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 - Pohled západní" sheetId="2" r:id="rId2"/>
    <sheet name="B - Pohled jižní" sheetId="3" r:id="rId3"/>
    <sheet name="C - VRN" sheetId="4" r:id="rId4"/>
  </sheets>
  <definedNames>
    <definedName name="_xlnm.Print_Area" localSheetId="0">'Rekapitulace stavby'!$D$4:$AO$36,'Rekapitulace stavby'!$C$42:$AQ$58</definedName>
    <definedName name="_xlnm._FilterDatabase" localSheetId="1" hidden="1">'A - Pohled západní'!$C$90:$K$335</definedName>
    <definedName name="_xlnm.Print_Area" localSheetId="1">'A - Pohled západní'!$C$4:$J$39,'A - Pohled západní'!$C$78:$K$335</definedName>
    <definedName name="_xlnm._FilterDatabase" localSheetId="2" hidden="1">'B - Pohled jižní'!$C$89:$K$283</definedName>
    <definedName name="_xlnm.Print_Area" localSheetId="2">'B - Pohled jižní'!$C$4:$J$39,'B - Pohled jižní'!$C$77:$K$283</definedName>
    <definedName name="_xlnm._FilterDatabase" localSheetId="3" hidden="1">'C - VRN'!$C$83:$K$100</definedName>
    <definedName name="_xlnm.Print_Area" localSheetId="3">'C - VRN'!$C$4:$J$39,'C - VRN'!$C$71:$K$100</definedName>
    <definedName name="_xlnm.Print_Titles" localSheetId="0">'Rekapitulace stavby'!$52:$52</definedName>
    <definedName name="_xlnm.Print_Titles" localSheetId="1">'A - Pohled západní'!$90:$90</definedName>
    <definedName name="_xlnm.Print_Titles" localSheetId="2">'B - Pohled jižní'!$89:$89</definedName>
    <definedName name="_xlnm.Print_Titles" localSheetId="3">'C - VRN'!$83:$83</definedName>
  </definedNames>
  <calcPr fullCalcOnLoad="1"/>
</workbook>
</file>

<file path=xl/sharedStrings.xml><?xml version="1.0" encoding="utf-8"?>
<sst xmlns="http://schemas.openxmlformats.org/spreadsheetml/2006/main" count="4615" uniqueCount="555">
  <si>
    <t>Export Komplet</t>
  </si>
  <si>
    <t>VZ</t>
  </si>
  <si>
    <t>2.0</t>
  </si>
  <si>
    <t>ZAMOK</t>
  </si>
  <si>
    <t>False</t>
  </si>
  <si>
    <t>{ec529c34-120f-4707-bb2e-a55617855295}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</si>
  <si>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</si>
  <si>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</si>
  <si>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</si>
  <si>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</si>
  <si>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</si>
  <si>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</si>
  <si>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</si>
  <si>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</si>
  <si>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P2202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</si>
  <si>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</si>
  <si>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</si>
  <si>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čelní fasády</t>
  </si>
  <si>
    <t>KSO:</t>
  </si>
  <si>
    <t/>
  </si>
  <si>
    <t>CC-CZ:</t>
  </si>
  <si>
    <t>Místo:</t>
  </si>
  <si>
    <t>Škroupova 209/13</t>
  </si>
  <si>
    <t>Datum:</t>
  </si>
  <si>
    <t>27. 1. 2022</t>
  </si>
  <si>
    <t>Zadavatel:</t>
  </si>
  <si>
    <t>IČ:</t>
  </si>
  <si>
    <t>00523925</t>
  </si>
  <si>
    <t xml:space="preserve">Integrovaná střední škola živnostenská </t>
  </si>
  <si>
    <t>DIČ:</t>
  </si>
  <si>
    <t>Uchazeč:</t>
  </si>
  <si>
    <t>Vyplň údaj</t>
  </si>
  <si>
    <t>Projektant:</t>
  </si>
  <si>
    <t>67891331</t>
  </si>
  <si>
    <t>Planteam, Na Výsluní 630, Líně - Sulkov</t>
  </si>
  <si>
    <t>True</t>
  </si>
  <si>
    <t>Zpracovatel:</t>
  </si>
  <si>
    <t>Ing. Irena Potužáková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</si>
  <si>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</si>
  <si>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</si>
  <si>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</si>
  <si>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</si>
  <si>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</si>
  <si>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</si>
  <si>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</si>
  <si>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</si>
  <si>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</si>
  <si>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</si>
  <si>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</si>
  <si>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</si>
  <si>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</si>
  <si>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</si>
  <si>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</si>
  <si>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</si>
  <si>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</si>
  <si>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</si>
  <si>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</si>
  <si>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</si>
  <si>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</si>
  <si>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</si>
  <si>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</si>
  <si>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</si>
  <si>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</si>
  <si>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</si>
  <si>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</si>
  <si>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</si>
  <si>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</si>
  <si>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</si>
  <si>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</si>
  <si>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</si>
  <si>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</si>
  <si>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</si>
  <si>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</si>
  <si>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</si>
  <si>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</si>
  <si>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</si>
  <si>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</si>
  <si>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</si>
  <si>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</si>
  <si>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</t>
  </si>
  <si>
    <t>Pohled západní</t>
  </si>
  <si>
    <t>STA</t>
  </si>
  <si>
    <t>1</t>
  </si>
  <si>
    <t>{2244fd53-d7dc-4ac9-989f-1cecd2a3dbc7}</t>
  </si>
  <si>
    <t>2</t>
  </si>
  <si>
    <t>B</t>
  </si>
  <si>
    <t>Pohled jižní</t>
  </si>
  <si>
    <t>{2a1ec743-0401-4b88-93d3-2d6d1fca54a1}</t>
  </si>
  <si>
    <t>C</t>
  </si>
  <si>
    <t>VRN</t>
  </si>
  <si>
    <t>{2ef92387-8993-4d07-93bd-2675b7fc1428}</t>
  </si>
  <si>
    <t>KRYCÍ LIST SOUPISU PRACÍ</t>
  </si>
  <si>
    <t>Objekt:</t>
  </si>
  <si>
    <t>A - Pohled západní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</si>
  <si>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</si>
  <si>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</si>
  <si>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</si>
  <si>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</si>
  <si>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</si>
  <si>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</si>
  <si>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</si>
  <si>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</si>
  <si>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</si>
  <si>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</si>
  <si>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</si>
  <si>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</si>
  <si>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</si>
  <si>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767 - Konstrukce zámečnické</t>
  </si>
  <si>
    <t xml:space="preserve">    782 - Dokončovací práce - obklady z kamene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</si>
  <si>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</si>
  <si>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</si>
  <si>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</si>
  <si>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</si>
  <si>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</si>
  <si>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</si>
  <si>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</si>
  <si>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</si>
  <si>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</si>
  <si>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</si>
  <si>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</si>
  <si>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</si>
  <si>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</si>
  <si>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</si>
  <si>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</si>
  <si>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</si>
  <si>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</si>
  <si>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</si>
  <si>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</si>
  <si>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</si>
  <si>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349234841</t>
  </si>
  <si>
    <t>Doplnění zdiva (s dodáním hmot) říms podokenních a nadokenních</t>
  </si>
  <si>
    <t>m</t>
  </si>
  <si>
    <t>CS ÚRS 2022 01</t>
  </si>
  <si>
    <t>4</t>
  </si>
  <si>
    <t>Online PSC</t>
  </si>
  <si>
    <t>https://podminky.urs.cz/item/CS_URS_2022_01/349234841</t>
  </si>
  <si>
    <t>VV</t>
  </si>
  <si>
    <t>47"jedna římsa</t>
  </si>
  <si>
    <t>Součet</t>
  </si>
  <si>
    <t>349235861</t>
  </si>
  <si>
    <t>Doplnění plošných fasádních prvků (s dodáním hmot) vyložených přes 80 do 150 mm</t>
  </si>
  <si>
    <t>m2</t>
  </si>
  <si>
    <t>https://podminky.urs.cz/item/CS_URS_2022_01/349235861</t>
  </si>
  <si>
    <t>6</t>
  </si>
  <si>
    <t>Úpravy povrchů, podlahy a osazování výplní</t>
  </si>
  <si>
    <t>621142001</t>
  </si>
  <si>
    <t>Potažení vnějších ploch pletivem v ploše nebo pruzích, na plném podkladu sklovláknitým vtlačením do tmelu podhledů</t>
  </si>
  <si>
    <t>https://podminky.urs.cz/item/CS_URS_2022_01/621142001</t>
  </si>
  <si>
    <t>"římsy potažení podstřešní"47*2</t>
  </si>
  <si>
    <t>622131101</t>
  </si>
  <si>
    <t>Podkladní a spojovací vrstva vnějších omítaných ploch cementový postřik nanášený ručně celoplošně stěn</t>
  </si>
  <si>
    <t>8</t>
  </si>
  <si>
    <t>https://podminky.urs.cz/item/CS_URS_2022_01/622131101</t>
  </si>
  <si>
    <t>(4,2+8,8*2+11,2+6,7+0,25*7+5,2)*20</t>
  </si>
  <si>
    <t>5</t>
  </si>
  <si>
    <t>622131102</t>
  </si>
  <si>
    <t>Podkladní a spojovací vrstva vnějších omítaných ploch cementový postřik nanášený ručně síťovitě (pokrytí plochy 50 až 75 %) stěn</t>
  </si>
  <si>
    <t>10</t>
  </si>
  <si>
    <t>https://podminky.urs.cz/item/CS_URS_2022_01/622131102</t>
  </si>
  <si>
    <t>(0,25*6+4,2+8,8*2+11,2+6,7)*1,6+(5,2+0,25*2)*0,3</t>
  </si>
  <si>
    <t>622322341</t>
  </si>
  <si>
    <t>Omítka vápenocementová lehčená vnějších ploch nanášená strojně dvouvrstvá, tloušťky jádrové omítky do 15 mm a tloušťky štuku do 3 mm štuková stěn</t>
  </si>
  <si>
    <t>12</t>
  </si>
  <si>
    <t>https://podminky.urs.cz/item/CS_URS_2022_01/622322341</t>
  </si>
  <si>
    <t>7</t>
  </si>
  <si>
    <t>622322391</t>
  </si>
  <si>
    <t>Omítka vápenocementová lehčená vnějších ploch nanášená strojně Příplatek k cenám za každých dalších i započatých 5 mm tloušťky omítky přes 15 mm stěn</t>
  </si>
  <si>
    <t>14</t>
  </si>
  <si>
    <t>https://podminky.urs.cz/item/CS_URS_2022_01/622322391</t>
  </si>
  <si>
    <t>933*3 'Přepočtené koeficientem množství</t>
  </si>
  <si>
    <t>622325121</t>
  </si>
  <si>
    <t>Omítka sanační vnějších ploch jádrová tloušťky do 15 mm nanášená ručně stěn</t>
  </si>
  <si>
    <t>16</t>
  </si>
  <si>
    <t>https://podminky.urs.cz/item/CS_URS_2022_01/622325121</t>
  </si>
  <si>
    <t>9</t>
  </si>
  <si>
    <t>622325191</t>
  </si>
  <si>
    <t>Omítka sanační vnějších ploch jádrová tloušťky do 15 mm Příplatek k cenám za každých dalších i započatých 5 mm tloušťky omítky přes 15 mm stěn</t>
  </si>
  <si>
    <t>1160216328</t>
  </si>
  <si>
    <t>https://podminky.urs.cz/item/CS_URS_2022_01/622325191</t>
  </si>
  <si>
    <t>67,63*2 'Přepočtené koeficientem množství</t>
  </si>
  <si>
    <t>622328231</t>
  </si>
  <si>
    <t>Potažení vnějších ploch sanačním štukem tloušťky do 3 mm stěn</t>
  </si>
  <si>
    <t>-1501615201</t>
  </si>
  <si>
    <t>https://podminky.urs.cz/item/CS_URS_2022_01/622328231</t>
  </si>
  <si>
    <t>11</t>
  </si>
  <si>
    <t>629991001</t>
  </si>
  <si>
    <t>Zakrytí vnějších ploch před znečištěním včetně pozdějšího odkrytí ploch podélných rovných (např. chodníků) fólií položenou volně</t>
  </si>
  <si>
    <t>-648610196</t>
  </si>
  <si>
    <t>https://podminky.urs.cz/item/CS_URS_2022_01/629991001</t>
  </si>
  <si>
    <t>47,000*4" chodník</t>
  </si>
  <si>
    <t>629991011</t>
  </si>
  <si>
    <t>Zakrytí vnějších ploch před znečištěním včetně pozdějšího odkrytí výplní otvorů a svislých ploch fólií přilepenou lepící páskou</t>
  </si>
  <si>
    <t>18</t>
  </si>
  <si>
    <t>https://podminky.urs.cz/item/CS_URS_2022_01/629991011</t>
  </si>
  <si>
    <t>" otvory"(1,2*2,4*45+1,9*2,4*4+1*0,4*8+1,2*1,2)</t>
  </si>
  <si>
    <t>" dveře" 2,75*4,2+1,8*2,75</t>
  </si>
  <si>
    <t>13</t>
  </si>
  <si>
    <t>629995213</t>
  </si>
  <si>
    <t>Očištění vnějších ploch tryskáním křemičitým pískem nesušeným ( metodou torbo tryskání), povrchu kamenného přírodního tvrdého</t>
  </si>
  <si>
    <t>556415576</t>
  </si>
  <si>
    <t>https://podminky.urs.cz/item/CS_URS_2022_01/629995213</t>
  </si>
  <si>
    <t>3*3*3+47*6*0,3"špalety kolem oken</t>
  </si>
  <si>
    <t>629999011</t>
  </si>
  <si>
    <t>Příplatky k cenám úprav vnějších povrchů za zvýšenou pracnost při provádění styku dvou struktur na fasádě</t>
  </si>
  <si>
    <t>-454215899</t>
  </si>
  <si>
    <t>https://podminky.urs.cz/item/CS_URS_2022_01/629999011</t>
  </si>
  <si>
    <t>47*6" vodorovně</t>
  </si>
  <si>
    <t>20*(13*2+3)"svisle</t>
  </si>
  <si>
    <t>629999022</t>
  </si>
  <si>
    <t>Příplatky k cenám úprav vnějších povrchů za zvýšenou pracnost při provádění omítek zaoblených ploch, poloměr zaoblení přes 100 mm</t>
  </si>
  <si>
    <t>20</t>
  </si>
  <si>
    <t>https://podminky.urs.cz/item/CS_URS_2022_01/629999022</t>
  </si>
  <si>
    <t>Trubní vedení</t>
  </si>
  <si>
    <t>8 11 R</t>
  </si>
  <si>
    <t>Dopojení svodů do litinového potrubí</t>
  </si>
  <si>
    <t>ks</t>
  </si>
  <si>
    <t>-938818333</t>
  </si>
  <si>
    <t>1+1</t>
  </si>
  <si>
    <t>Ostatní konstrukce a práce, bourání</t>
  </si>
  <si>
    <t>17</t>
  </si>
  <si>
    <t>941111112</t>
  </si>
  <si>
    <t>Montáž lešení řadového trubkového lehkého pracovního s podlahami s provozním zatížením tř. 3 do 200 kg/m2 šířky tř. W06 od 0,6 do 0,9 m, výšky přes 10 do 25 m</t>
  </si>
  <si>
    <t>22</t>
  </si>
  <si>
    <t>https://podminky.urs.cz/item/CS_URS_2022_01/941111112</t>
  </si>
  <si>
    <t>(4,2+8,8*2+11,2+6,7+0,25*7+5,2+1,2*3)*21,8</t>
  </si>
  <si>
    <t>941111212</t>
  </si>
  <si>
    <t>Montáž lešení řadového trubkového lehkého pracovního s podlahami s provozním zatížením tř. 3 do 200 kg/m2 Příplatek za první a každý další den použití lešení k ceně -1112</t>
  </si>
  <si>
    <t>24</t>
  </si>
  <si>
    <t>https://podminky.urs.cz/item/CS_URS_2022_01/941111212</t>
  </si>
  <si>
    <t>1095,45*120 'Přepočtené koeficientem množství</t>
  </si>
  <si>
    <t>19</t>
  </si>
  <si>
    <t>941111812</t>
  </si>
  <si>
    <t>Demontáž lešení řadového trubkového lehkého pracovního s podlahami s provozním zatížením tř. 3 do 200 kg/m2 šířky tř. W06 od 0,6 do 0,9 m, výšky přes 10 do 25 m</t>
  </si>
  <si>
    <t>26</t>
  </si>
  <si>
    <t>https://podminky.urs.cz/item/CS_URS_2022_01/941111812</t>
  </si>
  <si>
    <t>944511111</t>
  </si>
  <si>
    <t>Montáž ochranné sítě zavěšené na konstrukci lešení z textilie z umělých vláken</t>
  </si>
  <si>
    <t>28</t>
  </si>
  <si>
    <t>https://podminky.urs.cz/item/CS_URS_2022_01/944511111</t>
  </si>
  <si>
    <t>944511211</t>
  </si>
  <si>
    <t>Montáž ochranné sítě Příplatek za první a každý další den použití sítě k ceně -1111</t>
  </si>
  <si>
    <t>30</t>
  </si>
  <si>
    <t>https://podminky.urs.cz/item/CS_URS_2022_01/944511211</t>
  </si>
  <si>
    <t>944511811</t>
  </si>
  <si>
    <t>Demontáž ochranné sítě zavěšené na konstrukci lešení z textilie z umělých vláken</t>
  </si>
  <si>
    <t>32</t>
  </si>
  <si>
    <t>https://podminky.urs.cz/item/CS_URS_2022_01/944511811</t>
  </si>
  <si>
    <t>23</t>
  </si>
  <si>
    <t>952902121</t>
  </si>
  <si>
    <t>Čištění budov při provádění oprav a udržovacích prací podlah drsných nebo chodníků zametením</t>
  </si>
  <si>
    <t>-968945604</t>
  </si>
  <si>
    <t>https://podminky.urs.cz/item/CS_URS_2022_01/952902121</t>
  </si>
  <si>
    <t>47*4" chodník 10x</t>
  </si>
  <si>
    <t>188*10 'Přepočtené koeficientem množství</t>
  </si>
  <si>
    <t>978019391</t>
  </si>
  <si>
    <t>Otlučení vápenných nebo vápenocementových omítek vnějších ploch s vyškrabáním spar a s očištěním zdiva stupně členitosti 3 až 5, v rozsahu přes 80 do 100 %</t>
  </si>
  <si>
    <t>34</t>
  </si>
  <si>
    <t>https://podminky.urs.cz/item/CS_URS_2022_01/978019391</t>
  </si>
  <si>
    <t>" otvory"-(1,2*2,4*45+1,9*2,4*4)</t>
  </si>
  <si>
    <t>25</t>
  </si>
  <si>
    <t>978059311</t>
  </si>
  <si>
    <t>Odsekání obkladů stěn včetně otlučení podkladní omítky až na zdivo z dlaždic z  čediče přes 1 m2</t>
  </si>
  <si>
    <t>36</t>
  </si>
  <si>
    <t>https://podminky.urs.cz/item/CS_URS_2022_01/978059311</t>
  </si>
  <si>
    <t>(0,25*6+4,2+8,8*2+11,2+6,7)*1,6+(5,2+0,25*2)*0,3-1*0,4*8</t>
  </si>
  <si>
    <t>985131111</t>
  </si>
  <si>
    <t>Očištění ploch stěn, rubu kleneb a podlah tlakovou vodou</t>
  </si>
  <si>
    <t>38</t>
  </si>
  <si>
    <t>https://podminky.urs.cz/item/CS_URS_2022_01/985131111</t>
  </si>
  <si>
    <t>(4,2+8,8*2+11,2+6,7+0,25*7+5,2+1,2*3)*21</t>
  </si>
  <si>
    <t>997</t>
  </si>
  <si>
    <t>Přesun sutě</t>
  </si>
  <si>
    <t>27</t>
  </si>
  <si>
    <t>997013501</t>
  </si>
  <si>
    <t>Odvoz suti a vybouraných hmot na skládku nebo meziskládku se složením, na vzdálenost do 1 km</t>
  </si>
  <si>
    <t>t</t>
  </si>
  <si>
    <t>40</t>
  </si>
  <si>
    <t>https://podminky.urs.cz/item/CS_URS_2022_01/997013501</t>
  </si>
  <si>
    <t>997013509</t>
  </si>
  <si>
    <t>Odvoz suti a vybouraných hmot na skládku nebo meziskládku se složením, na vzdálenost Příplatek k ceně za každý další i započatý 1 km přes 1 km</t>
  </si>
  <si>
    <t>42</t>
  </si>
  <si>
    <t>https://podminky.urs.cz/item/CS_URS_2022_01/997013509</t>
  </si>
  <si>
    <t>63,093*15 'Přepočtené koeficientem množství</t>
  </si>
  <si>
    <t>29</t>
  </si>
  <si>
    <t>997013511</t>
  </si>
  <si>
    <t>Odvoz suti a vybouraných hmot z meziskládky na skládku s naložením a se složením, na vzdálenost do 1 km</t>
  </si>
  <si>
    <t>44</t>
  </si>
  <si>
    <t>https://podminky.urs.cz/item/CS_URS_2022_01/997013511</t>
  </si>
  <si>
    <t>997013869</t>
  </si>
  <si>
    <t>Poplatek za uložení stavebního odpadu na recyklační skládce (skládkovné) ze směsí nebo oddělených frakcí betonu, cihel a keramických výrobků zatříděného do Katalogu odpadů pod kódem 17 01 07</t>
  </si>
  <si>
    <t>46</t>
  </si>
  <si>
    <t>https://podminky.urs.cz/item/CS_URS_2022_01/997013869</t>
  </si>
  <si>
    <t>56,532+5,026</t>
  </si>
  <si>
    <t>998</t>
  </si>
  <si>
    <t>Přesun hmot</t>
  </si>
  <si>
    <t>31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</si>
  <si>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</si>
  <si>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</si>
  <si>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48</t>
  </si>
  <si>
    <t>https://podminky.urs.cz/item/CS_URS_2022_01/998011003</t>
  </si>
  <si>
    <t>PSV</t>
  </si>
  <si>
    <t>Práce a dodávky PSV</t>
  </si>
  <si>
    <t>764</t>
  </si>
  <si>
    <t>Konstrukce klempířské</t>
  </si>
  <si>
    <t>764002851</t>
  </si>
  <si>
    <t>Demontáž klempířských konstrukcí oplechování parapetů do suti</t>
  </si>
  <si>
    <t>50</t>
  </si>
  <si>
    <t>https://podminky.urs.cz/item/CS_URS_2022_01/764002851</t>
  </si>
  <si>
    <t>1,2*45+1,9*4</t>
  </si>
  <si>
    <t>33</t>
  </si>
  <si>
    <t>764002861</t>
  </si>
  <si>
    <t>Demontáž klempířských konstrukcí oplechování říms do suti</t>
  </si>
  <si>
    <t>52</t>
  </si>
  <si>
    <t>https://podminky.urs.cz/item/CS_URS_2022_01/764002861</t>
  </si>
  <si>
    <t>(0,25*8+4,2+8,8*2+11,2+6,7+5,2)*5"sokl,římsa nad 1.,2.,4.+pod střechou</t>
  </si>
  <si>
    <t>"nad okny 3.np" 11*1,9+2,6*2</t>
  </si>
  <si>
    <t>764004861</t>
  </si>
  <si>
    <t>Demontáž klempířských konstrukcí svodu do suti</t>
  </si>
  <si>
    <t>54</t>
  </si>
  <si>
    <t>https://podminky.urs.cz/item/CS_URS_2022_01/764004861</t>
  </si>
  <si>
    <t>20*2" svody</t>
  </si>
  <si>
    <t>35</t>
  </si>
  <si>
    <t>764246342</t>
  </si>
  <si>
    <t>Oplechování parapetů z titanzinkového lesklého válcovaného plechu rovných celoplošně lepené, bez rohů rš 200 mm</t>
  </si>
  <si>
    <t>56</t>
  </si>
  <si>
    <t>https://podminky.urs.cz/item/CS_URS_2022_01/764246342</t>
  </si>
  <si>
    <t>11*45+2,7*4"K7 nad okny</t>
  </si>
  <si>
    <t>764246344</t>
  </si>
  <si>
    <t>Oplechování parapetů z titanzinkového lesklého válcovaného plechu rovných celoplošně lepené, bez rohů rš 330 mm</t>
  </si>
  <si>
    <t>58</t>
  </si>
  <si>
    <t>https://podminky.urs.cz/item/CS_URS_2022_01/764246344</t>
  </si>
  <si>
    <t>1,2*47+1,9*4"k6</t>
  </si>
  <si>
    <t>37</t>
  </si>
  <si>
    <t>764248324</t>
  </si>
  <si>
    <t>Oplechování říms a ozdobných prvků z titanzinkového lesklého válcovaného plechu rovných, bez rohů celoplošně lepené rš 330 mm</t>
  </si>
  <si>
    <t>60</t>
  </si>
  <si>
    <t>https://podminky.urs.cz/item/CS_URS_2022_01/764248324</t>
  </si>
  <si>
    <t>"sokl K1" 47</t>
  </si>
  <si>
    <t>764248325</t>
  </si>
  <si>
    <t>Oplechování říms a ozdobných prvků z titanzinkového lesklého válcovaného plechu rovných, bez rohů celoplošně lepené rš 400 mm</t>
  </si>
  <si>
    <t>62</t>
  </si>
  <si>
    <t>https://podminky.urs.cz/item/CS_URS_2022_01/764248325</t>
  </si>
  <si>
    <t>"nad2.np" 47</t>
  </si>
  <si>
    <t>39</t>
  </si>
  <si>
    <t>764248326</t>
  </si>
  <si>
    <t>Oplechování říms a ozdobných prvků z titanzinkového lesklého válcovaného plechu rovných, bez rohů celoplošně lepené rš 500 mm</t>
  </si>
  <si>
    <t>64</t>
  </si>
  <si>
    <t>https://podminky.urs.cz/item/CS_URS_2022_01/764248326</t>
  </si>
  <si>
    <t>47,000*(2+1)"nad 1. a 4.np+pod střechou</t>
  </si>
  <si>
    <t>764248356</t>
  </si>
  <si>
    <t>Oplechování říms a ozdobných prvků z titanzinkového lesklého válcovaného plechu oblých nebo ze segmentů, včetně rohů mechanicky kotvené rš 500 mm</t>
  </si>
  <si>
    <t>-714912835</t>
  </si>
  <si>
    <t>https://podminky.urs.cz/item/CS_URS_2022_01/764248356</t>
  </si>
  <si>
    <t>41</t>
  </si>
  <si>
    <t>764341303</t>
  </si>
  <si>
    <t>Lemování zdí z titanzinkového lesklého válcovaného plechu boční nebo horní rovných, střech s krytinou prejzovou nebo vlnitou rš 250 mm</t>
  </si>
  <si>
    <t>66</t>
  </si>
  <si>
    <t>https://podminky.urs.cz/item/CS_URS_2022_01/764341303</t>
  </si>
  <si>
    <t>47" nad žulovým obkladem K8</t>
  </si>
  <si>
    <t>764548325</t>
  </si>
  <si>
    <t>Svod z titanzinkového lesklého válcovaného plechu včetně objímek, kolen a odskoků kruhový, průměru 150 mm</t>
  </si>
  <si>
    <t>68</t>
  </si>
  <si>
    <t>https://podminky.urs.cz/item/CS_URS_2022_01/764548325</t>
  </si>
  <si>
    <t>43</t>
  </si>
  <si>
    <t>998764103</t>
  </si>
  <si>
    <t>Přesun hmot pro konstrukce klempířské stanovený z hmotnosti přesunovaného materiálu vodorovná dopravní vzdálenost do 50 m v objektech výšky přes 12 do 24 m</t>
  </si>
  <si>
    <t>70</t>
  </si>
  <si>
    <t>https://podminky.urs.cz/item/CS_URS_2022_01/998764103</t>
  </si>
  <si>
    <t>767</t>
  </si>
  <si>
    <t>Konstrukce zámečnické</t>
  </si>
  <si>
    <t>767995111</t>
  </si>
  <si>
    <t>Montáž ostatních atypických zámečnických konstrukcí hmotnosti do 5 kg</t>
  </si>
  <si>
    <t>kg</t>
  </si>
  <si>
    <t>72</t>
  </si>
  <si>
    <t>https://podminky.urs.cz/item/CS_URS_2022_01/767995111</t>
  </si>
  <si>
    <t>2*5" vlajkové stožáry na fasádě</t>
  </si>
  <si>
    <t>5"pamětní deska</t>
  </si>
  <si>
    <t>10"světelná reklama</t>
  </si>
  <si>
    <t>45</t>
  </si>
  <si>
    <t>M</t>
  </si>
  <si>
    <t>767 01</t>
  </si>
  <si>
    <t>Demontované zám. výrobky - k opětovné montáži</t>
  </si>
  <si>
    <t>74</t>
  </si>
  <si>
    <t>767996801</t>
  </si>
  <si>
    <t>Demontáž ostatních zámečnických konstrukcí o hmotnosti jednotlivých dílů rozebráním do 50 kg</t>
  </si>
  <si>
    <t>76</t>
  </si>
  <si>
    <t>https://podminky.urs.cz/item/CS_URS_2022_01/767996801</t>
  </si>
  <si>
    <t>47</t>
  </si>
  <si>
    <t>998767103</t>
  </si>
  <si>
    <t>Přesun hmot pro zámečnické konstrukce stanovený z hmotnosti přesunovaného materiálu vodorovná dopravní vzdálenost do 50 m v objektech výšky přes 12 do 24 m</t>
  </si>
  <si>
    <t>78</t>
  </si>
  <si>
    <t>https://podminky.urs.cz/item/CS_URS_2022_01/998767103</t>
  </si>
  <si>
    <t>782</t>
  </si>
  <si>
    <t>Dokončovací práce - obklady z kamene</t>
  </si>
  <si>
    <t>782 01R</t>
  </si>
  <si>
    <t>Kotvený kamenný obklad - tryskaná žula šedá tl.30mm, v.800mm</t>
  </si>
  <si>
    <t>80</t>
  </si>
  <si>
    <t>47*0,8</t>
  </si>
  <si>
    <t>37,6*1,05 'Přepočtené koeficientem množství</t>
  </si>
  <si>
    <t>49</t>
  </si>
  <si>
    <t>998782101</t>
  </si>
  <si>
    <t>Přesun hmot pro obklady kamenné stanovený z hmotnosti přesunovaného materiálu vodorovná dopravní vzdálenost do 50 m v objektech výšky do 6 m</t>
  </si>
  <si>
    <t>82</t>
  </si>
  <si>
    <t>https://podminky.urs.cz/item/CS_URS_2022_01/998782101</t>
  </si>
  <si>
    <t>783</t>
  </si>
  <si>
    <t>Dokončovací práce - nátěry</t>
  </si>
  <si>
    <t>783106805</t>
  </si>
  <si>
    <t>Odstranění nátěrů z truhlářských konstrukcí opálením s obroušením</t>
  </si>
  <si>
    <t>2059471275</t>
  </si>
  <si>
    <t>https://podminky.urs.cz/item/CS_URS_2022_01/783106805</t>
  </si>
  <si>
    <t>1,5*3*2+2,3*2,85*2"vstupní dveře</t>
  </si>
  <si>
    <t>22,11*1,25 'Přepočtené koeficientem množství</t>
  </si>
  <si>
    <t>51</t>
  </si>
  <si>
    <t>783113101</t>
  </si>
  <si>
    <t>Napouštěcí nátěr truhlářských konstrukcí jednonásobný syntetický</t>
  </si>
  <si>
    <t>-1224650243</t>
  </si>
  <si>
    <t>https://podminky.urs.cz/item/CS_URS_2022_01/783113101</t>
  </si>
  <si>
    <t>783114101</t>
  </si>
  <si>
    <t>Základní nátěr truhlářských konstrukcí jednonásobný syntetický</t>
  </si>
  <si>
    <t>1002796337</t>
  </si>
  <si>
    <t>https://podminky.urs.cz/item/CS_URS_2022_01/783114101</t>
  </si>
  <si>
    <t>53</t>
  </si>
  <si>
    <t>783118211</t>
  </si>
  <si>
    <t>Lakovací nátěr truhlářských konstrukcí dvojnásobný s mezibroušením syntetický</t>
  </si>
  <si>
    <t>-918050755</t>
  </si>
  <si>
    <t>https://podminky.urs.cz/item/CS_URS_2022_01/783118211</t>
  </si>
  <si>
    <t>783122131</t>
  </si>
  <si>
    <t>Tmelení truhlářských konstrukcí plošné (plné) včetně přebroušení tmelených míst, tmelem disperzním akrylátovým nebo latexovým</t>
  </si>
  <si>
    <t>1808423627</t>
  </si>
  <si>
    <t>https://podminky.urs.cz/item/CS_URS_2022_01/783122131</t>
  </si>
  <si>
    <t>55</t>
  </si>
  <si>
    <t>783306807</t>
  </si>
  <si>
    <t>Odstranění nátěrů ze zámečnických konstrukcí odstraňovačem nátěrů s obroušením</t>
  </si>
  <si>
    <t>84</t>
  </si>
  <si>
    <t>https://podminky.urs.cz/item/CS_URS_2022_01/783306807</t>
  </si>
  <si>
    <t>1,2*2,4*10" mříže</t>
  </si>
  <si>
    <t>5*1" konzoly ČEZ</t>
  </si>
  <si>
    <t>783314203</t>
  </si>
  <si>
    <t>Základní antikorozní nátěr zámečnických konstrukcí jednonásobný syntetický samozákladující</t>
  </si>
  <si>
    <t>86</t>
  </si>
  <si>
    <t>https://podminky.urs.cz/item/CS_URS_2022_01/783314203</t>
  </si>
  <si>
    <t>1,2*2,4*10*2" mříže 2x nátěr</t>
  </si>
  <si>
    <t>5*1*2" konzoly ČEZ 2xnátěr</t>
  </si>
  <si>
    <t>57</t>
  </si>
  <si>
    <t>783317105</t>
  </si>
  <si>
    <t>Krycí nátěr (email) zámečnických konstrukcí jednonásobný syntetický samozákladující</t>
  </si>
  <si>
    <t>88</t>
  </si>
  <si>
    <t>https://podminky.urs.cz/item/CS_URS_2022_01/783317105</t>
  </si>
  <si>
    <t>783809227</t>
  </si>
  <si>
    <t>Montáž ozdobných prvků na fasádní plochy (materiál ve specifikaci ) s převažujícím délkovým rozměrem hladkých, výšky (šířky) lepené plochy přes 200 mm</t>
  </si>
  <si>
    <t>90</t>
  </si>
  <si>
    <t>https://podminky.urs.cz/item/CS_URS_2022_01/783809227</t>
  </si>
  <si>
    <t>59</t>
  </si>
  <si>
    <t>28374125</t>
  </si>
  <si>
    <t>dekorační prvek fasádní podstřešní římsa v do300mm</t>
  </si>
  <si>
    <t>92</t>
  </si>
  <si>
    <t>783822121</t>
  </si>
  <si>
    <t>Tmelení omítek před provedením nátěru tmelem disperzním akrylátovým nebo latexovým, prasklin šířky přes 5 do 15 mm</t>
  </si>
  <si>
    <t>94</t>
  </si>
  <si>
    <t>https://podminky.urs.cz/item/CS_URS_2022_01/783822121</t>
  </si>
  <si>
    <t>100</t>
  </si>
  <si>
    <t>61</t>
  </si>
  <si>
    <t>783823175</t>
  </si>
  <si>
    <t>Penetrační nátěr omítek hladkých omítek hladkých, zrnitých tenkovrstvých nebo štukových stupně členitosti 4 silikonový</t>
  </si>
  <si>
    <t>96</t>
  </si>
  <si>
    <t>https://podminky.urs.cz/item/CS_URS_2022_01/783823175</t>
  </si>
  <si>
    <t>(4,2+8,8*2+11,2+6,7+0,25*7+5,2)*19</t>
  </si>
  <si>
    <t>"římsy potažení"47*2</t>
  </si>
  <si>
    <t>783827465</t>
  </si>
  <si>
    <t>Krycí (ochranný ) nátěr omítek dvojnásobný hladkých omítek hladkých, zrnitých tenkovrstvých nebo štukových stupně členitosti 4 silikonový</t>
  </si>
  <si>
    <t>98</t>
  </si>
  <si>
    <t>https://podminky.urs.cz/item/CS_URS_2022_01/783827465</t>
  </si>
  <si>
    <t>B - Pohled jižní</t>
  </si>
  <si>
    <t>" římsy potažení"21*2</t>
  </si>
  <si>
    <t>(19,85+0,25*2)*20,1</t>
  </si>
  <si>
    <t>"sokl"(0,25*2+19,85)*1,6</t>
  </si>
  <si>
    <t>622326555</t>
  </si>
  <si>
    <t>Oprava vápenocementové omítky s celoplošným přeštukováním vnějších ploch stupně členitosti 4, v rozsahu opravované plochy přes 30 do 40%</t>
  </si>
  <si>
    <t>https://podminky.urs.cz/item/CS_URS_2022_01/622326555</t>
  </si>
  <si>
    <t>Mezisoučet</t>
  </si>
  <si>
    <t>622821012</t>
  </si>
  <si>
    <t>Sanační omítka vnějších ploch stěn pro vlhké a zasolené zdivo, prováděná ve dvou vrstvách, tl. jádrové omítky do 30 mm ručně štuková</t>
  </si>
  <si>
    <t>CS ÚRS 2021 02</t>
  </si>
  <si>
    <t>https://podminky.urs.cz/item/CS_URS_2021_02/622821012</t>
  </si>
  <si>
    <t>877400264</t>
  </si>
  <si>
    <t>21,000*4" chodník plocha</t>
  </si>
  <si>
    <t>" otvory"(1,2*2,4*22+1,9*2,4*2+1*0,4*5)</t>
  </si>
  <si>
    <t>276359811</t>
  </si>
  <si>
    <t>21*6*0,3"špalety kolem oken</t>
  </si>
  <si>
    <t>37838269</t>
  </si>
  <si>
    <t>21*5"vodorovně</t>
  </si>
  <si>
    <t>14*20" svisle</t>
  </si>
  <si>
    <t>1350276867</t>
  </si>
  <si>
    <t>1258442879</t>
  </si>
  <si>
    <t>(19,85+1,2*3)*20</t>
  </si>
  <si>
    <t>469*120 "Přepočtené koeficientem množství</t>
  </si>
  <si>
    <t>633084820</t>
  </si>
  <si>
    <t>21*4" chodník 10x</t>
  </si>
  <si>
    <t>84*10 'Přepočtené koeficientem množství</t>
  </si>
  <si>
    <t>978019341</t>
  </si>
  <si>
    <t>Otlučení vápenných nebo vápenocementových omítek vnějších ploch s vyškrabáním spar a s očištěním zdiva stupně členitosti 3 až 5, v rozsahu přes 20 do 30 %</t>
  </si>
  <si>
    <t>https://podminky.urs.cz/item/CS_URS_2022_01/978019341</t>
  </si>
  <si>
    <t>(19,85+0,25*2)*20</t>
  </si>
  <si>
    <t>" otvory"-(1,2*2,4*22+1,9*2,4*2)</t>
  </si>
  <si>
    <t>(19,85+0,25*2)*0,3</t>
  </si>
  <si>
    <t>8,179*15 "Přepočtené koeficientem množství</t>
  </si>
  <si>
    <t>1,2*2+1,9*2</t>
  </si>
  <si>
    <t>(0,25*2+19,85)*5"sokl,římsa nad 1.,2.,4.+pod střechou</t>
  </si>
  <si>
    <t>"nad okny 3.np" 5*1,9+2,6</t>
  </si>
  <si>
    <t>5*2+2,7*1"K7 nad okny</t>
  </si>
  <si>
    <t>1,2*22+1,9*2</t>
  </si>
  <si>
    <t>"sokl K1" 21</t>
  </si>
  <si>
    <t>"nad2.np" 21</t>
  </si>
  <si>
    <t>21,000*(2+1)"nad 1. a 4.np+pod střechou</t>
  </si>
  <si>
    <t>-727747196</t>
  </si>
  <si>
    <t>21" nad žulovým obkladem K8</t>
  </si>
  <si>
    <t>20*2" svody K9</t>
  </si>
  <si>
    <t>21*0,8</t>
  </si>
  <si>
    <t>16,8*1,05 'Přepočtené koeficientem množství</t>
  </si>
  <si>
    <t>1,2*2,4*6" mříže</t>
  </si>
  <si>
    <t>1*1" konzoly ČEZ</t>
  </si>
  <si>
    <t>1,2*2,4*6*2" mříže 2x nátěr</t>
  </si>
  <si>
    <t>1*1*2" konzoly ČEZ 2xnátěr</t>
  </si>
  <si>
    <t>C - VRN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</si>
  <si>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</si>
  <si>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</si>
  <si>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</si>
  <si>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</si>
  <si>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</si>
  <si>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>Vedlejší rozpočtové náklady</t>
  </si>
  <si>
    <t>VRN3</t>
  </si>
  <si>
    <t>Zařízení staveniště</t>
  </si>
  <si>
    <t>030001000</t>
  </si>
  <si>
    <t>Kč</t>
  </si>
  <si>
    <t>https://podminky.urs.cz/item/CS_URS_2021_02/030001000</t>
  </si>
  <si>
    <t>VRN4</t>
  </si>
  <si>
    <t>Inženýrská činnost</t>
  </si>
  <si>
    <t>045002000</t>
  </si>
  <si>
    <t>Kompletační a koordinační činnost</t>
  </si>
  <si>
    <t>https://podminky.urs.cz/item/CS_URS_2021_02/045002000</t>
  </si>
  <si>
    <t>VRN5</t>
  </si>
  <si>
    <t>Finanční náklady</t>
  </si>
  <si>
    <t>052002000</t>
  </si>
  <si>
    <t>Finanční rezerva - rekonstrukce</t>
  </si>
  <si>
    <t>https://podminky.urs.cz/item/CS_URS_2021_02/052002000</t>
  </si>
  <si>
    <t>053002000</t>
  </si>
  <si>
    <t>Poplatky - zábory</t>
  </si>
  <si>
    <t>https://podminky.urs.cz/item/CS_URS_2021_02/053002000</t>
  </si>
  <si>
    <t>VRN6</t>
  </si>
  <si>
    <t>Územní vlivy</t>
  </si>
  <si>
    <t>063303000</t>
  </si>
  <si>
    <t>Práce ve výškách, v hloubkách - ochrana elektrického vedení</t>
  </si>
  <si>
    <t>1847293065</t>
  </si>
  <si>
    <t>https://podminky.urs.cz/item/CS_URS_2022_01/063303000</t>
  </si>
  <si>
    <t>(47+21)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</si>
</sst>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49234841" TargetMode="External" /><Relationship Id="rId2" Type="http://schemas.openxmlformats.org/officeDocument/2006/relationships/hyperlink" Target="https://podminky.urs.cz/item/CS_URS_2022_01/349235861" TargetMode="External" /><Relationship Id="rId3" Type="http://schemas.openxmlformats.org/officeDocument/2006/relationships/hyperlink" Target="https://podminky.urs.cz/item/CS_URS_2022_01/621142001" TargetMode="External" /><Relationship Id="rId4" Type="http://schemas.openxmlformats.org/officeDocument/2006/relationships/hyperlink" Target="https://podminky.urs.cz/item/CS_URS_2022_01/622131101" TargetMode="External" /><Relationship Id="rId5" Type="http://schemas.openxmlformats.org/officeDocument/2006/relationships/hyperlink" Target="https://podminky.urs.cz/item/CS_URS_2022_01/622131102" TargetMode="External" /><Relationship Id="rId6" Type="http://schemas.openxmlformats.org/officeDocument/2006/relationships/hyperlink" Target="https://podminky.urs.cz/item/CS_URS_2022_01/622322341" TargetMode="External" /><Relationship Id="rId7" Type="http://schemas.openxmlformats.org/officeDocument/2006/relationships/hyperlink" Target="https://podminky.urs.cz/item/CS_URS_2022_01/622322391" TargetMode="External" /><Relationship Id="rId8" Type="http://schemas.openxmlformats.org/officeDocument/2006/relationships/hyperlink" Target="https://podminky.urs.cz/item/CS_URS_2022_01/622325121" TargetMode="External" /><Relationship Id="rId9" Type="http://schemas.openxmlformats.org/officeDocument/2006/relationships/hyperlink" Target="https://podminky.urs.cz/item/CS_URS_2022_01/622325191" TargetMode="External" /><Relationship Id="rId10" Type="http://schemas.openxmlformats.org/officeDocument/2006/relationships/hyperlink" Target="https://podminky.urs.cz/item/CS_URS_2022_01/622328231" TargetMode="External" /><Relationship Id="rId11" Type="http://schemas.openxmlformats.org/officeDocument/2006/relationships/hyperlink" Target="https://podminky.urs.cz/item/CS_URS_2022_01/629991001" TargetMode="External" /><Relationship Id="rId12" Type="http://schemas.openxmlformats.org/officeDocument/2006/relationships/hyperlink" Target="https://podminky.urs.cz/item/CS_URS_2022_01/629991011" TargetMode="External" /><Relationship Id="rId13" Type="http://schemas.openxmlformats.org/officeDocument/2006/relationships/hyperlink" Target="https://podminky.urs.cz/item/CS_URS_2022_01/629995213" TargetMode="External" /><Relationship Id="rId14" Type="http://schemas.openxmlformats.org/officeDocument/2006/relationships/hyperlink" Target="https://podminky.urs.cz/item/CS_URS_2022_01/629999011" TargetMode="External" /><Relationship Id="rId15" Type="http://schemas.openxmlformats.org/officeDocument/2006/relationships/hyperlink" Target="https://podminky.urs.cz/item/CS_URS_2022_01/629999022" TargetMode="External" /><Relationship Id="rId16" Type="http://schemas.openxmlformats.org/officeDocument/2006/relationships/hyperlink" Target="https://podminky.urs.cz/item/CS_URS_2022_01/941111112" TargetMode="External" /><Relationship Id="rId17" Type="http://schemas.openxmlformats.org/officeDocument/2006/relationships/hyperlink" Target="https://podminky.urs.cz/item/CS_URS_2022_01/941111212" TargetMode="External" /><Relationship Id="rId18" Type="http://schemas.openxmlformats.org/officeDocument/2006/relationships/hyperlink" Target="https://podminky.urs.cz/item/CS_URS_2022_01/941111812" TargetMode="External" /><Relationship Id="rId19" Type="http://schemas.openxmlformats.org/officeDocument/2006/relationships/hyperlink" Target="https://podminky.urs.cz/item/CS_URS_2022_01/944511111" TargetMode="External" /><Relationship Id="rId20" Type="http://schemas.openxmlformats.org/officeDocument/2006/relationships/hyperlink" Target="https://podminky.urs.cz/item/CS_URS_2022_01/944511211" TargetMode="External" /><Relationship Id="rId21" Type="http://schemas.openxmlformats.org/officeDocument/2006/relationships/hyperlink" Target="https://podminky.urs.cz/item/CS_URS_2022_01/944511811" TargetMode="External" /><Relationship Id="rId22" Type="http://schemas.openxmlformats.org/officeDocument/2006/relationships/hyperlink" Target="https://podminky.urs.cz/item/CS_URS_2022_01/952902121" TargetMode="External" /><Relationship Id="rId23" Type="http://schemas.openxmlformats.org/officeDocument/2006/relationships/hyperlink" Target="https://podminky.urs.cz/item/CS_URS_2022_01/978019391" TargetMode="External" /><Relationship Id="rId24" Type="http://schemas.openxmlformats.org/officeDocument/2006/relationships/hyperlink" Target="https://podminky.urs.cz/item/CS_URS_2022_01/978059311" TargetMode="External" /><Relationship Id="rId25" Type="http://schemas.openxmlformats.org/officeDocument/2006/relationships/hyperlink" Target="https://podminky.urs.cz/item/CS_URS_2022_01/985131111" TargetMode="External" /><Relationship Id="rId26" Type="http://schemas.openxmlformats.org/officeDocument/2006/relationships/hyperlink" Target="https://podminky.urs.cz/item/CS_URS_2022_01/997013501" TargetMode="External" /><Relationship Id="rId27" Type="http://schemas.openxmlformats.org/officeDocument/2006/relationships/hyperlink" Target="https://podminky.urs.cz/item/CS_URS_2022_01/997013509" TargetMode="External" /><Relationship Id="rId28" Type="http://schemas.openxmlformats.org/officeDocument/2006/relationships/hyperlink" Target="https://podminky.urs.cz/item/CS_URS_2022_01/997013511" TargetMode="External" /><Relationship Id="rId29" Type="http://schemas.openxmlformats.org/officeDocument/2006/relationships/hyperlink" Target="https://podminky.urs.cz/item/CS_URS_2022_01/997013869" TargetMode="External" /><Relationship Id="rId30" Type="http://schemas.openxmlformats.org/officeDocument/2006/relationships/hyperlink" Target="https://podminky.urs.cz/item/CS_URS_2022_01/998011003" TargetMode="External" /><Relationship Id="rId31" Type="http://schemas.openxmlformats.org/officeDocument/2006/relationships/hyperlink" Target="https://podminky.urs.cz/item/CS_URS_2022_01/764002851" TargetMode="External" /><Relationship Id="rId32" Type="http://schemas.openxmlformats.org/officeDocument/2006/relationships/hyperlink" Target="https://podminky.urs.cz/item/CS_URS_2022_01/764002861" TargetMode="External" /><Relationship Id="rId33" Type="http://schemas.openxmlformats.org/officeDocument/2006/relationships/hyperlink" Target="https://podminky.urs.cz/item/CS_URS_2022_01/764004861" TargetMode="External" /><Relationship Id="rId34" Type="http://schemas.openxmlformats.org/officeDocument/2006/relationships/hyperlink" Target="https://podminky.urs.cz/item/CS_URS_2022_01/764246342" TargetMode="External" /><Relationship Id="rId35" Type="http://schemas.openxmlformats.org/officeDocument/2006/relationships/hyperlink" Target="https://podminky.urs.cz/item/CS_URS_2022_01/764246344" TargetMode="External" /><Relationship Id="rId36" Type="http://schemas.openxmlformats.org/officeDocument/2006/relationships/hyperlink" Target="https://podminky.urs.cz/item/CS_URS_2022_01/764248324" TargetMode="External" /><Relationship Id="rId37" Type="http://schemas.openxmlformats.org/officeDocument/2006/relationships/hyperlink" Target="https://podminky.urs.cz/item/CS_URS_2022_01/764248325" TargetMode="External" /><Relationship Id="rId38" Type="http://schemas.openxmlformats.org/officeDocument/2006/relationships/hyperlink" Target="https://podminky.urs.cz/item/CS_URS_2022_01/764248326" TargetMode="External" /><Relationship Id="rId39" Type="http://schemas.openxmlformats.org/officeDocument/2006/relationships/hyperlink" Target="https://podminky.urs.cz/item/CS_URS_2022_01/764248356" TargetMode="External" /><Relationship Id="rId40" Type="http://schemas.openxmlformats.org/officeDocument/2006/relationships/hyperlink" Target="https://podminky.urs.cz/item/CS_URS_2022_01/764341303" TargetMode="External" /><Relationship Id="rId41" Type="http://schemas.openxmlformats.org/officeDocument/2006/relationships/hyperlink" Target="https://podminky.urs.cz/item/CS_URS_2022_01/764548325" TargetMode="External" /><Relationship Id="rId42" Type="http://schemas.openxmlformats.org/officeDocument/2006/relationships/hyperlink" Target="https://podminky.urs.cz/item/CS_URS_2022_01/998764103" TargetMode="External" /><Relationship Id="rId43" Type="http://schemas.openxmlformats.org/officeDocument/2006/relationships/hyperlink" Target="https://podminky.urs.cz/item/CS_URS_2022_01/767995111" TargetMode="External" /><Relationship Id="rId44" Type="http://schemas.openxmlformats.org/officeDocument/2006/relationships/hyperlink" Target="https://podminky.urs.cz/item/CS_URS_2022_01/767996801" TargetMode="External" /><Relationship Id="rId45" Type="http://schemas.openxmlformats.org/officeDocument/2006/relationships/hyperlink" Target="https://podminky.urs.cz/item/CS_URS_2022_01/998767103" TargetMode="External" /><Relationship Id="rId46" Type="http://schemas.openxmlformats.org/officeDocument/2006/relationships/hyperlink" Target="https://podminky.urs.cz/item/CS_URS_2022_01/998782101" TargetMode="External" /><Relationship Id="rId47" Type="http://schemas.openxmlformats.org/officeDocument/2006/relationships/hyperlink" Target="https://podminky.urs.cz/item/CS_URS_2022_01/783106805" TargetMode="External" /><Relationship Id="rId48" Type="http://schemas.openxmlformats.org/officeDocument/2006/relationships/hyperlink" Target="https://podminky.urs.cz/item/CS_URS_2022_01/783113101" TargetMode="External" /><Relationship Id="rId49" Type="http://schemas.openxmlformats.org/officeDocument/2006/relationships/hyperlink" Target="https://podminky.urs.cz/item/CS_URS_2022_01/783114101" TargetMode="External" /><Relationship Id="rId50" Type="http://schemas.openxmlformats.org/officeDocument/2006/relationships/hyperlink" Target="https://podminky.urs.cz/item/CS_URS_2022_01/783118211" TargetMode="External" /><Relationship Id="rId51" Type="http://schemas.openxmlformats.org/officeDocument/2006/relationships/hyperlink" Target="https://podminky.urs.cz/item/CS_URS_2022_01/783122131" TargetMode="External" /><Relationship Id="rId52" Type="http://schemas.openxmlformats.org/officeDocument/2006/relationships/hyperlink" Target="https://podminky.urs.cz/item/CS_URS_2022_01/783306807" TargetMode="External" /><Relationship Id="rId53" Type="http://schemas.openxmlformats.org/officeDocument/2006/relationships/hyperlink" Target="https://podminky.urs.cz/item/CS_URS_2022_01/783314203" TargetMode="External" /><Relationship Id="rId54" Type="http://schemas.openxmlformats.org/officeDocument/2006/relationships/hyperlink" Target="https://podminky.urs.cz/item/CS_URS_2022_01/783317105" TargetMode="External" /><Relationship Id="rId55" Type="http://schemas.openxmlformats.org/officeDocument/2006/relationships/hyperlink" Target="https://podminky.urs.cz/item/CS_URS_2022_01/783809227" TargetMode="External" /><Relationship Id="rId56" Type="http://schemas.openxmlformats.org/officeDocument/2006/relationships/hyperlink" Target="https://podminky.urs.cz/item/CS_URS_2022_01/783822121" TargetMode="External" /><Relationship Id="rId57" Type="http://schemas.openxmlformats.org/officeDocument/2006/relationships/hyperlink" Target="https://podminky.urs.cz/item/CS_URS_2022_01/783823175" TargetMode="External" /><Relationship Id="rId58" Type="http://schemas.openxmlformats.org/officeDocument/2006/relationships/hyperlink" Target="https://podminky.urs.cz/item/CS_URS_2022_01/783827465" TargetMode="External" /><Relationship Id="rId5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49234841" TargetMode="External" /><Relationship Id="rId2" Type="http://schemas.openxmlformats.org/officeDocument/2006/relationships/hyperlink" Target="https://podminky.urs.cz/item/CS_URS_2022_01/349235861" TargetMode="External" /><Relationship Id="rId3" Type="http://schemas.openxmlformats.org/officeDocument/2006/relationships/hyperlink" Target="https://podminky.urs.cz/item/CS_URS_2022_01/621142001" TargetMode="External" /><Relationship Id="rId4" Type="http://schemas.openxmlformats.org/officeDocument/2006/relationships/hyperlink" Target="https://podminky.urs.cz/item/CS_URS_2022_01/622131101" TargetMode="External" /><Relationship Id="rId5" Type="http://schemas.openxmlformats.org/officeDocument/2006/relationships/hyperlink" Target="https://podminky.urs.cz/item/CS_URS_2022_01/622131102" TargetMode="External" /><Relationship Id="rId6" Type="http://schemas.openxmlformats.org/officeDocument/2006/relationships/hyperlink" Target="https://podminky.urs.cz/item/CS_URS_2022_01/622326555" TargetMode="External" /><Relationship Id="rId7" Type="http://schemas.openxmlformats.org/officeDocument/2006/relationships/hyperlink" Target="https://podminky.urs.cz/item/CS_URS_2021_02/622821012" TargetMode="External" /><Relationship Id="rId8" Type="http://schemas.openxmlformats.org/officeDocument/2006/relationships/hyperlink" Target="https://podminky.urs.cz/item/CS_URS_2022_01/629991001" TargetMode="External" /><Relationship Id="rId9" Type="http://schemas.openxmlformats.org/officeDocument/2006/relationships/hyperlink" Target="https://podminky.urs.cz/item/CS_URS_2022_01/629991011" TargetMode="External" /><Relationship Id="rId10" Type="http://schemas.openxmlformats.org/officeDocument/2006/relationships/hyperlink" Target="https://podminky.urs.cz/item/CS_URS_2022_01/629995213" TargetMode="External" /><Relationship Id="rId11" Type="http://schemas.openxmlformats.org/officeDocument/2006/relationships/hyperlink" Target="https://podminky.urs.cz/item/CS_URS_2022_01/629999011" TargetMode="External" /><Relationship Id="rId12" Type="http://schemas.openxmlformats.org/officeDocument/2006/relationships/hyperlink" Target="https://podminky.urs.cz/item/CS_URS_2022_01/629999022" TargetMode="External" /><Relationship Id="rId13" Type="http://schemas.openxmlformats.org/officeDocument/2006/relationships/hyperlink" Target="https://podminky.urs.cz/item/CS_URS_2022_01/941111112" TargetMode="External" /><Relationship Id="rId14" Type="http://schemas.openxmlformats.org/officeDocument/2006/relationships/hyperlink" Target="https://podminky.urs.cz/item/CS_URS_2022_01/941111212" TargetMode="External" /><Relationship Id="rId15" Type="http://schemas.openxmlformats.org/officeDocument/2006/relationships/hyperlink" Target="https://podminky.urs.cz/item/CS_URS_2022_01/941111812" TargetMode="External" /><Relationship Id="rId16" Type="http://schemas.openxmlformats.org/officeDocument/2006/relationships/hyperlink" Target="https://podminky.urs.cz/item/CS_URS_2022_01/944511111" TargetMode="External" /><Relationship Id="rId17" Type="http://schemas.openxmlformats.org/officeDocument/2006/relationships/hyperlink" Target="https://podminky.urs.cz/item/CS_URS_2022_01/944511211" TargetMode="External" /><Relationship Id="rId18" Type="http://schemas.openxmlformats.org/officeDocument/2006/relationships/hyperlink" Target="https://podminky.urs.cz/item/CS_URS_2022_01/944511811" TargetMode="External" /><Relationship Id="rId19" Type="http://schemas.openxmlformats.org/officeDocument/2006/relationships/hyperlink" Target="https://podminky.urs.cz/item/CS_URS_2022_01/952902121" TargetMode="External" /><Relationship Id="rId20" Type="http://schemas.openxmlformats.org/officeDocument/2006/relationships/hyperlink" Target="https://podminky.urs.cz/item/CS_URS_2022_01/978019341" TargetMode="External" /><Relationship Id="rId21" Type="http://schemas.openxmlformats.org/officeDocument/2006/relationships/hyperlink" Target="https://podminky.urs.cz/item/CS_URS_2022_01/978059311" TargetMode="External" /><Relationship Id="rId22" Type="http://schemas.openxmlformats.org/officeDocument/2006/relationships/hyperlink" Target="https://podminky.urs.cz/item/CS_URS_2022_01/985131111" TargetMode="External" /><Relationship Id="rId23" Type="http://schemas.openxmlformats.org/officeDocument/2006/relationships/hyperlink" Target="https://podminky.urs.cz/item/CS_URS_2022_01/997013501" TargetMode="External" /><Relationship Id="rId24" Type="http://schemas.openxmlformats.org/officeDocument/2006/relationships/hyperlink" Target="https://podminky.urs.cz/item/CS_URS_2022_01/997013509" TargetMode="External" /><Relationship Id="rId25" Type="http://schemas.openxmlformats.org/officeDocument/2006/relationships/hyperlink" Target="https://podminky.urs.cz/item/CS_URS_2022_01/997013511" TargetMode="External" /><Relationship Id="rId26" Type="http://schemas.openxmlformats.org/officeDocument/2006/relationships/hyperlink" Target="https://podminky.urs.cz/item/CS_URS_2022_01/997013869" TargetMode="External" /><Relationship Id="rId27" Type="http://schemas.openxmlformats.org/officeDocument/2006/relationships/hyperlink" Target="https://podminky.urs.cz/item/CS_URS_2022_01/998011003" TargetMode="External" /><Relationship Id="rId28" Type="http://schemas.openxmlformats.org/officeDocument/2006/relationships/hyperlink" Target="https://podminky.urs.cz/item/CS_URS_2022_01/764002851" TargetMode="External" /><Relationship Id="rId29" Type="http://schemas.openxmlformats.org/officeDocument/2006/relationships/hyperlink" Target="https://podminky.urs.cz/item/CS_URS_2022_01/764002861" TargetMode="External" /><Relationship Id="rId30" Type="http://schemas.openxmlformats.org/officeDocument/2006/relationships/hyperlink" Target="https://podminky.urs.cz/item/CS_URS_2022_01/764004861" TargetMode="External" /><Relationship Id="rId31" Type="http://schemas.openxmlformats.org/officeDocument/2006/relationships/hyperlink" Target="https://podminky.urs.cz/item/CS_URS_2022_01/764246342" TargetMode="External" /><Relationship Id="rId32" Type="http://schemas.openxmlformats.org/officeDocument/2006/relationships/hyperlink" Target="https://podminky.urs.cz/item/CS_URS_2022_01/764246344" TargetMode="External" /><Relationship Id="rId33" Type="http://schemas.openxmlformats.org/officeDocument/2006/relationships/hyperlink" Target="https://podminky.urs.cz/item/CS_URS_2022_01/764248324" TargetMode="External" /><Relationship Id="rId34" Type="http://schemas.openxmlformats.org/officeDocument/2006/relationships/hyperlink" Target="https://podminky.urs.cz/item/CS_URS_2022_01/764248325" TargetMode="External" /><Relationship Id="rId35" Type="http://schemas.openxmlformats.org/officeDocument/2006/relationships/hyperlink" Target="https://podminky.urs.cz/item/CS_URS_2022_01/764248326" TargetMode="External" /><Relationship Id="rId36" Type="http://schemas.openxmlformats.org/officeDocument/2006/relationships/hyperlink" Target="https://podminky.urs.cz/item/CS_URS_2022_01/764248356" TargetMode="External" /><Relationship Id="rId37" Type="http://schemas.openxmlformats.org/officeDocument/2006/relationships/hyperlink" Target="https://podminky.urs.cz/item/CS_URS_2022_01/764341303" TargetMode="External" /><Relationship Id="rId38" Type="http://schemas.openxmlformats.org/officeDocument/2006/relationships/hyperlink" Target="https://podminky.urs.cz/item/CS_URS_2022_01/764548325" TargetMode="External" /><Relationship Id="rId39" Type="http://schemas.openxmlformats.org/officeDocument/2006/relationships/hyperlink" Target="https://podminky.urs.cz/item/CS_URS_2022_01/998764103" TargetMode="External" /><Relationship Id="rId40" Type="http://schemas.openxmlformats.org/officeDocument/2006/relationships/hyperlink" Target="https://podminky.urs.cz/item/CS_URS_2022_01/998782101" TargetMode="External" /><Relationship Id="rId41" Type="http://schemas.openxmlformats.org/officeDocument/2006/relationships/hyperlink" Target="https://podminky.urs.cz/item/CS_URS_2022_01/783306807" TargetMode="External" /><Relationship Id="rId42" Type="http://schemas.openxmlformats.org/officeDocument/2006/relationships/hyperlink" Target="https://podminky.urs.cz/item/CS_URS_2022_01/783314203" TargetMode="External" /><Relationship Id="rId43" Type="http://schemas.openxmlformats.org/officeDocument/2006/relationships/hyperlink" Target="https://podminky.urs.cz/item/CS_URS_2022_01/783317105" TargetMode="External" /><Relationship Id="rId44" Type="http://schemas.openxmlformats.org/officeDocument/2006/relationships/hyperlink" Target="https://podminky.urs.cz/item/CS_URS_2022_01/783809227" TargetMode="External" /><Relationship Id="rId45" Type="http://schemas.openxmlformats.org/officeDocument/2006/relationships/hyperlink" Target="https://podminky.urs.cz/item/CS_URS_2022_01/783822121" TargetMode="External" /><Relationship Id="rId46" Type="http://schemas.openxmlformats.org/officeDocument/2006/relationships/hyperlink" Target="https://podminky.urs.cz/item/CS_URS_2022_01/783823175" TargetMode="External" /><Relationship Id="rId47" Type="http://schemas.openxmlformats.org/officeDocument/2006/relationships/hyperlink" Target="https://podminky.urs.cz/item/CS_URS_2022_01/783827465" TargetMode="External" /><Relationship Id="rId4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30001000" TargetMode="External" /><Relationship Id="rId2" Type="http://schemas.openxmlformats.org/officeDocument/2006/relationships/hyperlink" Target="https://podminky.urs.cz/item/CS_URS_2021_02/045002000" TargetMode="External" /><Relationship Id="rId3" Type="http://schemas.openxmlformats.org/officeDocument/2006/relationships/hyperlink" Target="https://podminky.urs.cz/item/CS_URS_2021_02/052002000" TargetMode="External" /><Relationship Id="rId4" Type="http://schemas.openxmlformats.org/officeDocument/2006/relationships/hyperlink" Target="https://podminky.urs.cz/item/CS_URS_2021_02/053002000" TargetMode="External" /><Relationship Id="rId5" Type="http://schemas.openxmlformats.org/officeDocument/2006/relationships/hyperlink" Target="https://podminky.urs.cz/item/CS_URS_2022_01/063303000" TargetMode="External" /><Relationship Id="rId6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P2202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Rekonstrukce čelní fasády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Škroupova 209/13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27. 1. 2022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25.6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Integrovaná střední škola živnostenská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>Planteam, Na Výsluní 630, Líně - Sulkov</v>
      </c>
      <c r="AN49" s="64"/>
      <c r="AO49" s="64"/>
      <c r="AP49" s="64"/>
      <c r="AQ49" s="40"/>
      <c r="AR49" s="44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3" t="str">
        <f>IF(E20="","",E20)</f>
        <v>Ing. Irena Potužáková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4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ROUND(SUM(AG55:AG57),2)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ROUND(SUM(AS55:AS57),2)</f>
        <v>0</v>
      </c>
      <c r="AT54" s="106">
        <f>ROUND(SUM(AV54:AW54),2)</f>
        <v>0</v>
      </c>
      <c r="AU54" s="107">
        <f>ROUND(SUM(AU55:AU57),5)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ROUND(SUM(AZ55:AZ57),2)</f>
        <v>0</v>
      </c>
      <c r="BA54" s="106">
        <f>ROUND(SUM(BA55:BA57),2)</f>
        <v>0</v>
      </c>
      <c r="BB54" s="106">
        <f>ROUND(SUM(BB55:BB57),2)</f>
        <v>0</v>
      </c>
      <c r="BC54" s="106">
        <f>ROUND(SUM(BC55:BC57),2)</f>
        <v>0</v>
      </c>
      <c r="BD54" s="108">
        <f>ROUND(SUM(BD55:BD57),2)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1" s="7" customFormat="1" ht="16.5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'A - Pohled západní'!J30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81</v>
      </c>
      <c r="AR55" s="118"/>
      <c r="AS55" s="119">
        <v>0</v>
      </c>
      <c r="AT55" s="120">
        <f>ROUND(SUM(AV55:AW55),2)</f>
        <v>0</v>
      </c>
      <c r="AU55" s="121">
        <f>'A - Pohled západní'!P91</f>
        <v>0</v>
      </c>
      <c r="AV55" s="120">
        <f>'A - Pohled západní'!J33</f>
        <v>0</v>
      </c>
      <c r="AW55" s="120">
        <f>'A - Pohled západní'!J34</f>
        <v>0</v>
      </c>
      <c r="AX55" s="120">
        <f>'A - Pohled západní'!J35</f>
        <v>0</v>
      </c>
      <c r="AY55" s="120">
        <f>'A - Pohled západní'!J36</f>
        <v>0</v>
      </c>
      <c r="AZ55" s="120">
        <f>'A - Pohled západní'!F33</f>
        <v>0</v>
      </c>
      <c r="BA55" s="120">
        <f>'A - Pohled západní'!F34</f>
        <v>0</v>
      </c>
      <c r="BB55" s="120">
        <f>'A - Pohled západní'!F35</f>
        <v>0</v>
      </c>
      <c r="BC55" s="120">
        <f>'A - Pohled západní'!F36</f>
        <v>0</v>
      </c>
      <c r="BD55" s="122">
        <f>'A - Pohled západní'!F37</f>
        <v>0</v>
      </c>
      <c r="BE55" s="7"/>
      <c r="BT55" s="123" t="s">
        <v>82</v>
      </c>
      <c r="BV55" s="123" t="s">
        <v>76</v>
      </c>
      <c r="BW55" s="123" t="s">
        <v>83</v>
      </c>
      <c r="BX55" s="123" t="s">
        <v>5</v>
      </c>
      <c r="CL55" s="123" t="s">
        <v>19</v>
      </c>
      <c r="CM55" s="123" t="s">
        <v>84</v>
      </c>
    </row>
    <row r="56" spans="1:91" s="7" customFormat="1" ht="16.5" customHeight="1">
      <c r="A56" s="111" t="s">
        <v>78</v>
      </c>
      <c r="B56" s="112"/>
      <c r="C56" s="113"/>
      <c r="D56" s="114" t="s">
        <v>85</v>
      </c>
      <c r="E56" s="114"/>
      <c r="F56" s="114"/>
      <c r="G56" s="114"/>
      <c r="H56" s="114"/>
      <c r="I56" s="115"/>
      <c r="J56" s="114" t="s">
        <v>86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'B - Pohled jižní'!J30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81</v>
      </c>
      <c r="AR56" s="118"/>
      <c r="AS56" s="119">
        <v>0</v>
      </c>
      <c r="AT56" s="120">
        <f>ROUND(SUM(AV56:AW56),2)</f>
        <v>0</v>
      </c>
      <c r="AU56" s="121">
        <f>'B - Pohled jižní'!P90</f>
        <v>0</v>
      </c>
      <c r="AV56" s="120">
        <f>'B - Pohled jižní'!J33</f>
        <v>0</v>
      </c>
      <c r="AW56" s="120">
        <f>'B - Pohled jižní'!J34</f>
        <v>0</v>
      </c>
      <c r="AX56" s="120">
        <f>'B - Pohled jižní'!J35</f>
        <v>0</v>
      </c>
      <c r="AY56" s="120">
        <f>'B - Pohled jižní'!J36</f>
        <v>0</v>
      </c>
      <c r="AZ56" s="120">
        <f>'B - Pohled jižní'!F33</f>
        <v>0</v>
      </c>
      <c r="BA56" s="120">
        <f>'B - Pohled jižní'!F34</f>
        <v>0</v>
      </c>
      <c r="BB56" s="120">
        <f>'B - Pohled jižní'!F35</f>
        <v>0</v>
      </c>
      <c r="BC56" s="120">
        <f>'B - Pohled jižní'!F36</f>
        <v>0</v>
      </c>
      <c r="BD56" s="122">
        <f>'B - Pohled jižní'!F37</f>
        <v>0</v>
      </c>
      <c r="BE56" s="7"/>
      <c r="BT56" s="123" t="s">
        <v>82</v>
      </c>
      <c r="BV56" s="123" t="s">
        <v>76</v>
      </c>
      <c r="BW56" s="123" t="s">
        <v>87</v>
      </c>
      <c r="BX56" s="123" t="s">
        <v>5</v>
      </c>
      <c r="CL56" s="123" t="s">
        <v>19</v>
      </c>
      <c r="CM56" s="123" t="s">
        <v>84</v>
      </c>
    </row>
    <row r="57" spans="1:91" s="7" customFormat="1" ht="16.5" customHeight="1">
      <c r="A57" s="111" t="s">
        <v>78</v>
      </c>
      <c r="B57" s="112"/>
      <c r="C57" s="113"/>
      <c r="D57" s="114" t="s">
        <v>88</v>
      </c>
      <c r="E57" s="114"/>
      <c r="F57" s="114"/>
      <c r="G57" s="114"/>
      <c r="H57" s="114"/>
      <c r="I57" s="115"/>
      <c r="J57" s="114" t="s">
        <v>89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'C - VRN'!J30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81</v>
      </c>
      <c r="AR57" s="118"/>
      <c r="AS57" s="124">
        <v>0</v>
      </c>
      <c r="AT57" s="125">
        <f>ROUND(SUM(AV57:AW57),2)</f>
        <v>0</v>
      </c>
      <c r="AU57" s="126">
        <f>'C - VRN'!P84</f>
        <v>0</v>
      </c>
      <c r="AV57" s="125">
        <f>'C - VRN'!J33</f>
        <v>0</v>
      </c>
      <c r="AW57" s="125">
        <f>'C - VRN'!J34</f>
        <v>0</v>
      </c>
      <c r="AX57" s="125">
        <f>'C - VRN'!J35</f>
        <v>0</v>
      </c>
      <c r="AY57" s="125">
        <f>'C - VRN'!J36</f>
        <v>0</v>
      </c>
      <c r="AZ57" s="125">
        <f>'C - VRN'!F33</f>
        <v>0</v>
      </c>
      <c r="BA57" s="125">
        <f>'C - VRN'!F34</f>
        <v>0</v>
      </c>
      <c r="BB57" s="125">
        <f>'C - VRN'!F35</f>
        <v>0</v>
      </c>
      <c r="BC57" s="125">
        <f>'C - VRN'!F36</f>
        <v>0</v>
      </c>
      <c r="BD57" s="127">
        <f>'C - VRN'!F37</f>
        <v>0</v>
      </c>
      <c r="BE57" s="7"/>
      <c r="BT57" s="123" t="s">
        <v>82</v>
      </c>
      <c r="BV57" s="123" t="s">
        <v>76</v>
      </c>
      <c r="BW57" s="123" t="s">
        <v>90</v>
      </c>
      <c r="BX57" s="123" t="s">
        <v>5</v>
      </c>
      <c r="CL57" s="123" t="s">
        <v>19</v>
      </c>
      <c r="CM57" s="123" t="s">
        <v>84</v>
      </c>
    </row>
    <row r="58" spans="1:57" s="2" customFormat="1" ht="30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A - Pohled západní'!C2" display="/"/>
    <hyperlink ref="A56" location="'B - Pohled jižní'!C2" display="/"/>
    <hyperlink ref="A57" location="'C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84</v>
      </c>
    </row>
    <row r="4" spans="2:46" s="1" customFormat="1" ht="24.95" customHeight="1">
      <c r="B4" s="20"/>
      <c r="D4" s="130" t="s">
        <v>91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Rekonstrukce čelní fasády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93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27. 1. 2022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39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144">
        <f>ROUND(J91,2)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145" t="s">
        <v>43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7">
        <f>ROUND((SUM(BE91:BE335)),2)</f>
        <v>0</v>
      </c>
      <c r="G33" s="38"/>
      <c r="H33" s="38"/>
      <c r="I33" s="148">
        <v>0.21</v>
      </c>
      <c r="J33" s="147">
        <f>ROUND(((SUM(BE91:BE335))*I33),2)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7">
        <f>ROUND((SUM(BF91:BF335)),2)</f>
        <v>0</v>
      </c>
      <c r="G34" s="38"/>
      <c r="H34" s="38"/>
      <c r="I34" s="148">
        <v>0.15</v>
      </c>
      <c r="J34" s="147">
        <f>ROUND(((SUM(BF91:BF335))*I34),2)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7">
        <f>ROUND((SUM(BG91:BG335)),2)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7">
        <f>ROUND((SUM(BH91:BH335)),2)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7">
        <f>ROUND((SUM(BI91:BI335)),2)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94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 hidden="1">
      <c r="A48" s="38"/>
      <c r="B48" s="39"/>
      <c r="C48" s="40"/>
      <c r="D48" s="40"/>
      <c r="E48" s="160" t="str">
        <f>E7</f>
        <v>Rekonstrukce čelní fasády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92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A - Pohled západní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Škroupova 209/13</v>
      </c>
      <c r="G52" s="40"/>
      <c r="H52" s="40"/>
      <c r="I52" s="32" t="s">
        <v>23</v>
      </c>
      <c r="J52" s="72" t="str">
        <f>IF(J12="","",J12)</f>
        <v>27. 1. 2022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 hidden="1">
      <c r="A54" s="38"/>
      <c r="B54" s="39"/>
      <c r="C54" s="32" t="s">
        <v>25</v>
      </c>
      <c r="D54" s="40"/>
      <c r="E54" s="40"/>
      <c r="F54" s="27" t="str">
        <f>E15</f>
        <v xml:space="preserve">Integrovaná střední škola živnostenská </v>
      </c>
      <c r="G54" s="40"/>
      <c r="H54" s="40"/>
      <c r="I54" s="32" t="s">
        <v>32</v>
      </c>
      <c r="J54" s="36" t="str">
        <f>E21</f>
        <v>Planteam, Na Výsluní 630, Líně - Sulkov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Ing. Irena Potužáková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95</v>
      </c>
      <c r="D57" s="162"/>
      <c r="E57" s="162"/>
      <c r="F57" s="162"/>
      <c r="G57" s="162"/>
      <c r="H57" s="162"/>
      <c r="I57" s="162"/>
      <c r="J57" s="163" t="s">
        <v>96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72</v>
      </c>
      <c r="D59" s="40"/>
      <c r="E59" s="40"/>
      <c r="F59" s="40"/>
      <c r="G59" s="40"/>
      <c r="H59" s="40"/>
      <c r="I59" s="40"/>
      <c r="J59" s="102">
        <f>J91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97</v>
      </c>
    </row>
    <row r="60" spans="1:31" s="9" customFormat="1" ht="24.95" customHeight="1" hidden="1">
      <c r="A60" s="9"/>
      <c r="B60" s="165"/>
      <c r="C60" s="166"/>
      <c r="D60" s="167" t="s">
        <v>98</v>
      </c>
      <c r="E60" s="168"/>
      <c r="F60" s="168"/>
      <c r="G60" s="168"/>
      <c r="H60" s="168"/>
      <c r="I60" s="168"/>
      <c r="J60" s="169">
        <f>J92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1"/>
      <c r="C61" s="172"/>
      <c r="D61" s="173" t="s">
        <v>99</v>
      </c>
      <c r="E61" s="174"/>
      <c r="F61" s="174"/>
      <c r="G61" s="174"/>
      <c r="H61" s="174"/>
      <c r="I61" s="174"/>
      <c r="J61" s="175">
        <f>J93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71"/>
      <c r="C62" s="172"/>
      <c r="D62" s="173" t="s">
        <v>100</v>
      </c>
      <c r="E62" s="174"/>
      <c r="F62" s="174"/>
      <c r="G62" s="174"/>
      <c r="H62" s="174"/>
      <c r="I62" s="174"/>
      <c r="J62" s="175">
        <f>J100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71"/>
      <c r="C63" s="172"/>
      <c r="D63" s="173" t="s">
        <v>101</v>
      </c>
      <c r="E63" s="174"/>
      <c r="F63" s="174"/>
      <c r="G63" s="174"/>
      <c r="H63" s="174"/>
      <c r="I63" s="174"/>
      <c r="J63" s="175">
        <f>J153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71"/>
      <c r="C64" s="172"/>
      <c r="D64" s="173" t="s">
        <v>102</v>
      </c>
      <c r="E64" s="174"/>
      <c r="F64" s="174"/>
      <c r="G64" s="174"/>
      <c r="H64" s="174"/>
      <c r="I64" s="174"/>
      <c r="J64" s="175">
        <f>J156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 hidden="1">
      <c r="A65" s="10"/>
      <c r="B65" s="171"/>
      <c r="C65" s="172"/>
      <c r="D65" s="173" t="s">
        <v>103</v>
      </c>
      <c r="E65" s="174"/>
      <c r="F65" s="174"/>
      <c r="G65" s="174"/>
      <c r="H65" s="174"/>
      <c r="I65" s="174"/>
      <c r="J65" s="175">
        <f>J198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 hidden="1">
      <c r="A66" s="10"/>
      <c r="B66" s="171"/>
      <c r="C66" s="172"/>
      <c r="D66" s="173" t="s">
        <v>104</v>
      </c>
      <c r="E66" s="174"/>
      <c r="F66" s="174"/>
      <c r="G66" s="174"/>
      <c r="H66" s="174"/>
      <c r="I66" s="174"/>
      <c r="J66" s="175">
        <f>J209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 hidden="1">
      <c r="A67" s="9"/>
      <c r="B67" s="165"/>
      <c r="C67" s="166"/>
      <c r="D67" s="167" t="s">
        <v>105</v>
      </c>
      <c r="E67" s="168"/>
      <c r="F67" s="168"/>
      <c r="G67" s="168"/>
      <c r="H67" s="168"/>
      <c r="I67" s="168"/>
      <c r="J67" s="169">
        <f>J212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 hidden="1">
      <c r="A68" s="10"/>
      <c r="B68" s="171"/>
      <c r="C68" s="172"/>
      <c r="D68" s="173" t="s">
        <v>106</v>
      </c>
      <c r="E68" s="174"/>
      <c r="F68" s="174"/>
      <c r="G68" s="174"/>
      <c r="H68" s="174"/>
      <c r="I68" s="174"/>
      <c r="J68" s="175">
        <f>J213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 hidden="1">
      <c r="A69" s="10"/>
      <c r="B69" s="171"/>
      <c r="C69" s="172"/>
      <c r="D69" s="173" t="s">
        <v>107</v>
      </c>
      <c r="E69" s="174"/>
      <c r="F69" s="174"/>
      <c r="G69" s="174"/>
      <c r="H69" s="174"/>
      <c r="I69" s="174"/>
      <c r="J69" s="175">
        <f>J259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 hidden="1">
      <c r="A70" s="10"/>
      <c r="B70" s="171"/>
      <c r="C70" s="172"/>
      <c r="D70" s="173" t="s">
        <v>108</v>
      </c>
      <c r="E70" s="174"/>
      <c r="F70" s="174"/>
      <c r="G70" s="174"/>
      <c r="H70" s="174"/>
      <c r="I70" s="174"/>
      <c r="J70" s="175">
        <f>J275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 hidden="1">
      <c r="A71" s="10"/>
      <c r="B71" s="171"/>
      <c r="C71" s="172"/>
      <c r="D71" s="173" t="s">
        <v>109</v>
      </c>
      <c r="E71" s="174"/>
      <c r="F71" s="174"/>
      <c r="G71" s="174"/>
      <c r="H71" s="174"/>
      <c r="I71" s="174"/>
      <c r="J71" s="175">
        <f>J281</f>
        <v>0</v>
      </c>
      <c r="K71" s="172"/>
      <c r="L71" s="17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 hidden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 hidden="1">
      <c r="A73" s="38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ht="12" hidden="1"/>
    <row r="75" ht="12" hidden="1"/>
    <row r="76" ht="12" hidden="1"/>
    <row r="77" spans="1:31" s="2" customFormat="1" ht="6.95" customHeight="1">
      <c r="A77" s="38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95" customHeight="1">
      <c r="A78" s="38"/>
      <c r="B78" s="39"/>
      <c r="C78" s="23" t="s">
        <v>110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16</v>
      </c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160" t="str">
        <f>E7</f>
        <v>Rekonstrukce čelní fasády</v>
      </c>
      <c r="F81" s="32"/>
      <c r="G81" s="32"/>
      <c r="H81" s="32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92</v>
      </c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69" t="str">
        <f>E9</f>
        <v>A - Pohled západní</v>
      </c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F12</f>
        <v>Škroupova 209/13</v>
      </c>
      <c r="G85" s="40"/>
      <c r="H85" s="40"/>
      <c r="I85" s="32" t="s">
        <v>23</v>
      </c>
      <c r="J85" s="72" t="str">
        <f>IF(J12="","",J12)</f>
        <v>27. 1. 2022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E15</f>
        <v xml:space="preserve">Integrovaná střední škola živnostenská </v>
      </c>
      <c r="G87" s="40"/>
      <c r="H87" s="40"/>
      <c r="I87" s="32" t="s">
        <v>32</v>
      </c>
      <c r="J87" s="36" t="str">
        <f>E21</f>
        <v>Planteam, Na Výsluní 630, Líně - Sulkov</v>
      </c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30</v>
      </c>
      <c r="D88" s="40"/>
      <c r="E88" s="40"/>
      <c r="F88" s="27" t="str">
        <f>IF(E18="","",E18)</f>
        <v>Vyplň údaj</v>
      </c>
      <c r="G88" s="40"/>
      <c r="H88" s="40"/>
      <c r="I88" s="32" t="s">
        <v>36</v>
      </c>
      <c r="J88" s="36" t="str">
        <f>E24</f>
        <v>Ing. Irena Potužáková</v>
      </c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3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77"/>
      <c r="B90" s="178"/>
      <c r="C90" s="179" t="s">
        <v>111</v>
      </c>
      <c r="D90" s="180" t="s">
        <v>59</v>
      </c>
      <c r="E90" s="180" t="s">
        <v>55</v>
      </c>
      <c r="F90" s="180" t="s">
        <v>56</v>
      </c>
      <c r="G90" s="180" t="s">
        <v>112</v>
      </c>
      <c r="H90" s="180" t="s">
        <v>113</v>
      </c>
      <c r="I90" s="180" t="s">
        <v>114</v>
      </c>
      <c r="J90" s="180" t="s">
        <v>96</v>
      </c>
      <c r="K90" s="181" t="s">
        <v>115</v>
      </c>
      <c r="L90" s="182"/>
      <c r="M90" s="92" t="s">
        <v>19</v>
      </c>
      <c r="N90" s="93" t="s">
        <v>44</v>
      </c>
      <c r="O90" s="93" t="s">
        <v>116</v>
      </c>
      <c r="P90" s="93" t="s">
        <v>117</v>
      </c>
      <c r="Q90" s="93" t="s">
        <v>118</v>
      </c>
      <c r="R90" s="93" t="s">
        <v>119</v>
      </c>
      <c r="S90" s="93" t="s">
        <v>120</v>
      </c>
      <c r="T90" s="94" t="s">
        <v>121</v>
      </c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</row>
    <row r="91" spans="1:63" s="2" customFormat="1" ht="22.8" customHeight="1">
      <c r="A91" s="38"/>
      <c r="B91" s="39"/>
      <c r="C91" s="99" t="s">
        <v>122</v>
      </c>
      <c r="D91" s="40"/>
      <c r="E91" s="40"/>
      <c r="F91" s="40"/>
      <c r="G91" s="40"/>
      <c r="H91" s="40"/>
      <c r="I91" s="40"/>
      <c r="J91" s="183">
        <f>BK91</f>
        <v>0</v>
      </c>
      <c r="K91" s="40"/>
      <c r="L91" s="44"/>
      <c r="M91" s="95"/>
      <c r="N91" s="184"/>
      <c r="O91" s="96"/>
      <c r="P91" s="185">
        <f>P92+P212</f>
        <v>0</v>
      </c>
      <c r="Q91" s="96"/>
      <c r="R91" s="185">
        <f>R92+R212</f>
        <v>76.54555353999999</v>
      </c>
      <c r="S91" s="96"/>
      <c r="T91" s="186">
        <f>T92+T212</f>
        <v>63.09327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73</v>
      </c>
      <c r="AU91" s="17" t="s">
        <v>97</v>
      </c>
      <c r="BK91" s="187">
        <f>BK92+BK212</f>
        <v>0</v>
      </c>
    </row>
    <row r="92" spans="1:63" s="12" customFormat="1" ht="25.9" customHeight="1">
      <c r="A92" s="12"/>
      <c r="B92" s="188"/>
      <c r="C92" s="189"/>
      <c r="D92" s="190" t="s">
        <v>73</v>
      </c>
      <c r="E92" s="191" t="s">
        <v>123</v>
      </c>
      <c r="F92" s="191" t="s">
        <v>124</v>
      </c>
      <c r="G92" s="189"/>
      <c r="H92" s="189"/>
      <c r="I92" s="192"/>
      <c r="J92" s="193">
        <f>BK92</f>
        <v>0</v>
      </c>
      <c r="K92" s="189"/>
      <c r="L92" s="194"/>
      <c r="M92" s="195"/>
      <c r="N92" s="196"/>
      <c r="O92" s="196"/>
      <c r="P92" s="197">
        <f>P93+P100+P153+P156+P198+P209</f>
        <v>0</v>
      </c>
      <c r="Q92" s="196"/>
      <c r="R92" s="197">
        <f>R93+R100+R153+R156+R198+R209</f>
        <v>72.0478242</v>
      </c>
      <c r="S92" s="196"/>
      <c r="T92" s="198">
        <f>T93+T100+T153+T156+T198+T209</f>
        <v>62.226659999999995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82</v>
      </c>
      <c r="AT92" s="200" t="s">
        <v>73</v>
      </c>
      <c r="AU92" s="200" t="s">
        <v>74</v>
      </c>
      <c r="AY92" s="199" t="s">
        <v>125</v>
      </c>
      <c r="BK92" s="201">
        <f>BK93+BK100+BK153+BK156+BK198+BK209</f>
        <v>0</v>
      </c>
    </row>
    <row r="93" spans="1:63" s="12" customFormat="1" ht="22.8" customHeight="1">
      <c r="A93" s="12"/>
      <c r="B93" s="188"/>
      <c r="C93" s="189"/>
      <c r="D93" s="190" t="s">
        <v>73</v>
      </c>
      <c r="E93" s="202" t="s">
        <v>126</v>
      </c>
      <c r="F93" s="202" t="s">
        <v>127</v>
      </c>
      <c r="G93" s="189"/>
      <c r="H93" s="189"/>
      <c r="I93" s="192"/>
      <c r="J93" s="203">
        <f>BK93</f>
        <v>0</v>
      </c>
      <c r="K93" s="189"/>
      <c r="L93" s="194"/>
      <c r="M93" s="195"/>
      <c r="N93" s="196"/>
      <c r="O93" s="196"/>
      <c r="P93" s="197">
        <f>SUM(P94:P99)</f>
        <v>0</v>
      </c>
      <c r="Q93" s="196"/>
      <c r="R93" s="197">
        <f>SUM(R94:R99)</f>
        <v>29.733929999999997</v>
      </c>
      <c r="S93" s="196"/>
      <c r="T93" s="198">
        <f>SUM(T94:T99)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82</v>
      </c>
      <c r="AT93" s="200" t="s">
        <v>73</v>
      </c>
      <c r="AU93" s="200" t="s">
        <v>82</v>
      </c>
      <c r="AY93" s="199" t="s">
        <v>125</v>
      </c>
      <c r="BK93" s="201">
        <f>SUM(BK94:BK99)</f>
        <v>0</v>
      </c>
    </row>
    <row r="94" spans="1:65" s="2" customFormat="1" ht="24.15" customHeight="1">
      <c r="A94" s="38"/>
      <c r="B94" s="39"/>
      <c r="C94" s="204" t="s">
        <v>82</v>
      </c>
      <c r="D94" s="204" t="s">
        <v>128</v>
      </c>
      <c r="E94" s="205" t="s">
        <v>129</v>
      </c>
      <c r="F94" s="206" t="s">
        <v>130</v>
      </c>
      <c r="G94" s="207" t="s">
        <v>131</v>
      </c>
      <c r="H94" s="208">
        <v>47</v>
      </c>
      <c r="I94" s="209"/>
      <c r="J94" s="210">
        <f>ROUND(I94*H94,2)</f>
        <v>0</v>
      </c>
      <c r="K94" s="206" t="s">
        <v>132</v>
      </c>
      <c r="L94" s="44"/>
      <c r="M94" s="211" t="s">
        <v>19</v>
      </c>
      <c r="N94" s="212" t="s">
        <v>45</v>
      </c>
      <c r="O94" s="84"/>
      <c r="P94" s="213">
        <f>O94*H94</f>
        <v>0</v>
      </c>
      <c r="Q94" s="213">
        <v>0.08219</v>
      </c>
      <c r="R94" s="213">
        <f>Q94*H94</f>
        <v>3.86293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133</v>
      </c>
      <c r="AT94" s="215" t="s">
        <v>128</v>
      </c>
      <c r="AU94" s="215" t="s">
        <v>84</v>
      </c>
      <c r="AY94" s="17" t="s">
        <v>125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82</v>
      </c>
      <c r="BK94" s="216">
        <f>ROUND(I94*H94,2)</f>
        <v>0</v>
      </c>
      <c r="BL94" s="17" t="s">
        <v>133</v>
      </c>
      <c r="BM94" s="215" t="s">
        <v>84</v>
      </c>
    </row>
    <row r="95" spans="1:47" s="2" customFormat="1" ht="12">
      <c r="A95" s="38"/>
      <c r="B95" s="39"/>
      <c r="C95" s="40"/>
      <c r="D95" s="217" t="s">
        <v>134</v>
      </c>
      <c r="E95" s="40"/>
      <c r="F95" s="218" t="s">
        <v>135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134</v>
      </c>
      <c r="AU95" s="17" t="s">
        <v>84</v>
      </c>
    </row>
    <row r="96" spans="1:51" s="13" customFormat="1" ht="12">
      <c r="A96" s="13"/>
      <c r="B96" s="222"/>
      <c r="C96" s="223"/>
      <c r="D96" s="224" t="s">
        <v>136</v>
      </c>
      <c r="E96" s="225" t="s">
        <v>19</v>
      </c>
      <c r="F96" s="226" t="s">
        <v>137</v>
      </c>
      <c r="G96" s="223"/>
      <c r="H96" s="227">
        <v>47</v>
      </c>
      <c r="I96" s="228"/>
      <c r="J96" s="223"/>
      <c r="K96" s="223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136</v>
      </c>
      <c r="AU96" s="233" t="s">
        <v>84</v>
      </c>
      <c r="AV96" s="13" t="s">
        <v>84</v>
      </c>
      <c r="AW96" s="13" t="s">
        <v>35</v>
      </c>
      <c r="AX96" s="13" t="s">
        <v>74</v>
      </c>
      <c r="AY96" s="233" t="s">
        <v>125</v>
      </c>
    </row>
    <row r="97" spans="1:51" s="14" customFormat="1" ht="12">
      <c r="A97" s="14"/>
      <c r="B97" s="234"/>
      <c r="C97" s="235"/>
      <c r="D97" s="224" t="s">
        <v>136</v>
      </c>
      <c r="E97" s="236" t="s">
        <v>19</v>
      </c>
      <c r="F97" s="237" t="s">
        <v>138</v>
      </c>
      <c r="G97" s="235"/>
      <c r="H97" s="238">
        <v>47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136</v>
      </c>
      <c r="AU97" s="244" t="s">
        <v>84</v>
      </c>
      <c r="AV97" s="14" t="s">
        <v>133</v>
      </c>
      <c r="AW97" s="14" t="s">
        <v>35</v>
      </c>
      <c r="AX97" s="14" t="s">
        <v>82</v>
      </c>
      <c r="AY97" s="244" t="s">
        <v>125</v>
      </c>
    </row>
    <row r="98" spans="1:65" s="2" customFormat="1" ht="24.15" customHeight="1">
      <c r="A98" s="38"/>
      <c r="B98" s="39"/>
      <c r="C98" s="204" t="s">
        <v>84</v>
      </c>
      <c r="D98" s="204" t="s">
        <v>128</v>
      </c>
      <c r="E98" s="205" t="s">
        <v>139</v>
      </c>
      <c r="F98" s="206" t="s">
        <v>140</v>
      </c>
      <c r="G98" s="207" t="s">
        <v>141</v>
      </c>
      <c r="H98" s="208">
        <v>100</v>
      </c>
      <c r="I98" s="209"/>
      <c r="J98" s="210">
        <f>ROUND(I98*H98,2)</f>
        <v>0</v>
      </c>
      <c r="K98" s="206" t="s">
        <v>132</v>
      </c>
      <c r="L98" s="44"/>
      <c r="M98" s="211" t="s">
        <v>19</v>
      </c>
      <c r="N98" s="212" t="s">
        <v>45</v>
      </c>
      <c r="O98" s="84"/>
      <c r="P98" s="213">
        <f>O98*H98</f>
        <v>0</v>
      </c>
      <c r="Q98" s="213">
        <v>0.25871</v>
      </c>
      <c r="R98" s="213">
        <f>Q98*H98</f>
        <v>25.871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133</v>
      </c>
      <c r="AT98" s="215" t="s">
        <v>128</v>
      </c>
      <c r="AU98" s="215" t="s">
        <v>84</v>
      </c>
      <c r="AY98" s="17" t="s">
        <v>125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82</v>
      </c>
      <c r="BK98" s="216">
        <f>ROUND(I98*H98,2)</f>
        <v>0</v>
      </c>
      <c r="BL98" s="17" t="s">
        <v>133</v>
      </c>
      <c r="BM98" s="215" t="s">
        <v>133</v>
      </c>
    </row>
    <row r="99" spans="1:47" s="2" customFormat="1" ht="12">
      <c r="A99" s="38"/>
      <c r="B99" s="39"/>
      <c r="C99" s="40"/>
      <c r="D99" s="217" t="s">
        <v>134</v>
      </c>
      <c r="E99" s="40"/>
      <c r="F99" s="218" t="s">
        <v>142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134</v>
      </c>
      <c r="AU99" s="17" t="s">
        <v>84</v>
      </c>
    </row>
    <row r="100" spans="1:63" s="12" customFormat="1" ht="22.8" customHeight="1">
      <c r="A100" s="12"/>
      <c r="B100" s="188"/>
      <c r="C100" s="189"/>
      <c r="D100" s="190" t="s">
        <v>73</v>
      </c>
      <c r="E100" s="202" t="s">
        <v>143</v>
      </c>
      <c r="F100" s="202" t="s">
        <v>144</v>
      </c>
      <c r="G100" s="189"/>
      <c r="H100" s="189"/>
      <c r="I100" s="192"/>
      <c r="J100" s="203">
        <f>BK100</f>
        <v>0</v>
      </c>
      <c r="K100" s="189"/>
      <c r="L100" s="194"/>
      <c r="M100" s="195"/>
      <c r="N100" s="196"/>
      <c r="O100" s="196"/>
      <c r="P100" s="197">
        <f>SUM(P101:P152)</f>
        <v>0</v>
      </c>
      <c r="Q100" s="196"/>
      <c r="R100" s="197">
        <f>SUM(R101:R152)</f>
        <v>42.31389419999999</v>
      </c>
      <c r="S100" s="196"/>
      <c r="T100" s="198">
        <f>SUM(T101:T152)</f>
        <v>0.6696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82</v>
      </c>
      <c r="AT100" s="200" t="s">
        <v>73</v>
      </c>
      <c r="AU100" s="200" t="s">
        <v>82</v>
      </c>
      <c r="AY100" s="199" t="s">
        <v>125</v>
      </c>
      <c r="BK100" s="201">
        <f>SUM(BK101:BK152)</f>
        <v>0</v>
      </c>
    </row>
    <row r="101" spans="1:65" s="2" customFormat="1" ht="37.8" customHeight="1">
      <c r="A101" s="38"/>
      <c r="B101" s="39"/>
      <c r="C101" s="204" t="s">
        <v>126</v>
      </c>
      <c r="D101" s="204" t="s">
        <v>128</v>
      </c>
      <c r="E101" s="205" t="s">
        <v>145</v>
      </c>
      <c r="F101" s="206" t="s">
        <v>146</v>
      </c>
      <c r="G101" s="207" t="s">
        <v>141</v>
      </c>
      <c r="H101" s="208">
        <v>94</v>
      </c>
      <c r="I101" s="209"/>
      <c r="J101" s="210">
        <f>ROUND(I101*H101,2)</f>
        <v>0</v>
      </c>
      <c r="K101" s="206" t="s">
        <v>132</v>
      </c>
      <c r="L101" s="44"/>
      <c r="M101" s="211" t="s">
        <v>19</v>
      </c>
      <c r="N101" s="212" t="s">
        <v>45</v>
      </c>
      <c r="O101" s="84"/>
      <c r="P101" s="213">
        <f>O101*H101</f>
        <v>0</v>
      </c>
      <c r="Q101" s="213">
        <v>0.00438</v>
      </c>
      <c r="R101" s="213">
        <f>Q101*H101</f>
        <v>0.41172000000000003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133</v>
      </c>
      <c r="AT101" s="215" t="s">
        <v>128</v>
      </c>
      <c r="AU101" s="215" t="s">
        <v>84</v>
      </c>
      <c r="AY101" s="17" t="s">
        <v>125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82</v>
      </c>
      <c r="BK101" s="216">
        <f>ROUND(I101*H101,2)</f>
        <v>0</v>
      </c>
      <c r="BL101" s="17" t="s">
        <v>133</v>
      </c>
      <c r="BM101" s="215" t="s">
        <v>143</v>
      </c>
    </row>
    <row r="102" spans="1:47" s="2" customFormat="1" ht="12">
      <c r="A102" s="38"/>
      <c r="B102" s="39"/>
      <c r="C102" s="40"/>
      <c r="D102" s="217" t="s">
        <v>134</v>
      </c>
      <c r="E102" s="40"/>
      <c r="F102" s="218" t="s">
        <v>147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134</v>
      </c>
      <c r="AU102" s="17" t="s">
        <v>84</v>
      </c>
    </row>
    <row r="103" spans="1:51" s="13" customFormat="1" ht="12">
      <c r="A103" s="13"/>
      <c r="B103" s="222"/>
      <c r="C103" s="223"/>
      <c r="D103" s="224" t="s">
        <v>136</v>
      </c>
      <c r="E103" s="225" t="s">
        <v>19</v>
      </c>
      <c r="F103" s="226" t="s">
        <v>148</v>
      </c>
      <c r="G103" s="223"/>
      <c r="H103" s="227">
        <v>94</v>
      </c>
      <c r="I103" s="228"/>
      <c r="J103" s="223"/>
      <c r="K103" s="223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136</v>
      </c>
      <c r="AU103" s="233" t="s">
        <v>84</v>
      </c>
      <c r="AV103" s="13" t="s">
        <v>84</v>
      </c>
      <c r="AW103" s="13" t="s">
        <v>35</v>
      </c>
      <c r="AX103" s="13" t="s">
        <v>74</v>
      </c>
      <c r="AY103" s="233" t="s">
        <v>125</v>
      </c>
    </row>
    <row r="104" spans="1:51" s="14" customFormat="1" ht="12">
      <c r="A104" s="14"/>
      <c r="B104" s="234"/>
      <c r="C104" s="235"/>
      <c r="D104" s="224" t="s">
        <v>136</v>
      </c>
      <c r="E104" s="236" t="s">
        <v>19</v>
      </c>
      <c r="F104" s="237" t="s">
        <v>138</v>
      </c>
      <c r="G104" s="235"/>
      <c r="H104" s="238">
        <v>94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136</v>
      </c>
      <c r="AU104" s="244" t="s">
        <v>84</v>
      </c>
      <c r="AV104" s="14" t="s">
        <v>133</v>
      </c>
      <c r="AW104" s="14" t="s">
        <v>35</v>
      </c>
      <c r="AX104" s="14" t="s">
        <v>82</v>
      </c>
      <c r="AY104" s="244" t="s">
        <v>125</v>
      </c>
    </row>
    <row r="105" spans="1:65" s="2" customFormat="1" ht="33" customHeight="1">
      <c r="A105" s="38"/>
      <c r="B105" s="39"/>
      <c r="C105" s="204" t="s">
        <v>133</v>
      </c>
      <c r="D105" s="204" t="s">
        <v>128</v>
      </c>
      <c r="E105" s="205" t="s">
        <v>149</v>
      </c>
      <c r="F105" s="206" t="s">
        <v>150</v>
      </c>
      <c r="G105" s="207" t="s">
        <v>141</v>
      </c>
      <c r="H105" s="208">
        <v>933</v>
      </c>
      <c r="I105" s="209"/>
      <c r="J105" s="210">
        <f>ROUND(I105*H105,2)</f>
        <v>0</v>
      </c>
      <c r="K105" s="206" t="s">
        <v>132</v>
      </c>
      <c r="L105" s="44"/>
      <c r="M105" s="211" t="s">
        <v>19</v>
      </c>
      <c r="N105" s="212" t="s">
        <v>45</v>
      </c>
      <c r="O105" s="84"/>
      <c r="P105" s="213">
        <f>O105*H105</f>
        <v>0</v>
      </c>
      <c r="Q105" s="213">
        <v>0.00735</v>
      </c>
      <c r="R105" s="213">
        <f>Q105*H105</f>
        <v>6.85755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133</v>
      </c>
      <c r="AT105" s="215" t="s">
        <v>128</v>
      </c>
      <c r="AU105" s="215" t="s">
        <v>84</v>
      </c>
      <c r="AY105" s="17" t="s">
        <v>125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82</v>
      </c>
      <c r="BK105" s="216">
        <f>ROUND(I105*H105,2)</f>
        <v>0</v>
      </c>
      <c r="BL105" s="17" t="s">
        <v>133</v>
      </c>
      <c r="BM105" s="215" t="s">
        <v>151</v>
      </c>
    </row>
    <row r="106" spans="1:47" s="2" customFormat="1" ht="12">
      <c r="A106" s="38"/>
      <c r="B106" s="39"/>
      <c r="C106" s="40"/>
      <c r="D106" s="217" t="s">
        <v>134</v>
      </c>
      <c r="E106" s="40"/>
      <c r="F106" s="218" t="s">
        <v>152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134</v>
      </c>
      <c r="AU106" s="17" t="s">
        <v>84</v>
      </c>
    </row>
    <row r="107" spans="1:51" s="13" customFormat="1" ht="12">
      <c r="A107" s="13"/>
      <c r="B107" s="222"/>
      <c r="C107" s="223"/>
      <c r="D107" s="224" t="s">
        <v>136</v>
      </c>
      <c r="E107" s="225" t="s">
        <v>19</v>
      </c>
      <c r="F107" s="226" t="s">
        <v>153</v>
      </c>
      <c r="G107" s="223"/>
      <c r="H107" s="227">
        <v>933</v>
      </c>
      <c r="I107" s="228"/>
      <c r="J107" s="223"/>
      <c r="K107" s="223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136</v>
      </c>
      <c r="AU107" s="233" t="s">
        <v>84</v>
      </c>
      <c r="AV107" s="13" t="s">
        <v>84</v>
      </c>
      <c r="AW107" s="13" t="s">
        <v>35</v>
      </c>
      <c r="AX107" s="13" t="s">
        <v>74</v>
      </c>
      <c r="AY107" s="233" t="s">
        <v>125</v>
      </c>
    </row>
    <row r="108" spans="1:51" s="14" customFormat="1" ht="12">
      <c r="A108" s="14"/>
      <c r="B108" s="234"/>
      <c r="C108" s="235"/>
      <c r="D108" s="224" t="s">
        <v>136</v>
      </c>
      <c r="E108" s="236" t="s">
        <v>19</v>
      </c>
      <c r="F108" s="237" t="s">
        <v>138</v>
      </c>
      <c r="G108" s="235"/>
      <c r="H108" s="238">
        <v>933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136</v>
      </c>
      <c r="AU108" s="244" t="s">
        <v>84</v>
      </c>
      <c r="AV108" s="14" t="s">
        <v>133</v>
      </c>
      <c r="AW108" s="14" t="s">
        <v>35</v>
      </c>
      <c r="AX108" s="14" t="s">
        <v>82</v>
      </c>
      <c r="AY108" s="244" t="s">
        <v>125</v>
      </c>
    </row>
    <row r="109" spans="1:65" s="2" customFormat="1" ht="37.8" customHeight="1">
      <c r="A109" s="38"/>
      <c r="B109" s="39"/>
      <c r="C109" s="204" t="s">
        <v>154</v>
      </c>
      <c r="D109" s="204" t="s">
        <v>128</v>
      </c>
      <c r="E109" s="205" t="s">
        <v>155</v>
      </c>
      <c r="F109" s="206" t="s">
        <v>156</v>
      </c>
      <c r="G109" s="207" t="s">
        <v>141</v>
      </c>
      <c r="H109" s="208">
        <v>67.63</v>
      </c>
      <c r="I109" s="209"/>
      <c r="J109" s="210">
        <f>ROUND(I109*H109,2)</f>
        <v>0</v>
      </c>
      <c r="K109" s="206" t="s">
        <v>132</v>
      </c>
      <c r="L109" s="44"/>
      <c r="M109" s="211" t="s">
        <v>19</v>
      </c>
      <c r="N109" s="212" t="s">
        <v>45</v>
      </c>
      <c r="O109" s="84"/>
      <c r="P109" s="213">
        <f>O109*H109</f>
        <v>0</v>
      </c>
      <c r="Q109" s="213">
        <v>0.00494</v>
      </c>
      <c r="R109" s="213">
        <f>Q109*H109</f>
        <v>0.33409219999999995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133</v>
      </c>
      <c r="AT109" s="215" t="s">
        <v>128</v>
      </c>
      <c r="AU109" s="215" t="s">
        <v>84</v>
      </c>
      <c r="AY109" s="17" t="s">
        <v>125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82</v>
      </c>
      <c r="BK109" s="216">
        <f>ROUND(I109*H109,2)</f>
        <v>0</v>
      </c>
      <c r="BL109" s="17" t="s">
        <v>133</v>
      </c>
      <c r="BM109" s="215" t="s">
        <v>157</v>
      </c>
    </row>
    <row r="110" spans="1:47" s="2" customFormat="1" ht="12">
      <c r="A110" s="38"/>
      <c r="B110" s="39"/>
      <c r="C110" s="40"/>
      <c r="D110" s="217" t="s">
        <v>134</v>
      </c>
      <c r="E110" s="40"/>
      <c r="F110" s="218" t="s">
        <v>158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134</v>
      </c>
      <c r="AU110" s="17" t="s">
        <v>84</v>
      </c>
    </row>
    <row r="111" spans="1:51" s="13" customFormat="1" ht="12">
      <c r="A111" s="13"/>
      <c r="B111" s="222"/>
      <c r="C111" s="223"/>
      <c r="D111" s="224" t="s">
        <v>136</v>
      </c>
      <c r="E111" s="225" t="s">
        <v>19</v>
      </c>
      <c r="F111" s="226" t="s">
        <v>159</v>
      </c>
      <c r="G111" s="223"/>
      <c r="H111" s="227">
        <v>67.63</v>
      </c>
      <c r="I111" s="228"/>
      <c r="J111" s="223"/>
      <c r="K111" s="223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136</v>
      </c>
      <c r="AU111" s="233" t="s">
        <v>84</v>
      </c>
      <c r="AV111" s="13" t="s">
        <v>84</v>
      </c>
      <c r="AW111" s="13" t="s">
        <v>35</v>
      </c>
      <c r="AX111" s="13" t="s">
        <v>74</v>
      </c>
      <c r="AY111" s="233" t="s">
        <v>125</v>
      </c>
    </row>
    <row r="112" spans="1:51" s="14" customFormat="1" ht="12">
      <c r="A112" s="14"/>
      <c r="B112" s="234"/>
      <c r="C112" s="235"/>
      <c r="D112" s="224" t="s">
        <v>136</v>
      </c>
      <c r="E112" s="236" t="s">
        <v>19</v>
      </c>
      <c r="F112" s="237" t="s">
        <v>138</v>
      </c>
      <c r="G112" s="235"/>
      <c r="H112" s="238">
        <v>67.63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136</v>
      </c>
      <c r="AU112" s="244" t="s">
        <v>84</v>
      </c>
      <c r="AV112" s="14" t="s">
        <v>133</v>
      </c>
      <c r="AW112" s="14" t="s">
        <v>35</v>
      </c>
      <c r="AX112" s="14" t="s">
        <v>82</v>
      </c>
      <c r="AY112" s="244" t="s">
        <v>125</v>
      </c>
    </row>
    <row r="113" spans="1:65" s="2" customFormat="1" ht="44.25" customHeight="1">
      <c r="A113" s="38"/>
      <c r="B113" s="39"/>
      <c r="C113" s="204" t="s">
        <v>143</v>
      </c>
      <c r="D113" s="204" t="s">
        <v>128</v>
      </c>
      <c r="E113" s="205" t="s">
        <v>160</v>
      </c>
      <c r="F113" s="206" t="s">
        <v>161</v>
      </c>
      <c r="G113" s="207" t="s">
        <v>141</v>
      </c>
      <c r="H113" s="208">
        <v>933</v>
      </c>
      <c r="I113" s="209"/>
      <c r="J113" s="210">
        <f>ROUND(I113*H113,2)</f>
        <v>0</v>
      </c>
      <c r="K113" s="206" t="s">
        <v>132</v>
      </c>
      <c r="L113" s="44"/>
      <c r="M113" s="211" t="s">
        <v>19</v>
      </c>
      <c r="N113" s="212" t="s">
        <v>45</v>
      </c>
      <c r="O113" s="84"/>
      <c r="P113" s="213">
        <f>O113*H113</f>
        <v>0</v>
      </c>
      <c r="Q113" s="213">
        <v>0.01848</v>
      </c>
      <c r="R113" s="213">
        <f>Q113*H113</f>
        <v>17.24184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133</v>
      </c>
      <c r="AT113" s="215" t="s">
        <v>128</v>
      </c>
      <c r="AU113" s="215" t="s">
        <v>84</v>
      </c>
      <c r="AY113" s="17" t="s">
        <v>125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82</v>
      </c>
      <c r="BK113" s="216">
        <f>ROUND(I113*H113,2)</f>
        <v>0</v>
      </c>
      <c r="BL113" s="17" t="s">
        <v>133</v>
      </c>
      <c r="BM113" s="215" t="s">
        <v>162</v>
      </c>
    </row>
    <row r="114" spans="1:47" s="2" customFormat="1" ht="12">
      <c r="A114" s="38"/>
      <c r="B114" s="39"/>
      <c r="C114" s="40"/>
      <c r="D114" s="217" t="s">
        <v>134</v>
      </c>
      <c r="E114" s="40"/>
      <c r="F114" s="218" t="s">
        <v>163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134</v>
      </c>
      <c r="AU114" s="17" t="s">
        <v>84</v>
      </c>
    </row>
    <row r="115" spans="1:51" s="13" customFormat="1" ht="12">
      <c r="A115" s="13"/>
      <c r="B115" s="222"/>
      <c r="C115" s="223"/>
      <c r="D115" s="224" t="s">
        <v>136</v>
      </c>
      <c r="E115" s="225" t="s">
        <v>19</v>
      </c>
      <c r="F115" s="226" t="s">
        <v>153</v>
      </c>
      <c r="G115" s="223"/>
      <c r="H115" s="227">
        <v>933</v>
      </c>
      <c r="I115" s="228"/>
      <c r="J115" s="223"/>
      <c r="K115" s="223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136</v>
      </c>
      <c r="AU115" s="233" t="s">
        <v>84</v>
      </c>
      <c r="AV115" s="13" t="s">
        <v>84</v>
      </c>
      <c r="AW115" s="13" t="s">
        <v>35</v>
      </c>
      <c r="AX115" s="13" t="s">
        <v>74</v>
      </c>
      <c r="AY115" s="233" t="s">
        <v>125</v>
      </c>
    </row>
    <row r="116" spans="1:51" s="14" customFormat="1" ht="12">
      <c r="A116" s="14"/>
      <c r="B116" s="234"/>
      <c r="C116" s="235"/>
      <c r="D116" s="224" t="s">
        <v>136</v>
      </c>
      <c r="E116" s="236" t="s">
        <v>19</v>
      </c>
      <c r="F116" s="237" t="s">
        <v>138</v>
      </c>
      <c r="G116" s="235"/>
      <c r="H116" s="238">
        <v>933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136</v>
      </c>
      <c r="AU116" s="244" t="s">
        <v>84</v>
      </c>
      <c r="AV116" s="14" t="s">
        <v>133</v>
      </c>
      <c r="AW116" s="14" t="s">
        <v>35</v>
      </c>
      <c r="AX116" s="14" t="s">
        <v>82</v>
      </c>
      <c r="AY116" s="244" t="s">
        <v>125</v>
      </c>
    </row>
    <row r="117" spans="1:65" s="2" customFormat="1" ht="44.25" customHeight="1">
      <c r="A117" s="38"/>
      <c r="B117" s="39"/>
      <c r="C117" s="204" t="s">
        <v>164</v>
      </c>
      <c r="D117" s="204" t="s">
        <v>128</v>
      </c>
      <c r="E117" s="205" t="s">
        <v>165</v>
      </c>
      <c r="F117" s="206" t="s">
        <v>166</v>
      </c>
      <c r="G117" s="207" t="s">
        <v>141</v>
      </c>
      <c r="H117" s="208">
        <v>2799</v>
      </c>
      <c r="I117" s="209"/>
      <c r="J117" s="210">
        <f>ROUND(I117*H117,2)</f>
        <v>0</v>
      </c>
      <c r="K117" s="206" t="s">
        <v>132</v>
      </c>
      <c r="L117" s="44"/>
      <c r="M117" s="211" t="s">
        <v>19</v>
      </c>
      <c r="N117" s="212" t="s">
        <v>45</v>
      </c>
      <c r="O117" s="84"/>
      <c r="P117" s="213">
        <f>O117*H117</f>
        <v>0</v>
      </c>
      <c r="Q117" s="213">
        <v>0.00525</v>
      </c>
      <c r="R117" s="213">
        <f>Q117*H117</f>
        <v>14.69475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133</v>
      </c>
      <c r="AT117" s="215" t="s">
        <v>128</v>
      </c>
      <c r="AU117" s="215" t="s">
        <v>84</v>
      </c>
      <c r="AY117" s="17" t="s">
        <v>125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82</v>
      </c>
      <c r="BK117" s="216">
        <f>ROUND(I117*H117,2)</f>
        <v>0</v>
      </c>
      <c r="BL117" s="17" t="s">
        <v>133</v>
      </c>
      <c r="BM117" s="215" t="s">
        <v>167</v>
      </c>
    </row>
    <row r="118" spans="1:47" s="2" customFormat="1" ht="12">
      <c r="A118" s="38"/>
      <c r="B118" s="39"/>
      <c r="C118" s="40"/>
      <c r="D118" s="217" t="s">
        <v>134</v>
      </c>
      <c r="E118" s="40"/>
      <c r="F118" s="218" t="s">
        <v>168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134</v>
      </c>
      <c r="AU118" s="17" t="s">
        <v>84</v>
      </c>
    </row>
    <row r="119" spans="1:51" s="13" customFormat="1" ht="12">
      <c r="A119" s="13"/>
      <c r="B119" s="222"/>
      <c r="C119" s="223"/>
      <c r="D119" s="224" t="s">
        <v>136</v>
      </c>
      <c r="E119" s="225" t="s">
        <v>19</v>
      </c>
      <c r="F119" s="226" t="s">
        <v>153</v>
      </c>
      <c r="G119" s="223"/>
      <c r="H119" s="227">
        <v>933</v>
      </c>
      <c r="I119" s="228"/>
      <c r="J119" s="223"/>
      <c r="K119" s="223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136</v>
      </c>
      <c r="AU119" s="233" t="s">
        <v>84</v>
      </c>
      <c r="AV119" s="13" t="s">
        <v>84</v>
      </c>
      <c r="AW119" s="13" t="s">
        <v>35</v>
      </c>
      <c r="AX119" s="13" t="s">
        <v>74</v>
      </c>
      <c r="AY119" s="233" t="s">
        <v>125</v>
      </c>
    </row>
    <row r="120" spans="1:51" s="13" customFormat="1" ht="12">
      <c r="A120" s="13"/>
      <c r="B120" s="222"/>
      <c r="C120" s="223"/>
      <c r="D120" s="224" t="s">
        <v>136</v>
      </c>
      <c r="E120" s="223"/>
      <c r="F120" s="226" t="s">
        <v>169</v>
      </c>
      <c r="G120" s="223"/>
      <c r="H120" s="227">
        <v>2799</v>
      </c>
      <c r="I120" s="228"/>
      <c r="J120" s="223"/>
      <c r="K120" s="223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136</v>
      </c>
      <c r="AU120" s="233" t="s">
        <v>84</v>
      </c>
      <c r="AV120" s="13" t="s">
        <v>84</v>
      </c>
      <c r="AW120" s="13" t="s">
        <v>4</v>
      </c>
      <c r="AX120" s="13" t="s">
        <v>82</v>
      </c>
      <c r="AY120" s="233" t="s">
        <v>125</v>
      </c>
    </row>
    <row r="121" spans="1:65" s="2" customFormat="1" ht="24.15" customHeight="1">
      <c r="A121" s="38"/>
      <c r="B121" s="39"/>
      <c r="C121" s="204" t="s">
        <v>151</v>
      </c>
      <c r="D121" s="204" t="s">
        <v>128</v>
      </c>
      <c r="E121" s="205" t="s">
        <v>170</v>
      </c>
      <c r="F121" s="206" t="s">
        <v>171</v>
      </c>
      <c r="G121" s="207" t="s">
        <v>141</v>
      </c>
      <c r="H121" s="208">
        <v>67.63</v>
      </c>
      <c r="I121" s="209"/>
      <c r="J121" s="210">
        <f>ROUND(I121*H121,2)</f>
        <v>0</v>
      </c>
      <c r="K121" s="206" t="s">
        <v>132</v>
      </c>
      <c r="L121" s="44"/>
      <c r="M121" s="211" t="s">
        <v>19</v>
      </c>
      <c r="N121" s="212" t="s">
        <v>45</v>
      </c>
      <c r="O121" s="84"/>
      <c r="P121" s="213">
        <f>O121*H121</f>
        <v>0</v>
      </c>
      <c r="Q121" s="213">
        <v>0.0162</v>
      </c>
      <c r="R121" s="213">
        <f>Q121*H121</f>
        <v>1.0956059999999999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133</v>
      </c>
      <c r="AT121" s="215" t="s">
        <v>128</v>
      </c>
      <c r="AU121" s="215" t="s">
        <v>84</v>
      </c>
      <c r="AY121" s="17" t="s">
        <v>125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82</v>
      </c>
      <c r="BK121" s="216">
        <f>ROUND(I121*H121,2)</f>
        <v>0</v>
      </c>
      <c r="BL121" s="17" t="s">
        <v>133</v>
      </c>
      <c r="BM121" s="215" t="s">
        <v>172</v>
      </c>
    </row>
    <row r="122" spans="1:47" s="2" customFormat="1" ht="12">
      <c r="A122" s="38"/>
      <c r="B122" s="39"/>
      <c r="C122" s="40"/>
      <c r="D122" s="217" t="s">
        <v>134</v>
      </c>
      <c r="E122" s="40"/>
      <c r="F122" s="218" t="s">
        <v>173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134</v>
      </c>
      <c r="AU122" s="17" t="s">
        <v>84</v>
      </c>
    </row>
    <row r="123" spans="1:51" s="13" customFormat="1" ht="12">
      <c r="A123" s="13"/>
      <c r="B123" s="222"/>
      <c r="C123" s="223"/>
      <c r="D123" s="224" t="s">
        <v>136</v>
      </c>
      <c r="E123" s="225" t="s">
        <v>19</v>
      </c>
      <c r="F123" s="226" t="s">
        <v>159</v>
      </c>
      <c r="G123" s="223"/>
      <c r="H123" s="227">
        <v>67.63</v>
      </c>
      <c r="I123" s="228"/>
      <c r="J123" s="223"/>
      <c r="K123" s="223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136</v>
      </c>
      <c r="AU123" s="233" t="s">
        <v>84</v>
      </c>
      <c r="AV123" s="13" t="s">
        <v>84</v>
      </c>
      <c r="AW123" s="13" t="s">
        <v>35</v>
      </c>
      <c r="AX123" s="13" t="s">
        <v>74</v>
      </c>
      <c r="AY123" s="233" t="s">
        <v>125</v>
      </c>
    </row>
    <row r="124" spans="1:51" s="14" customFormat="1" ht="12">
      <c r="A124" s="14"/>
      <c r="B124" s="234"/>
      <c r="C124" s="235"/>
      <c r="D124" s="224" t="s">
        <v>136</v>
      </c>
      <c r="E124" s="236" t="s">
        <v>19</v>
      </c>
      <c r="F124" s="237" t="s">
        <v>138</v>
      </c>
      <c r="G124" s="235"/>
      <c r="H124" s="238">
        <v>67.63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136</v>
      </c>
      <c r="AU124" s="244" t="s">
        <v>84</v>
      </c>
      <c r="AV124" s="14" t="s">
        <v>133</v>
      </c>
      <c r="AW124" s="14" t="s">
        <v>35</v>
      </c>
      <c r="AX124" s="14" t="s">
        <v>82</v>
      </c>
      <c r="AY124" s="244" t="s">
        <v>125</v>
      </c>
    </row>
    <row r="125" spans="1:65" s="2" customFormat="1" ht="44.25" customHeight="1">
      <c r="A125" s="38"/>
      <c r="B125" s="39"/>
      <c r="C125" s="204" t="s">
        <v>174</v>
      </c>
      <c r="D125" s="204" t="s">
        <v>128</v>
      </c>
      <c r="E125" s="205" t="s">
        <v>175</v>
      </c>
      <c r="F125" s="206" t="s">
        <v>176</v>
      </c>
      <c r="G125" s="207" t="s">
        <v>141</v>
      </c>
      <c r="H125" s="208">
        <v>135.26</v>
      </c>
      <c r="I125" s="209"/>
      <c r="J125" s="210">
        <f>ROUND(I125*H125,2)</f>
        <v>0</v>
      </c>
      <c r="K125" s="206" t="s">
        <v>132</v>
      </c>
      <c r="L125" s="44"/>
      <c r="M125" s="211" t="s">
        <v>19</v>
      </c>
      <c r="N125" s="212" t="s">
        <v>45</v>
      </c>
      <c r="O125" s="84"/>
      <c r="P125" s="213">
        <f>O125*H125</f>
        <v>0</v>
      </c>
      <c r="Q125" s="213">
        <v>0.0054</v>
      </c>
      <c r="R125" s="213">
        <f>Q125*H125</f>
        <v>0.7304039999999999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133</v>
      </c>
      <c r="AT125" s="215" t="s">
        <v>128</v>
      </c>
      <c r="AU125" s="215" t="s">
        <v>84</v>
      </c>
      <c r="AY125" s="17" t="s">
        <v>125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82</v>
      </c>
      <c r="BK125" s="216">
        <f>ROUND(I125*H125,2)</f>
        <v>0</v>
      </c>
      <c r="BL125" s="17" t="s">
        <v>133</v>
      </c>
      <c r="BM125" s="215" t="s">
        <v>177</v>
      </c>
    </row>
    <row r="126" spans="1:47" s="2" customFormat="1" ht="12">
      <c r="A126" s="38"/>
      <c r="B126" s="39"/>
      <c r="C126" s="40"/>
      <c r="D126" s="217" t="s">
        <v>134</v>
      </c>
      <c r="E126" s="40"/>
      <c r="F126" s="218" t="s">
        <v>178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134</v>
      </c>
      <c r="AU126" s="17" t="s">
        <v>84</v>
      </c>
    </row>
    <row r="127" spans="1:51" s="13" customFormat="1" ht="12">
      <c r="A127" s="13"/>
      <c r="B127" s="222"/>
      <c r="C127" s="223"/>
      <c r="D127" s="224" t="s">
        <v>136</v>
      </c>
      <c r="E127" s="225" t="s">
        <v>19</v>
      </c>
      <c r="F127" s="226" t="s">
        <v>159</v>
      </c>
      <c r="G127" s="223"/>
      <c r="H127" s="227">
        <v>67.63</v>
      </c>
      <c r="I127" s="228"/>
      <c r="J127" s="223"/>
      <c r="K127" s="223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136</v>
      </c>
      <c r="AU127" s="233" t="s">
        <v>84</v>
      </c>
      <c r="AV127" s="13" t="s">
        <v>84</v>
      </c>
      <c r="AW127" s="13" t="s">
        <v>35</v>
      </c>
      <c r="AX127" s="13" t="s">
        <v>74</v>
      </c>
      <c r="AY127" s="233" t="s">
        <v>125</v>
      </c>
    </row>
    <row r="128" spans="1:51" s="14" customFormat="1" ht="12">
      <c r="A128" s="14"/>
      <c r="B128" s="234"/>
      <c r="C128" s="235"/>
      <c r="D128" s="224" t="s">
        <v>136</v>
      </c>
      <c r="E128" s="236" t="s">
        <v>19</v>
      </c>
      <c r="F128" s="237" t="s">
        <v>138</v>
      </c>
      <c r="G128" s="235"/>
      <c r="H128" s="238">
        <v>67.63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136</v>
      </c>
      <c r="AU128" s="244" t="s">
        <v>84</v>
      </c>
      <c r="AV128" s="14" t="s">
        <v>133</v>
      </c>
      <c r="AW128" s="14" t="s">
        <v>35</v>
      </c>
      <c r="AX128" s="14" t="s">
        <v>82</v>
      </c>
      <c r="AY128" s="244" t="s">
        <v>125</v>
      </c>
    </row>
    <row r="129" spans="1:51" s="13" customFormat="1" ht="12">
      <c r="A129" s="13"/>
      <c r="B129" s="222"/>
      <c r="C129" s="223"/>
      <c r="D129" s="224" t="s">
        <v>136</v>
      </c>
      <c r="E129" s="223"/>
      <c r="F129" s="226" t="s">
        <v>179</v>
      </c>
      <c r="G129" s="223"/>
      <c r="H129" s="227">
        <v>135.26</v>
      </c>
      <c r="I129" s="228"/>
      <c r="J129" s="223"/>
      <c r="K129" s="223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136</v>
      </c>
      <c r="AU129" s="233" t="s">
        <v>84</v>
      </c>
      <c r="AV129" s="13" t="s">
        <v>84</v>
      </c>
      <c r="AW129" s="13" t="s">
        <v>4</v>
      </c>
      <c r="AX129" s="13" t="s">
        <v>82</v>
      </c>
      <c r="AY129" s="233" t="s">
        <v>125</v>
      </c>
    </row>
    <row r="130" spans="1:65" s="2" customFormat="1" ht="24.15" customHeight="1">
      <c r="A130" s="38"/>
      <c r="B130" s="39"/>
      <c r="C130" s="204" t="s">
        <v>157</v>
      </c>
      <c r="D130" s="204" t="s">
        <v>128</v>
      </c>
      <c r="E130" s="205" t="s">
        <v>180</v>
      </c>
      <c r="F130" s="206" t="s">
        <v>181</v>
      </c>
      <c r="G130" s="207" t="s">
        <v>141</v>
      </c>
      <c r="H130" s="208">
        <v>67.63</v>
      </c>
      <c r="I130" s="209"/>
      <c r="J130" s="210">
        <f>ROUND(I130*H130,2)</f>
        <v>0</v>
      </c>
      <c r="K130" s="206" t="s">
        <v>132</v>
      </c>
      <c r="L130" s="44"/>
      <c r="M130" s="211" t="s">
        <v>19</v>
      </c>
      <c r="N130" s="212" t="s">
        <v>45</v>
      </c>
      <c r="O130" s="84"/>
      <c r="P130" s="213">
        <f>O130*H130</f>
        <v>0</v>
      </c>
      <c r="Q130" s="213">
        <v>0.004</v>
      </c>
      <c r="R130" s="213">
        <f>Q130*H130</f>
        <v>0.27052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133</v>
      </c>
      <c r="AT130" s="215" t="s">
        <v>128</v>
      </c>
      <c r="AU130" s="215" t="s">
        <v>84</v>
      </c>
      <c r="AY130" s="17" t="s">
        <v>125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82</v>
      </c>
      <c r="BK130" s="216">
        <f>ROUND(I130*H130,2)</f>
        <v>0</v>
      </c>
      <c r="BL130" s="17" t="s">
        <v>133</v>
      </c>
      <c r="BM130" s="215" t="s">
        <v>182</v>
      </c>
    </row>
    <row r="131" spans="1:47" s="2" customFormat="1" ht="12">
      <c r="A131" s="38"/>
      <c r="B131" s="39"/>
      <c r="C131" s="40"/>
      <c r="D131" s="217" t="s">
        <v>134</v>
      </c>
      <c r="E131" s="40"/>
      <c r="F131" s="218" t="s">
        <v>183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134</v>
      </c>
      <c r="AU131" s="17" t="s">
        <v>84</v>
      </c>
    </row>
    <row r="132" spans="1:51" s="13" customFormat="1" ht="12">
      <c r="A132" s="13"/>
      <c r="B132" s="222"/>
      <c r="C132" s="223"/>
      <c r="D132" s="224" t="s">
        <v>136</v>
      </c>
      <c r="E132" s="225" t="s">
        <v>19</v>
      </c>
      <c r="F132" s="226" t="s">
        <v>159</v>
      </c>
      <c r="G132" s="223"/>
      <c r="H132" s="227">
        <v>67.63</v>
      </c>
      <c r="I132" s="228"/>
      <c r="J132" s="223"/>
      <c r="K132" s="223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136</v>
      </c>
      <c r="AU132" s="233" t="s">
        <v>84</v>
      </c>
      <c r="AV132" s="13" t="s">
        <v>84</v>
      </c>
      <c r="AW132" s="13" t="s">
        <v>35</v>
      </c>
      <c r="AX132" s="13" t="s">
        <v>74</v>
      </c>
      <c r="AY132" s="233" t="s">
        <v>125</v>
      </c>
    </row>
    <row r="133" spans="1:51" s="14" customFormat="1" ht="12">
      <c r="A133" s="14"/>
      <c r="B133" s="234"/>
      <c r="C133" s="235"/>
      <c r="D133" s="224" t="s">
        <v>136</v>
      </c>
      <c r="E133" s="236" t="s">
        <v>19</v>
      </c>
      <c r="F133" s="237" t="s">
        <v>138</v>
      </c>
      <c r="G133" s="235"/>
      <c r="H133" s="238">
        <v>67.63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136</v>
      </c>
      <c r="AU133" s="244" t="s">
        <v>84</v>
      </c>
      <c r="AV133" s="14" t="s">
        <v>133</v>
      </c>
      <c r="AW133" s="14" t="s">
        <v>35</v>
      </c>
      <c r="AX133" s="14" t="s">
        <v>82</v>
      </c>
      <c r="AY133" s="244" t="s">
        <v>125</v>
      </c>
    </row>
    <row r="134" spans="1:65" s="2" customFormat="1" ht="37.8" customHeight="1">
      <c r="A134" s="38"/>
      <c r="B134" s="39"/>
      <c r="C134" s="204" t="s">
        <v>184</v>
      </c>
      <c r="D134" s="204" t="s">
        <v>128</v>
      </c>
      <c r="E134" s="205" t="s">
        <v>185</v>
      </c>
      <c r="F134" s="206" t="s">
        <v>186</v>
      </c>
      <c r="G134" s="207" t="s">
        <v>141</v>
      </c>
      <c r="H134" s="208">
        <v>188</v>
      </c>
      <c r="I134" s="209"/>
      <c r="J134" s="210">
        <f>ROUND(I134*H134,2)</f>
        <v>0</v>
      </c>
      <c r="K134" s="206" t="s">
        <v>132</v>
      </c>
      <c r="L134" s="44"/>
      <c r="M134" s="211" t="s">
        <v>19</v>
      </c>
      <c r="N134" s="212" t="s">
        <v>45</v>
      </c>
      <c r="O134" s="84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5" t="s">
        <v>133</v>
      </c>
      <c r="AT134" s="215" t="s">
        <v>128</v>
      </c>
      <c r="AU134" s="215" t="s">
        <v>84</v>
      </c>
      <c r="AY134" s="17" t="s">
        <v>125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82</v>
      </c>
      <c r="BK134" s="216">
        <f>ROUND(I134*H134,2)</f>
        <v>0</v>
      </c>
      <c r="BL134" s="17" t="s">
        <v>133</v>
      </c>
      <c r="BM134" s="215" t="s">
        <v>187</v>
      </c>
    </row>
    <row r="135" spans="1:47" s="2" customFormat="1" ht="12">
      <c r="A135" s="38"/>
      <c r="B135" s="39"/>
      <c r="C135" s="40"/>
      <c r="D135" s="217" t="s">
        <v>134</v>
      </c>
      <c r="E135" s="40"/>
      <c r="F135" s="218" t="s">
        <v>188</v>
      </c>
      <c r="G135" s="40"/>
      <c r="H135" s="40"/>
      <c r="I135" s="219"/>
      <c r="J135" s="40"/>
      <c r="K135" s="40"/>
      <c r="L135" s="44"/>
      <c r="M135" s="220"/>
      <c r="N135" s="22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134</v>
      </c>
      <c r="AU135" s="17" t="s">
        <v>84</v>
      </c>
    </row>
    <row r="136" spans="1:51" s="13" customFormat="1" ht="12">
      <c r="A136" s="13"/>
      <c r="B136" s="222"/>
      <c r="C136" s="223"/>
      <c r="D136" s="224" t="s">
        <v>136</v>
      </c>
      <c r="E136" s="225" t="s">
        <v>19</v>
      </c>
      <c r="F136" s="226" t="s">
        <v>189</v>
      </c>
      <c r="G136" s="223"/>
      <c r="H136" s="227">
        <v>188</v>
      </c>
      <c r="I136" s="228"/>
      <c r="J136" s="223"/>
      <c r="K136" s="223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136</v>
      </c>
      <c r="AU136" s="233" t="s">
        <v>84</v>
      </c>
      <c r="AV136" s="13" t="s">
        <v>84</v>
      </c>
      <c r="AW136" s="13" t="s">
        <v>35</v>
      </c>
      <c r="AX136" s="13" t="s">
        <v>82</v>
      </c>
      <c r="AY136" s="233" t="s">
        <v>125</v>
      </c>
    </row>
    <row r="137" spans="1:65" s="2" customFormat="1" ht="37.8" customHeight="1">
      <c r="A137" s="38"/>
      <c r="B137" s="39"/>
      <c r="C137" s="204" t="s">
        <v>162</v>
      </c>
      <c r="D137" s="204" t="s">
        <v>128</v>
      </c>
      <c r="E137" s="205" t="s">
        <v>190</v>
      </c>
      <c r="F137" s="206" t="s">
        <v>191</v>
      </c>
      <c r="G137" s="207" t="s">
        <v>141</v>
      </c>
      <c r="H137" s="208">
        <v>168.98</v>
      </c>
      <c r="I137" s="209"/>
      <c r="J137" s="210">
        <f>ROUND(I137*H137,2)</f>
        <v>0</v>
      </c>
      <c r="K137" s="206" t="s">
        <v>132</v>
      </c>
      <c r="L137" s="44"/>
      <c r="M137" s="211" t="s">
        <v>19</v>
      </c>
      <c r="N137" s="212" t="s">
        <v>45</v>
      </c>
      <c r="O137" s="8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133</v>
      </c>
      <c r="AT137" s="215" t="s">
        <v>128</v>
      </c>
      <c r="AU137" s="215" t="s">
        <v>84</v>
      </c>
      <c r="AY137" s="17" t="s">
        <v>125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82</v>
      </c>
      <c r="BK137" s="216">
        <f>ROUND(I137*H137,2)</f>
        <v>0</v>
      </c>
      <c r="BL137" s="17" t="s">
        <v>133</v>
      </c>
      <c r="BM137" s="215" t="s">
        <v>192</v>
      </c>
    </row>
    <row r="138" spans="1:47" s="2" customFormat="1" ht="12">
      <c r="A138" s="38"/>
      <c r="B138" s="39"/>
      <c r="C138" s="40"/>
      <c r="D138" s="217" t="s">
        <v>134</v>
      </c>
      <c r="E138" s="40"/>
      <c r="F138" s="218" t="s">
        <v>193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134</v>
      </c>
      <c r="AU138" s="17" t="s">
        <v>84</v>
      </c>
    </row>
    <row r="139" spans="1:51" s="13" customFormat="1" ht="12">
      <c r="A139" s="13"/>
      <c r="B139" s="222"/>
      <c r="C139" s="223"/>
      <c r="D139" s="224" t="s">
        <v>136</v>
      </c>
      <c r="E139" s="225" t="s">
        <v>19</v>
      </c>
      <c r="F139" s="226" t="s">
        <v>194</v>
      </c>
      <c r="G139" s="223"/>
      <c r="H139" s="227">
        <v>152.48</v>
      </c>
      <c r="I139" s="228"/>
      <c r="J139" s="223"/>
      <c r="K139" s="223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136</v>
      </c>
      <c r="AU139" s="233" t="s">
        <v>84</v>
      </c>
      <c r="AV139" s="13" t="s">
        <v>84</v>
      </c>
      <c r="AW139" s="13" t="s">
        <v>35</v>
      </c>
      <c r="AX139" s="13" t="s">
        <v>74</v>
      </c>
      <c r="AY139" s="233" t="s">
        <v>125</v>
      </c>
    </row>
    <row r="140" spans="1:51" s="13" customFormat="1" ht="12">
      <c r="A140" s="13"/>
      <c r="B140" s="222"/>
      <c r="C140" s="223"/>
      <c r="D140" s="224" t="s">
        <v>136</v>
      </c>
      <c r="E140" s="225" t="s">
        <v>19</v>
      </c>
      <c r="F140" s="226" t="s">
        <v>195</v>
      </c>
      <c r="G140" s="223"/>
      <c r="H140" s="227">
        <v>16.5</v>
      </c>
      <c r="I140" s="228"/>
      <c r="J140" s="223"/>
      <c r="K140" s="223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136</v>
      </c>
      <c r="AU140" s="233" t="s">
        <v>84</v>
      </c>
      <c r="AV140" s="13" t="s">
        <v>84</v>
      </c>
      <c r="AW140" s="13" t="s">
        <v>35</v>
      </c>
      <c r="AX140" s="13" t="s">
        <v>74</v>
      </c>
      <c r="AY140" s="233" t="s">
        <v>125</v>
      </c>
    </row>
    <row r="141" spans="1:51" s="14" customFormat="1" ht="12">
      <c r="A141" s="14"/>
      <c r="B141" s="234"/>
      <c r="C141" s="235"/>
      <c r="D141" s="224" t="s">
        <v>136</v>
      </c>
      <c r="E141" s="236" t="s">
        <v>19</v>
      </c>
      <c r="F141" s="237" t="s">
        <v>138</v>
      </c>
      <c r="G141" s="235"/>
      <c r="H141" s="238">
        <v>168.98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136</v>
      </c>
      <c r="AU141" s="244" t="s">
        <v>84</v>
      </c>
      <c r="AV141" s="14" t="s">
        <v>133</v>
      </c>
      <c r="AW141" s="14" t="s">
        <v>35</v>
      </c>
      <c r="AX141" s="14" t="s">
        <v>82</v>
      </c>
      <c r="AY141" s="244" t="s">
        <v>125</v>
      </c>
    </row>
    <row r="142" spans="1:65" s="2" customFormat="1" ht="37.8" customHeight="1">
      <c r="A142" s="38"/>
      <c r="B142" s="39"/>
      <c r="C142" s="204" t="s">
        <v>196</v>
      </c>
      <c r="D142" s="204" t="s">
        <v>128</v>
      </c>
      <c r="E142" s="205" t="s">
        <v>197</v>
      </c>
      <c r="F142" s="206" t="s">
        <v>198</v>
      </c>
      <c r="G142" s="207" t="s">
        <v>141</v>
      </c>
      <c r="H142" s="208">
        <v>111.6</v>
      </c>
      <c r="I142" s="209"/>
      <c r="J142" s="210">
        <f>ROUND(I142*H142,2)</f>
        <v>0</v>
      </c>
      <c r="K142" s="206" t="s">
        <v>132</v>
      </c>
      <c r="L142" s="44"/>
      <c r="M142" s="211" t="s">
        <v>19</v>
      </c>
      <c r="N142" s="212" t="s">
        <v>45</v>
      </c>
      <c r="O142" s="84"/>
      <c r="P142" s="213">
        <f>O142*H142</f>
        <v>0</v>
      </c>
      <c r="Q142" s="213">
        <v>0.00607</v>
      </c>
      <c r="R142" s="213">
        <f>Q142*H142</f>
        <v>0.6774119999999999</v>
      </c>
      <c r="S142" s="213">
        <v>0.006</v>
      </c>
      <c r="T142" s="214">
        <f>S142*H142</f>
        <v>0.6696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5" t="s">
        <v>133</v>
      </c>
      <c r="AT142" s="215" t="s">
        <v>128</v>
      </c>
      <c r="AU142" s="215" t="s">
        <v>84</v>
      </c>
      <c r="AY142" s="17" t="s">
        <v>125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82</v>
      </c>
      <c r="BK142" s="216">
        <f>ROUND(I142*H142,2)</f>
        <v>0</v>
      </c>
      <c r="BL142" s="17" t="s">
        <v>133</v>
      </c>
      <c r="BM142" s="215" t="s">
        <v>199</v>
      </c>
    </row>
    <row r="143" spans="1:47" s="2" customFormat="1" ht="12">
      <c r="A143" s="38"/>
      <c r="B143" s="39"/>
      <c r="C143" s="40"/>
      <c r="D143" s="217" t="s">
        <v>134</v>
      </c>
      <c r="E143" s="40"/>
      <c r="F143" s="218" t="s">
        <v>200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134</v>
      </c>
      <c r="AU143" s="17" t="s">
        <v>84</v>
      </c>
    </row>
    <row r="144" spans="1:51" s="13" customFormat="1" ht="12">
      <c r="A144" s="13"/>
      <c r="B144" s="222"/>
      <c r="C144" s="223"/>
      <c r="D144" s="224" t="s">
        <v>136</v>
      </c>
      <c r="E144" s="225" t="s">
        <v>19</v>
      </c>
      <c r="F144" s="226" t="s">
        <v>201</v>
      </c>
      <c r="G144" s="223"/>
      <c r="H144" s="227">
        <v>111.6</v>
      </c>
      <c r="I144" s="228"/>
      <c r="J144" s="223"/>
      <c r="K144" s="223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136</v>
      </c>
      <c r="AU144" s="233" t="s">
        <v>84</v>
      </c>
      <c r="AV144" s="13" t="s">
        <v>84</v>
      </c>
      <c r="AW144" s="13" t="s">
        <v>35</v>
      </c>
      <c r="AX144" s="13" t="s">
        <v>82</v>
      </c>
      <c r="AY144" s="233" t="s">
        <v>125</v>
      </c>
    </row>
    <row r="145" spans="1:65" s="2" customFormat="1" ht="33" customHeight="1">
      <c r="A145" s="38"/>
      <c r="B145" s="39"/>
      <c r="C145" s="204" t="s">
        <v>167</v>
      </c>
      <c r="D145" s="204" t="s">
        <v>128</v>
      </c>
      <c r="E145" s="205" t="s">
        <v>202</v>
      </c>
      <c r="F145" s="206" t="s">
        <v>203</v>
      </c>
      <c r="G145" s="207" t="s">
        <v>131</v>
      </c>
      <c r="H145" s="208">
        <v>862</v>
      </c>
      <c r="I145" s="209"/>
      <c r="J145" s="210">
        <f>ROUND(I145*H145,2)</f>
        <v>0</v>
      </c>
      <c r="K145" s="206" t="s">
        <v>132</v>
      </c>
      <c r="L145" s="44"/>
      <c r="M145" s="211" t="s">
        <v>19</v>
      </c>
      <c r="N145" s="212" t="s">
        <v>45</v>
      </c>
      <c r="O145" s="8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133</v>
      </c>
      <c r="AT145" s="215" t="s">
        <v>128</v>
      </c>
      <c r="AU145" s="215" t="s">
        <v>84</v>
      </c>
      <c r="AY145" s="17" t="s">
        <v>125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82</v>
      </c>
      <c r="BK145" s="216">
        <f>ROUND(I145*H145,2)</f>
        <v>0</v>
      </c>
      <c r="BL145" s="17" t="s">
        <v>133</v>
      </c>
      <c r="BM145" s="215" t="s">
        <v>204</v>
      </c>
    </row>
    <row r="146" spans="1:47" s="2" customFormat="1" ht="12">
      <c r="A146" s="38"/>
      <c r="B146" s="39"/>
      <c r="C146" s="40"/>
      <c r="D146" s="217" t="s">
        <v>134</v>
      </c>
      <c r="E146" s="40"/>
      <c r="F146" s="218" t="s">
        <v>205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134</v>
      </c>
      <c r="AU146" s="17" t="s">
        <v>84</v>
      </c>
    </row>
    <row r="147" spans="1:51" s="13" customFormat="1" ht="12">
      <c r="A147" s="13"/>
      <c r="B147" s="222"/>
      <c r="C147" s="223"/>
      <c r="D147" s="224" t="s">
        <v>136</v>
      </c>
      <c r="E147" s="225" t="s">
        <v>19</v>
      </c>
      <c r="F147" s="226" t="s">
        <v>206</v>
      </c>
      <c r="G147" s="223"/>
      <c r="H147" s="227">
        <v>282</v>
      </c>
      <c r="I147" s="228"/>
      <c r="J147" s="223"/>
      <c r="K147" s="223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136</v>
      </c>
      <c r="AU147" s="233" t="s">
        <v>84</v>
      </c>
      <c r="AV147" s="13" t="s">
        <v>84</v>
      </c>
      <c r="AW147" s="13" t="s">
        <v>35</v>
      </c>
      <c r="AX147" s="13" t="s">
        <v>74</v>
      </c>
      <c r="AY147" s="233" t="s">
        <v>125</v>
      </c>
    </row>
    <row r="148" spans="1:51" s="13" customFormat="1" ht="12">
      <c r="A148" s="13"/>
      <c r="B148" s="222"/>
      <c r="C148" s="223"/>
      <c r="D148" s="224" t="s">
        <v>136</v>
      </c>
      <c r="E148" s="225" t="s">
        <v>19</v>
      </c>
      <c r="F148" s="226" t="s">
        <v>207</v>
      </c>
      <c r="G148" s="223"/>
      <c r="H148" s="227">
        <v>580</v>
      </c>
      <c r="I148" s="228"/>
      <c r="J148" s="223"/>
      <c r="K148" s="223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136</v>
      </c>
      <c r="AU148" s="233" t="s">
        <v>84</v>
      </c>
      <c r="AV148" s="13" t="s">
        <v>84</v>
      </c>
      <c r="AW148" s="13" t="s">
        <v>35</v>
      </c>
      <c r="AX148" s="13" t="s">
        <v>74</v>
      </c>
      <c r="AY148" s="233" t="s">
        <v>125</v>
      </c>
    </row>
    <row r="149" spans="1:65" s="2" customFormat="1" ht="44.25" customHeight="1">
      <c r="A149" s="38"/>
      <c r="B149" s="39"/>
      <c r="C149" s="204" t="s">
        <v>8</v>
      </c>
      <c r="D149" s="204" t="s">
        <v>128</v>
      </c>
      <c r="E149" s="205" t="s">
        <v>208</v>
      </c>
      <c r="F149" s="206" t="s">
        <v>209</v>
      </c>
      <c r="G149" s="207" t="s">
        <v>141</v>
      </c>
      <c r="H149" s="208">
        <v>933</v>
      </c>
      <c r="I149" s="209"/>
      <c r="J149" s="210">
        <f>ROUND(I149*H149,2)</f>
        <v>0</v>
      </c>
      <c r="K149" s="206" t="s">
        <v>132</v>
      </c>
      <c r="L149" s="44"/>
      <c r="M149" s="211" t="s">
        <v>19</v>
      </c>
      <c r="N149" s="212" t="s">
        <v>45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133</v>
      </c>
      <c r="AT149" s="215" t="s">
        <v>128</v>
      </c>
      <c r="AU149" s="215" t="s">
        <v>84</v>
      </c>
      <c r="AY149" s="17" t="s">
        <v>125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82</v>
      </c>
      <c r="BK149" s="216">
        <f>ROUND(I149*H149,2)</f>
        <v>0</v>
      </c>
      <c r="BL149" s="17" t="s">
        <v>133</v>
      </c>
      <c r="BM149" s="215" t="s">
        <v>210</v>
      </c>
    </row>
    <row r="150" spans="1:47" s="2" customFormat="1" ht="12">
      <c r="A150" s="38"/>
      <c r="B150" s="39"/>
      <c r="C150" s="40"/>
      <c r="D150" s="217" t="s">
        <v>134</v>
      </c>
      <c r="E150" s="40"/>
      <c r="F150" s="218" t="s">
        <v>211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134</v>
      </c>
      <c r="AU150" s="17" t="s">
        <v>84</v>
      </c>
    </row>
    <row r="151" spans="1:51" s="13" customFormat="1" ht="12">
      <c r="A151" s="13"/>
      <c r="B151" s="222"/>
      <c r="C151" s="223"/>
      <c r="D151" s="224" t="s">
        <v>136</v>
      </c>
      <c r="E151" s="225" t="s">
        <v>19</v>
      </c>
      <c r="F151" s="226" t="s">
        <v>153</v>
      </c>
      <c r="G151" s="223"/>
      <c r="H151" s="227">
        <v>933</v>
      </c>
      <c r="I151" s="228"/>
      <c r="J151" s="223"/>
      <c r="K151" s="223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136</v>
      </c>
      <c r="AU151" s="233" t="s">
        <v>84</v>
      </c>
      <c r="AV151" s="13" t="s">
        <v>84</v>
      </c>
      <c r="AW151" s="13" t="s">
        <v>35</v>
      </c>
      <c r="AX151" s="13" t="s">
        <v>74</v>
      </c>
      <c r="AY151" s="233" t="s">
        <v>125</v>
      </c>
    </row>
    <row r="152" spans="1:51" s="14" customFormat="1" ht="12">
      <c r="A152" s="14"/>
      <c r="B152" s="234"/>
      <c r="C152" s="235"/>
      <c r="D152" s="224" t="s">
        <v>136</v>
      </c>
      <c r="E152" s="236" t="s">
        <v>19</v>
      </c>
      <c r="F152" s="237" t="s">
        <v>138</v>
      </c>
      <c r="G152" s="235"/>
      <c r="H152" s="238">
        <v>933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136</v>
      </c>
      <c r="AU152" s="244" t="s">
        <v>84</v>
      </c>
      <c r="AV152" s="14" t="s">
        <v>133</v>
      </c>
      <c r="AW152" s="14" t="s">
        <v>35</v>
      </c>
      <c r="AX152" s="14" t="s">
        <v>82</v>
      </c>
      <c r="AY152" s="244" t="s">
        <v>125</v>
      </c>
    </row>
    <row r="153" spans="1:63" s="12" customFormat="1" ht="22.8" customHeight="1">
      <c r="A153" s="12"/>
      <c r="B153" s="188"/>
      <c r="C153" s="189"/>
      <c r="D153" s="190" t="s">
        <v>73</v>
      </c>
      <c r="E153" s="202" t="s">
        <v>151</v>
      </c>
      <c r="F153" s="202" t="s">
        <v>212</v>
      </c>
      <c r="G153" s="189"/>
      <c r="H153" s="189"/>
      <c r="I153" s="192"/>
      <c r="J153" s="203">
        <f>BK153</f>
        <v>0</v>
      </c>
      <c r="K153" s="189"/>
      <c r="L153" s="194"/>
      <c r="M153" s="195"/>
      <c r="N153" s="196"/>
      <c r="O153" s="196"/>
      <c r="P153" s="197">
        <f>SUM(P154:P155)</f>
        <v>0</v>
      </c>
      <c r="Q153" s="196"/>
      <c r="R153" s="197">
        <f>SUM(R154:R155)</f>
        <v>0</v>
      </c>
      <c r="S153" s="196"/>
      <c r="T153" s="198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99" t="s">
        <v>82</v>
      </c>
      <c r="AT153" s="200" t="s">
        <v>73</v>
      </c>
      <c r="AU153" s="200" t="s">
        <v>82</v>
      </c>
      <c r="AY153" s="199" t="s">
        <v>125</v>
      </c>
      <c r="BK153" s="201">
        <f>SUM(BK154:BK155)</f>
        <v>0</v>
      </c>
    </row>
    <row r="154" spans="1:65" s="2" customFormat="1" ht="16.5" customHeight="1">
      <c r="A154" s="38"/>
      <c r="B154" s="39"/>
      <c r="C154" s="204" t="s">
        <v>172</v>
      </c>
      <c r="D154" s="204" t="s">
        <v>128</v>
      </c>
      <c r="E154" s="205" t="s">
        <v>213</v>
      </c>
      <c r="F154" s="206" t="s">
        <v>214</v>
      </c>
      <c r="G154" s="207" t="s">
        <v>215</v>
      </c>
      <c r="H154" s="208">
        <v>2</v>
      </c>
      <c r="I154" s="209"/>
      <c r="J154" s="210">
        <f>ROUND(I154*H154,2)</f>
        <v>0</v>
      </c>
      <c r="K154" s="206" t="s">
        <v>19</v>
      </c>
      <c r="L154" s="44"/>
      <c r="M154" s="211" t="s">
        <v>19</v>
      </c>
      <c r="N154" s="212" t="s">
        <v>45</v>
      </c>
      <c r="O154" s="8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5" t="s">
        <v>133</v>
      </c>
      <c r="AT154" s="215" t="s">
        <v>128</v>
      </c>
      <c r="AU154" s="215" t="s">
        <v>84</v>
      </c>
      <c r="AY154" s="17" t="s">
        <v>125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82</v>
      </c>
      <c r="BK154" s="216">
        <f>ROUND(I154*H154,2)</f>
        <v>0</v>
      </c>
      <c r="BL154" s="17" t="s">
        <v>133</v>
      </c>
      <c r="BM154" s="215" t="s">
        <v>216</v>
      </c>
    </row>
    <row r="155" spans="1:51" s="13" customFormat="1" ht="12">
      <c r="A155" s="13"/>
      <c r="B155" s="222"/>
      <c r="C155" s="223"/>
      <c r="D155" s="224" t="s">
        <v>136</v>
      </c>
      <c r="E155" s="225" t="s">
        <v>19</v>
      </c>
      <c r="F155" s="226" t="s">
        <v>217</v>
      </c>
      <c r="G155" s="223"/>
      <c r="H155" s="227">
        <v>2</v>
      </c>
      <c r="I155" s="228"/>
      <c r="J155" s="223"/>
      <c r="K155" s="223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136</v>
      </c>
      <c r="AU155" s="233" t="s">
        <v>84</v>
      </c>
      <c r="AV155" s="13" t="s">
        <v>84</v>
      </c>
      <c r="AW155" s="13" t="s">
        <v>35</v>
      </c>
      <c r="AX155" s="13" t="s">
        <v>82</v>
      </c>
      <c r="AY155" s="233" t="s">
        <v>125</v>
      </c>
    </row>
    <row r="156" spans="1:63" s="12" customFormat="1" ht="22.8" customHeight="1">
      <c r="A156" s="12"/>
      <c r="B156" s="188"/>
      <c r="C156" s="189"/>
      <c r="D156" s="190" t="s">
        <v>73</v>
      </c>
      <c r="E156" s="202" t="s">
        <v>174</v>
      </c>
      <c r="F156" s="202" t="s">
        <v>218</v>
      </c>
      <c r="G156" s="189"/>
      <c r="H156" s="189"/>
      <c r="I156" s="192"/>
      <c r="J156" s="203">
        <f>BK156</f>
        <v>0</v>
      </c>
      <c r="K156" s="189"/>
      <c r="L156" s="194"/>
      <c r="M156" s="195"/>
      <c r="N156" s="196"/>
      <c r="O156" s="196"/>
      <c r="P156" s="197">
        <f>SUM(P157:P197)</f>
        <v>0</v>
      </c>
      <c r="Q156" s="196"/>
      <c r="R156" s="197">
        <f>SUM(R157:R197)</f>
        <v>0</v>
      </c>
      <c r="S156" s="196"/>
      <c r="T156" s="198">
        <f>SUM(T157:T197)</f>
        <v>61.55705999999999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99" t="s">
        <v>82</v>
      </c>
      <c r="AT156" s="200" t="s">
        <v>73</v>
      </c>
      <c r="AU156" s="200" t="s">
        <v>82</v>
      </c>
      <c r="AY156" s="199" t="s">
        <v>125</v>
      </c>
      <c r="BK156" s="201">
        <f>SUM(BK157:BK197)</f>
        <v>0</v>
      </c>
    </row>
    <row r="157" spans="1:65" s="2" customFormat="1" ht="49.05" customHeight="1">
      <c r="A157" s="38"/>
      <c r="B157" s="39"/>
      <c r="C157" s="204" t="s">
        <v>219</v>
      </c>
      <c r="D157" s="204" t="s">
        <v>128</v>
      </c>
      <c r="E157" s="205" t="s">
        <v>220</v>
      </c>
      <c r="F157" s="206" t="s">
        <v>221</v>
      </c>
      <c r="G157" s="207" t="s">
        <v>141</v>
      </c>
      <c r="H157" s="208">
        <v>1095.45</v>
      </c>
      <c r="I157" s="209"/>
      <c r="J157" s="210">
        <f>ROUND(I157*H157,2)</f>
        <v>0</v>
      </c>
      <c r="K157" s="206" t="s">
        <v>132</v>
      </c>
      <c r="L157" s="44"/>
      <c r="M157" s="211" t="s">
        <v>19</v>
      </c>
      <c r="N157" s="212" t="s">
        <v>45</v>
      </c>
      <c r="O157" s="8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5" t="s">
        <v>133</v>
      </c>
      <c r="AT157" s="215" t="s">
        <v>128</v>
      </c>
      <c r="AU157" s="215" t="s">
        <v>84</v>
      </c>
      <c r="AY157" s="17" t="s">
        <v>125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82</v>
      </c>
      <c r="BK157" s="216">
        <f>ROUND(I157*H157,2)</f>
        <v>0</v>
      </c>
      <c r="BL157" s="17" t="s">
        <v>133</v>
      </c>
      <c r="BM157" s="215" t="s">
        <v>222</v>
      </c>
    </row>
    <row r="158" spans="1:47" s="2" customFormat="1" ht="12">
      <c r="A158" s="38"/>
      <c r="B158" s="39"/>
      <c r="C158" s="40"/>
      <c r="D158" s="217" t="s">
        <v>134</v>
      </c>
      <c r="E158" s="40"/>
      <c r="F158" s="218" t="s">
        <v>223</v>
      </c>
      <c r="G158" s="40"/>
      <c r="H158" s="40"/>
      <c r="I158" s="219"/>
      <c r="J158" s="40"/>
      <c r="K158" s="40"/>
      <c r="L158" s="44"/>
      <c r="M158" s="220"/>
      <c r="N158" s="221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134</v>
      </c>
      <c r="AU158" s="17" t="s">
        <v>84</v>
      </c>
    </row>
    <row r="159" spans="1:51" s="13" customFormat="1" ht="12">
      <c r="A159" s="13"/>
      <c r="B159" s="222"/>
      <c r="C159" s="223"/>
      <c r="D159" s="224" t="s">
        <v>136</v>
      </c>
      <c r="E159" s="225" t="s">
        <v>19</v>
      </c>
      <c r="F159" s="226" t="s">
        <v>224</v>
      </c>
      <c r="G159" s="223"/>
      <c r="H159" s="227">
        <v>1095.45</v>
      </c>
      <c r="I159" s="228"/>
      <c r="J159" s="223"/>
      <c r="K159" s="223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136</v>
      </c>
      <c r="AU159" s="233" t="s">
        <v>84</v>
      </c>
      <c r="AV159" s="13" t="s">
        <v>84</v>
      </c>
      <c r="AW159" s="13" t="s">
        <v>35</v>
      </c>
      <c r="AX159" s="13" t="s">
        <v>74</v>
      </c>
      <c r="AY159" s="233" t="s">
        <v>125</v>
      </c>
    </row>
    <row r="160" spans="1:51" s="14" customFormat="1" ht="12">
      <c r="A160" s="14"/>
      <c r="B160" s="234"/>
      <c r="C160" s="235"/>
      <c r="D160" s="224" t="s">
        <v>136</v>
      </c>
      <c r="E160" s="236" t="s">
        <v>19</v>
      </c>
      <c r="F160" s="237" t="s">
        <v>138</v>
      </c>
      <c r="G160" s="235"/>
      <c r="H160" s="238">
        <v>1095.45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136</v>
      </c>
      <c r="AU160" s="244" t="s">
        <v>84</v>
      </c>
      <c r="AV160" s="14" t="s">
        <v>133</v>
      </c>
      <c r="AW160" s="14" t="s">
        <v>35</v>
      </c>
      <c r="AX160" s="14" t="s">
        <v>82</v>
      </c>
      <c r="AY160" s="244" t="s">
        <v>125</v>
      </c>
    </row>
    <row r="161" spans="1:65" s="2" customFormat="1" ht="49.05" customHeight="1">
      <c r="A161" s="38"/>
      <c r="B161" s="39"/>
      <c r="C161" s="204" t="s">
        <v>192</v>
      </c>
      <c r="D161" s="204" t="s">
        <v>128</v>
      </c>
      <c r="E161" s="205" t="s">
        <v>225</v>
      </c>
      <c r="F161" s="206" t="s">
        <v>226</v>
      </c>
      <c r="G161" s="207" t="s">
        <v>141</v>
      </c>
      <c r="H161" s="208">
        <v>131454</v>
      </c>
      <c r="I161" s="209"/>
      <c r="J161" s="210">
        <f>ROUND(I161*H161,2)</f>
        <v>0</v>
      </c>
      <c r="K161" s="206" t="s">
        <v>132</v>
      </c>
      <c r="L161" s="44"/>
      <c r="M161" s="211" t="s">
        <v>19</v>
      </c>
      <c r="N161" s="212" t="s">
        <v>45</v>
      </c>
      <c r="O161" s="8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133</v>
      </c>
      <c r="AT161" s="215" t="s">
        <v>128</v>
      </c>
      <c r="AU161" s="215" t="s">
        <v>84</v>
      </c>
      <c r="AY161" s="17" t="s">
        <v>125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82</v>
      </c>
      <c r="BK161" s="216">
        <f>ROUND(I161*H161,2)</f>
        <v>0</v>
      </c>
      <c r="BL161" s="17" t="s">
        <v>133</v>
      </c>
      <c r="BM161" s="215" t="s">
        <v>227</v>
      </c>
    </row>
    <row r="162" spans="1:47" s="2" customFormat="1" ht="12">
      <c r="A162" s="38"/>
      <c r="B162" s="39"/>
      <c r="C162" s="40"/>
      <c r="D162" s="217" t="s">
        <v>134</v>
      </c>
      <c r="E162" s="40"/>
      <c r="F162" s="218" t="s">
        <v>228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134</v>
      </c>
      <c r="AU162" s="17" t="s">
        <v>84</v>
      </c>
    </row>
    <row r="163" spans="1:51" s="13" customFormat="1" ht="12">
      <c r="A163" s="13"/>
      <c r="B163" s="222"/>
      <c r="C163" s="223"/>
      <c r="D163" s="224" t="s">
        <v>136</v>
      </c>
      <c r="E163" s="225" t="s">
        <v>19</v>
      </c>
      <c r="F163" s="226" t="s">
        <v>224</v>
      </c>
      <c r="G163" s="223"/>
      <c r="H163" s="227">
        <v>1095.45</v>
      </c>
      <c r="I163" s="228"/>
      <c r="J163" s="223"/>
      <c r="K163" s="223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136</v>
      </c>
      <c r="AU163" s="233" t="s">
        <v>84</v>
      </c>
      <c r="AV163" s="13" t="s">
        <v>84</v>
      </c>
      <c r="AW163" s="13" t="s">
        <v>35</v>
      </c>
      <c r="AX163" s="13" t="s">
        <v>74</v>
      </c>
      <c r="AY163" s="233" t="s">
        <v>125</v>
      </c>
    </row>
    <row r="164" spans="1:51" s="13" customFormat="1" ht="12">
      <c r="A164" s="13"/>
      <c r="B164" s="222"/>
      <c r="C164" s="223"/>
      <c r="D164" s="224" t="s">
        <v>136</v>
      </c>
      <c r="E164" s="223"/>
      <c r="F164" s="226" t="s">
        <v>229</v>
      </c>
      <c r="G164" s="223"/>
      <c r="H164" s="227">
        <v>131454</v>
      </c>
      <c r="I164" s="228"/>
      <c r="J164" s="223"/>
      <c r="K164" s="223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136</v>
      </c>
      <c r="AU164" s="233" t="s">
        <v>84</v>
      </c>
      <c r="AV164" s="13" t="s">
        <v>84</v>
      </c>
      <c r="AW164" s="13" t="s">
        <v>4</v>
      </c>
      <c r="AX164" s="13" t="s">
        <v>82</v>
      </c>
      <c r="AY164" s="233" t="s">
        <v>125</v>
      </c>
    </row>
    <row r="165" spans="1:65" s="2" customFormat="1" ht="49.05" customHeight="1">
      <c r="A165" s="38"/>
      <c r="B165" s="39"/>
      <c r="C165" s="204" t="s">
        <v>230</v>
      </c>
      <c r="D165" s="204" t="s">
        <v>128</v>
      </c>
      <c r="E165" s="205" t="s">
        <v>231</v>
      </c>
      <c r="F165" s="206" t="s">
        <v>232</v>
      </c>
      <c r="G165" s="207" t="s">
        <v>141</v>
      </c>
      <c r="H165" s="208">
        <v>1095.45</v>
      </c>
      <c r="I165" s="209"/>
      <c r="J165" s="210">
        <f>ROUND(I165*H165,2)</f>
        <v>0</v>
      </c>
      <c r="K165" s="206" t="s">
        <v>132</v>
      </c>
      <c r="L165" s="44"/>
      <c r="M165" s="211" t="s">
        <v>19</v>
      </c>
      <c r="N165" s="212" t="s">
        <v>45</v>
      </c>
      <c r="O165" s="84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133</v>
      </c>
      <c r="AT165" s="215" t="s">
        <v>128</v>
      </c>
      <c r="AU165" s="215" t="s">
        <v>84</v>
      </c>
      <c r="AY165" s="17" t="s">
        <v>125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82</v>
      </c>
      <c r="BK165" s="216">
        <f>ROUND(I165*H165,2)</f>
        <v>0</v>
      </c>
      <c r="BL165" s="17" t="s">
        <v>133</v>
      </c>
      <c r="BM165" s="215" t="s">
        <v>233</v>
      </c>
    </row>
    <row r="166" spans="1:47" s="2" customFormat="1" ht="12">
      <c r="A166" s="38"/>
      <c r="B166" s="39"/>
      <c r="C166" s="40"/>
      <c r="D166" s="217" t="s">
        <v>134</v>
      </c>
      <c r="E166" s="40"/>
      <c r="F166" s="218" t="s">
        <v>234</v>
      </c>
      <c r="G166" s="40"/>
      <c r="H166" s="40"/>
      <c r="I166" s="219"/>
      <c r="J166" s="40"/>
      <c r="K166" s="40"/>
      <c r="L166" s="44"/>
      <c r="M166" s="220"/>
      <c r="N166" s="22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134</v>
      </c>
      <c r="AU166" s="17" t="s">
        <v>84</v>
      </c>
    </row>
    <row r="167" spans="1:51" s="13" customFormat="1" ht="12">
      <c r="A167" s="13"/>
      <c r="B167" s="222"/>
      <c r="C167" s="223"/>
      <c r="D167" s="224" t="s">
        <v>136</v>
      </c>
      <c r="E167" s="225" t="s">
        <v>19</v>
      </c>
      <c r="F167" s="226" t="s">
        <v>224</v>
      </c>
      <c r="G167" s="223"/>
      <c r="H167" s="227">
        <v>1095.45</v>
      </c>
      <c r="I167" s="228"/>
      <c r="J167" s="223"/>
      <c r="K167" s="223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136</v>
      </c>
      <c r="AU167" s="233" t="s">
        <v>84</v>
      </c>
      <c r="AV167" s="13" t="s">
        <v>84</v>
      </c>
      <c r="AW167" s="13" t="s">
        <v>35</v>
      </c>
      <c r="AX167" s="13" t="s">
        <v>74</v>
      </c>
      <c r="AY167" s="233" t="s">
        <v>125</v>
      </c>
    </row>
    <row r="168" spans="1:51" s="14" customFormat="1" ht="12">
      <c r="A168" s="14"/>
      <c r="B168" s="234"/>
      <c r="C168" s="235"/>
      <c r="D168" s="224" t="s">
        <v>136</v>
      </c>
      <c r="E168" s="236" t="s">
        <v>19</v>
      </c>
      <c r="F168" s="237" t="s">
        <v>138</v>
      </c>
      <c r="G168" s="235"/>
      <c r="H168" s="238">
        <v>1095.45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4" t="s">
        <v>136</v>
      </c>
      <c r="AU168" s="244" t="s">
        <v>84</v>
      </c>
      <c r="AV168" s="14" t="s">
        <v>133</v>
      </c>
      <c r="AW168" s="14" t="s">
        <v>35</v>
      </c>
      <c r="AX168" s="14" t="s">
        <v>82</v>
      </c>
      <c r="AY168" s="244" t="s">
        <v>125</v>
      </c>
    </row>
    <row r="169" spans="1:65" s="2" customFormat="1" ht="24.15" customHeight="1">
      <c r="A169" s="38"/>
      <c r="B169" s="39"/>
      <c r="C169" s="204" t="s">
        <v>210</v>
      </c>
      <c r="D169" s="204" t="s">
        <v>128</v>
      </c>
      <c r="E169" s="205" t="s">
        <v>235</v>
      </c>
      <c r="F169" s="206" t="s">
        <v>236</v>
      </c>
      <c r="G169" s="207" t="s">
        <v>141</v>
      </c>
      <c r="H169" s="208">
        <v>1095.45</v>
      </c>
      <c r="I169" s="209"/>
      <c r="J169" s="210">
        <f>ROUND(I169*H169,2)</f>
        <v>0</v>
      </c>
      <c r="K169" s="206" t="s">
        <v>132</v>
      </c>
      <c r="L169" s="44"/>
      <c r="M169" s="211" t="s">
        <v>19</v>
      </c>
      <c r="N169" s="212" t="s">
        <v>45</v>
      </c>
      <c r="O169" s="84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5" t="s">
        <v>133</v>
      </c>
      <c r="AT169" s="215" t="s">
        <v>128</v>
      </c>
      <c r="AU169" s="215" t="s">
        <v>84</v>
      </c>
      <c r="AY169" s="17" t="s">
        <v>125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82</v>
      </c>
      <c r="BK169" s="216">
        <f>ROUND(I169*H169,2)</f>
        <v>0</v>
      </c>
      <c r="BL169" s="17" t="s">
        <v>133</v>
      </c>
      <c r="BM169" s="215" t="s">
        <v>237</v>
      </c>
    </row>
    <row r="170" spans="1:47" s="2" customFormat="1" ht="12">
      <c r="A170" s="38"/>
      <c r="B170" s="39"/>
      <c r="C170" s="40"/>
      <c r="D170" s="217" t="s">
        <v>134</v>
      </c>
      <c r="E170" s="40"/>
      <c r="F170" s="218" t="s">
        <v>238</v>
      </c>
      <c r="G170" s="40"/>
      <c r="H170" s="40"/>
      <c r="I170" s="219"/>
      <c r="J170" s="40"/>
      <c r="K170" s="40"/>
      <c r="L170" s="44"/>
      <c r="M170" s="220"/>
      <c r="N170" s="221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134</v>
      </c>
      <c r="AU170" s="17" t="s">
        <v>84</v>
      </c>
    </row>
    <row r="171" spans="1:51" s="13" customFormat="1" ht="12">
      <c r="A171" s="13"/>
      <c r="B171" s="222"/>
      <c r="C171" s="223"/>
      <c r="D171" s="224" t="s">
        <v>136</v>
      </c>
      <c r="E171" s="225" t="s">
        <v>19</v>
      </c>
      <c r="F171" s="226" t="s">
        <v>224</v>
      </c>
      <c r="G171" s="223"/>
      <c r="H171" s="227">
        <v>1095.45</v>
      </c>
      <c r="I171" s="228"/>
      <c r="J171" s="223"/>
      <c r="K171" s="223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136</v>
      </c>
      <c r="AU171" s="233" t="s">
        <v>84</v>
      </c>
      <c r="AV171" s="13" t="s">
        <v>84</v>
      </c>
      <c r="AW171" s="13" t="s">
        <v>35</v>
      </c>
      <c r="AX171" s="13" t="s">
        <v>74</v>
      </c>
      <c r="AY171" s="233" t="s">
        <v>125</v>
      </c>
    </row>
    <row r="172" spans="1:51" s="14" customFormat="1" ht="12">
      <c r="A172" s="14"/>
      <c r="B172" s="234"/>
      <c r="C172" s="235"/>
      <c r="D172" s="224" t="s">
        <v>136</v>
      </c>
      <c r="E172" s="236" t="s">
        <v>19</v>
      </c>
      <c r="F172" s="237" t="s">
        <v>138</v>
      </c>
      <c r="G172" s="235"/>
      <c r="H172" s="238">
        <v>1095.45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136</v>
      </c>
      <c r="AU172" s="244" t="s">
        <v>84</v>
      </c>
      <c r="AV172" s="14" t="s">
        <v>133</v>
      </c>
      <c r="AW172" s="14" t="s">
        <v>35</v>
      </c>
      <c r="AX172" s="14" t="s">
        <v>82</v>
      </c>
      <c r="AY172" s="244" t="s">
        <v>125</v>
      </c>
    </row>
    <row r="173" spans="1:65" s="2" customFormat="1" ht="24.15" customHeight="1">
      <c r="A173" s="38"/>
      <c r="B173" s="39"/>
      <c r="C173" s="204" t="s">
        <v>7</v>
      </c>
      <c r="D173" s="204" t="s">
        <v>128</v>
      </c>
      <c r="E173" s="205" t="s">
        <v>239</v>
      </c>
      <c r="F173" s="206" t="s">
        <v>240</v>
      </c>
      <c r="G173" s="207" t="s">
        <v>141</v>
      </c>
      <c r="H173" s="208">
        <v>131454</v>
      </c>
      <c r="I173" s="209"/>
      <c r="J173" s="210">
        <f>ROUND(I173*H173,2)</f>
        <v>0</v>
      </c>
      <c r="K173" s="206" t="s">
        <v>132</v>
      </c>
      <c r="L173" s="44"/>
      <c r="M173" s="211" t="s">
        <v>19</v>
      </c>
      <c r="N173" s="212" t="s">
        <v>45</v>
      </c>
      <c r="O173" s="84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5" t="s">
        <v>133</v>
      </c>
      <c r="AT173" s="215" t="s">
        <v>128</v>
      </c>
      <c r="AU173" s="215" t="s">
        <v>84</v>
      </c>
      <c r="AY173" s="17" t="s">
        <v>125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7" t="s">
        <v>82</v>
      </c>
      <c r="BK173" s="216">
        <f>ROUND(I173*H173,2)</f>
        <v>0</v>
      </c>
      <c r="BL173" s="17" t="s">
        <v>133</v>
      </c>
      <c r="BM173" s="215" t="s">
        <v>241</v>
      </c>
    </row>
    <row r="174" spans="1:47" s="2" customFormat="1" ht="12">
      <c r="A174" s="38"/>
      <c r="B174" s="39"/>
      <c r="C174" s="40"/>
      <c r="D174" s="217" t="s">
        <v>134</v>
      </c>
      <c r="E174" s="40"/>
      <c r="F174" s="218" t="s">
        <v>242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134</v>
      </c>
      <c r="AU174" s="17" t="s">
        <v>84</v>
      </c>
    </row>
    <row r="175" spans="1:51" s="13" customFormat="1" ht="12">
      <c r="A175" s="13"/>
      <c r="B175" s="222"/>
      <c r="C175" s="223"/>
      <c r="D175" s="224" t="s">
        <v>136</v>
      </c>
      <c r="E175" s="225" t="s">
        <v>19</v>
      </c>
      <c r="F175" s="226" t="s">
        <v>224</v>
      </c>
      <c r="G175" s="223"/>
      <c r="H175" s="227">
        <v>1095.45</v>
      </c>
      <c r="I175" s="228"/>
      <c r="J175" s="223"/>
      <c r="K175" s="223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136</v>
      </c>
      <c r="AU175" s="233" t="s">
        <v>84</v>
      </c>
      <c r="AV175" s="13" t="s">
        <v>84</v>
      </c>
      <c r="AW175" s="13" t="s">
        <v>35</v>
      </c>
      <c r="AX175" s="13" t="s">
        <v>74</v>
      </c>
      <c r="AY175" s="233" t="s">
        <v>125</v>
      </c>
    </row>
    <row r="176" spans="1:51" s="13" customFormat="1" ht="12">
      <c r="A176" s="13"/>
      <c r="B176" s="222"/>
      <c r="C176" s="223"/>
      <c r="D176" s="224" t="s">
        <v>136</v>
      </c>
      <c r="E176" s="223"/>
      <c r="F176" s="226" t="s">
        <v>229</v>
      </c>
      <c r="G176" s="223"/>
      <c r="H176" s="227">
        <v>131454</v>
      </c>
      <c r="I176" s="228"/>
      <c r="J176" s="223"/>
      <c r="K176" s="223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136</v>
      </c>
      <c r="AU176" s="233" t="s">
        <v>84</v>
      </c>
      <c r="AV176" s="13" t="s">
        <v>84</v>
      </c>
      <c r="AW176" s="13" t="s">
        <v>4</v>
      </c>
      <c r="AX176" s="13" t="s">
        <v>82</v>
      </c>
      <c r="AY176" s="233" t="s">
        <v>125</v>
      </c>
    </row>
    <row r="177" spans="1:65" s="2" customFormat="1" ht="24.15" customHeight="1">
      <c r="A177" s="38"/>
      <c r="B177" s="39"/>
      <c r="C177" s="204" t="s">
        <v>222</v>
      </c>
      <c r="D177" s="204" t="s">
        <v>128</v>
      </c>
      <c r="E177" s="205" t="s">
        <v>243</v>
      </c>
      <c r="F177" s="206" t="s">
        <v>244</v>
      </c>
      <c r="G177" s="207" t="s">
        <v>141</v>
      </c>
      <c r="H177" s="208">
        <v>1095.45</v>
      </c>
      <c r="I177" s="209"/>
      <c r="J177" s="210">
        <f>ROUND(I177*H177,2)</f>
        <v>0</v>
      </c>
      <c r="K177" s="206" t="s">
        <v>132</v>
      </c>
      <c r="L177" s="44"/>
      <c r="M177" s="211" t="s">
        <v>19</v>
      </c>
      <c r="N177" s="212" t="s">
        <v>45</v>
      </c>
      <c r="O177" s="84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5" t="s">
        <v>133</v>
      </c>
      <c r="AT177" s="215" t="s">
        <v>128</v>
      </c>
      <c r="AU177" s="215" t="s">
        <v>84</v>
      </c>
      <c r="AY177" s="17" t="s">
        <v>125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7" t="s">
        <v>82</v>
      </c>
      <c r="BK177" s="216">
        <f>ROUND(I177*H177,2)</f>
        <v>0</v>
      </c>
      <c r="BL177" s="17" t="s">
        <v>133</v>
      </c>
      <c r="BM177" s="215" t="s">
        <v>245</v>
      </c>
    </row>
    <row r="178" spans="1:47" s="2" customFormat="1" ht="12">
      <c r="A178" s="38"/>
      <c r="B178" s="39"/>
      <c r="C178" s="40"/>
      <c r="D178" s="217" t="s">
        <v>134</v>
      </c>
      <c r="E178" s="40"/>
      <c r="F178" s="218" t="s">
        <v>246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134</v>
      </c>
      <c r="AU178" s="17" t="s">
        <v>84</v>
      </c>
    </row>
    <row r="179" spans="1:51" s="13" customFormat="1" ht="12">
      <c r="A179" s="13"/>
      <c r="B179" s="222"/>
      <c r="C179" s="223"/>
      <c r="D179" s="224" t="s">
        <v>136</v>
      </c>
      <c r="E179" s="225" t="s">
        <v>19</v>
      </c>
      <c r="F179" s="226" t="s">
        <v>224</v>
      </c>
      <c r="G179" s="223"/>
      <c r="H179" s="227">
        <v>1095.45</v>
      </c>
      <c r="I179" s="228"/>
      <c r="J179" s="223"/>
      <c r="K179" s="223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136</v>
      </c>
      <c r="AU179" s="233" t="s">
        <v>84</v>
      </c>
      <c r="AV179" s="13" t="s">
        <v>84</v>
      </c>
      <c r="AW179" s="13" t="s">
        <v>35</v>
      </c>
      <c r="AX179" s="13" t="s">
        <v>74</v>
      </c>
      <c r="AY179" s="233" t="s">
        <v>125</v>
      </c>
    </row>
    <row r="180" spans="1:51" s="14" customFormat="1" ht="12">
      <c r="A180" s="14"/>
      <c r="B180" s="234"/>
      <c r="C180" s="235"/>
      <c r="D180" s="224" t="s">
        <v>136</v>
      </c>
      <c r="E180" s="236" t="s">
        <v>19</v>
      </c>
      <c r="F180" s="237" t="s">
        <v>138</v>
      </c>
      <c r="G180" s="235"/>
      <c r="H180" s="238">
        <v>1095.45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136</v>
      </c>
      <c r="AU180" s="244" t="s">
        <v>84</v>
      </c>
      <c r="AV180" s="14" t="s">
        <v>133</v>
      </c>
      <c r="AW180" s="14" t="s">
        <v>35</v>
      </c>
      <c r="AX180" s="14" t="s">
        <v>82</v>
      </c>
      <c r="AY180" s="244" t="s">
        <v>125</v>
      </c>
    </row>
    <row r="181" spans="1:65" s="2" customFormat="1" ht="24.15" customHeight="1">
      <c r="A181" s="38"/>
      <c r="B181" s="39"/>
      <c r="C181" s="204" t="s">
        <v>247</v>
      </c>
      <c r="D181" s="204" t="s">
        <v>128</v>
      </c>
      <c r="E181" s="205" t="s">
        <v>248</v>
      </c>
      <c r="F181" s="206" t="s">
        <v>249</v>
      </c>
      <c r="G181" s="207" t="s">
        <v>141</v>
      </c>
      <c r="H181" s="208">
        <v>1880</v>
      </c>
      <c r="I181" s="209"/>
      <c r="J181" s="210">
        <f>ROUND(I181*H181,2)</f>
        <v>0</v>
      </c>
      <c r="K181" s="206" t="s">
        <v>132</v>
      </c>
      <c r="L181" s="44"/>
      <c r="M181" s="211" t="s">
        <v>19</v>
      </c>
      <c r="N181" s="212" t="s">
        <v>45</v>
      </c>
      <c r="O181" s="84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5" t="s">
        <v>133</v>
      </c>
      <c r="AT181" s="215" t="s">
        <v>128</v>
      </c>
      <c r="AU181" s="215" t="s">
        <v>84</v>
      </c>
      <c r="AY181" s="17" t="s">
        <v>125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7" t="s">
        <v>82</v>
      </c>
      <c r="BK181" s="216">
        <f>ROUND(I181*H181,2)</f>
        <v>0</v>
      </c>
      <c r="BL181" s="17" t="s">
        <v>133</v>
      </c>
      <c r="BM181" s="215" t="s">
        <v>250</v>
      </c>
    </row>
    <row r="182" spans="1:47" s="2" customFormat="1" ht="12">
      <c r="A182" s="38"/>
      <c r="B182" s="39"/>
      <c r="C182" s="40"/>
      <c r="D182" s="217" t="s">
        <v>134</v>
      </c>
      <c r="E182" s="40"/>
      <c r="F182" s="218" t="s">
        <v>251</v>
      </c>
      <c r="G182" s="40"/>
      <c r="H182" s="40"/>
      <c r="I182" s="219"/>
      <c r="J182" s="40"/>
      <c r="K182" s="40"/>
      <c r="L182" s="44"/>
      <c r="M182" s="220"/>
      <c r="N182" s="221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134</v>
      </c>
      <c r="AU182" s="17" t="s">
        <v>84</v>
      </c>
    </row>
    <row r="183" spans="1:51" s="13" customFormat="1" ht="12">
      <c r="A183" s="13"/>
      <c r="B183" s="222"/>
      <c r="C183" s="223"/>
      <c r="D183" s="224" t="s">
        <v>136</v>
      </c>
      <c r="E183" s="225" t="s">
        <v>19</v>
      </c>
      <c r="F183" s="226" t="s">
        <v>252</v>
      </c>
      <c r="G183" s="223"/>
      <c r="H183" s="227">
        <v>188</v>
      </c>
      <c r="I183" s="228"/>
      <c r="J183" s="223"/>
      <c r="K183" s="223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136</v>
      </c>
      <c r="AU183" s="233" t="s">
        <v>84</v>
      </c>
      <c r="AV183" s="13" t="s">
        <v>84</v>
      </c>
      <c r="AW183" s="13" t="s">
        <v>35</v>
      </c>
      <c r="AX183" s="13" t="s">
        <v>82</v>
      </c>
      <c r="AY183" s="233" t="s">
        <v>125</v>
      </c>
    </row>
    <row r="184" spans="1:51" s="13" customFormat="1" ht="12">
      <c r="A184" s="13"/>
      <c r="B184" s="222"/>
      <c r="C184" s="223"/>
      <c r="D184" s="224" t="s">
        <v>136</v>
      </c>
      <c r="E184" s="223"/>
      <c r="F184" s="226" t="s">
        <v>253</v>
      </c>
      <c r="G184" s="223"/>
      <c r="H184" s="227">
        <v>1880</v>
      </c>
      <c r="I184" s="228"/>
      <c r="J184" s="223"/>
      <c r="K184" s="223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136</v>
      </c>
      <c r="AU184" s="233" t="s">
        <v>84</v>
      </c>
      <c r="AV184" s="13" t="s">
        <v>84</v>
      </c>
      <c r="AW184" s="13" t="s">
        <v>4</v>
      </c>
      <c r="AX184" s="13" t="s">
        <v>82</v>
      </c>
      <c r="AY184" s="233" t="s">
        <v>125</v>
      </c>
    </row>
    <row r="185" spans="1:65" s="2" customFormat="1" ht="44.25" customHeight="1">
      <c r="A185" s="38"/>
      <c r="B185" s="39"/>
      <c r="C185" s="204" t="s">
        <v>227</v>
      </c>
      <c r="D185" s="204" t="s">
        <v>128</v>
      </c>
      <c r="E185" s="205" t="s">
        <v>254</v>
      </c>
      <c r="F185" s="206" t="s">
        <v>255</v>
      </c>
      <c r="G185" s="207" t="s">
        <v>141</v>
      </c>
      <c r="H185" s="208">
        <v>785.16</v>
      </c>
      <c r="I185" s="209"/>
      <c r="J185" s="210">
        <f>ROUND(I185*H185,2)</f>
        <v>0</v>
      </c>
      <c r="K185" s="206" t="s">
        <v>132</v>
      </c>
      <c r="L185" s="44"/>
      <c r="M185" s="211" t="s">
        <v>19</v>
      </c>
      <c r="N185" s="212" t="s">
        <v>45</v>
      </c>
      <c r="O185" s="84"/>
      <c r="P185" s="213">
        <f>O185*H185</f>
        <v>0</v>
      </c>
      <c r="Q185" s="213">
        <v>0</v>
      </c>
      <c r="R185" s="213">
        <f>Q185*H185</f>
        <v>0</v>
      </c>
      <c r="S185" s="213">
        <v>0.072</v>
      </c>
      <c r="T185" s="214">
        <f>S185*H185</f>
        <v>56.53151999999999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5" t="s">
        <v>133</v>
      </c>
      <c r="AT185" s="215" t="s">
        <v>128</v>
      </c>
      <c r="AU185" s="215" t="s">
        <v>84</v>
      </c>
      <c r="AY185" s="17" t="s">
        <v>125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82</v>
      </c>
      <c r="BK185" s="216">
        <f>ROUND(I185*H185,2)</f>
        <v>0</v>
      </c>
      <c r="BL185" s="17" t="s">
        <v>133</v>
      </c>
      <c r="BM185" s="215" t="s">
        <v>256</v>
      </c>
    </row>
    <row r="186" spans="1:47" s="2" customFormat="1" ht="12">
      <c r="A186" s="38"/>
      <c r="B186" s="39"/>
      <c r="C186" s="40"/>
      <c r="D186" s="217" t="s">
        <v>134</v>
      </c>
      <c r="E186" s="40"/>
      <c r="F186" s="218" t="s">
        <v>257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134</v>
      </c>
      <c r="AU186" s="17" t="s">
        <v>84</v>
      </c>
    </row>
    <row r="187" spans="1:51" s="13" customFormat="1" ht="12">
      <c r="A187" s="13"/>
      <c r="B187" s="222"/>
      <c r="C187" s="223"/>
      <c r="D187" s="224" t="s">
        <v>136</v>
      </c>
      <c r="E187" s="225" t="s">
        <v>19</v>
      </c>
      <c r="F187" s="226" t="s">
        <v>153</v>
      </c>
      <c r="G187" s="223"/>
      <c r="H187" s="227">
        <v>933</v>
      </c>
      <c r="I187" s="228"/>
      <c r="J187" s="223"/>
      <c r="K187" s="223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136</v>
      </c>
      <c r="AU187" s="233" t="s">
        <v>84</v>
      </c>
      <c r="AV187" s="13" t="s">
        <v>84</v>
      </c>
      <c r="AW187" s="13" t="s">
        <v>35</v>
      </c>
      <c r="AX187" s="13" t="s">
        <v>74</v>
      </c>
      <c r="AY187" s="233" t="s">
        <v>125</v>
      </c>
    </row>
    <row r="188" spans="1:51" s="13" customFormat="1" ht="12">
      <c r="A188" s="13"/>
      <c r="B188" s="222"/>
      <c r="C188" s="223"/>
      <c r="D188" s="224" t="s">
        <v>136</v>
      </c>
      <c r="E188" s="225" t="s">
        <v>19</v>
      </c>
      <c r="F188" s="226" t="s">
        <v>258</v>
      </c>
      <c r="G188" s="223"/>
      <c r="H188" s="227">
        <v>-147.84</v>
      </c>
      <c r="I188" s="228"/>
      <c r="J188" s="223"/>
      <c r="K188" s="223"/>
      <c r="L188" s="229"/>
      <c r="M188" s="230"/>
      <c r="N188" s="231"/>
      <c r="O188" s="231"/>
      <c r="P188" s="231"/>
      <c r="Q188" s="231"/>
      <c r="R188" s="231"/>
      <c r="S188" s="231"/>
      <c r="T188" s="23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3" t="s">
        <v>136</v>
      </c>
      <c r="AU188" s="233" t="s">
        <v>84</v>
      </c>
      <c r="AV188" s="13" t="s">
        <v>84</v>
      </c>
      <c r="AW188" s="13" t="s">
        <v>35</v>
      </c>
      <c r="AX188" s="13" t="s">
        <v>74</v>
      </c>
      <c r="AY188" s="233" t="s">
        <v>125</v>
      </c>
    </row>
    <row r="189" spans="1:51" s="14" customFormat="1" ht="12">
      <c r="A189" s="14"/>
      <c r="B189" s="234"/>
      <c r="C189" s="235"/>
      <c r="D189" s="224" t="s">
        <v>136</v>
      </c>
      <c r="E189" s="236" t="s">
        <v>19</v>
      </c>
      <c r="F189" s="237" t="s">
        <v>138</v>
      </c>
      <c r="G189" s="235"/>
      <c r="H189" s="238">
        <v>785.16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4" t="s">
        <v>136</v>
      </c>
      <c r="AU189" s="244" t="s">
        <v>84</v>
      </c>
      <c r="AV189" s="14" t="s">
        <v>133</v>
      </c>
      <c r="AW189" s="14" t="s">
        <v>35</v>
      </c>
      <c r="AX189" s="14" t="s">
        <v>82</v>
      </c>
      <c r="AY189" s="244" t="s">
        <v>125</v>
      </c>
    </row>
    <row r="190" spans="1:65" s="2" customFormat="1" ht="33" customHeight="1">
      <c r="A190" s="38"/>
      <c r="B190" s="39"/>
      <c r="C190" s="204" t="s">
        <v>259</v>
      </c>
      <c r="D190" s="204" t="s">
        <v>128</v>
      </c>
      <c r="E190" s="205" t="s">
        <v>260</v>
      </c>
      <c r="F190" s="206" t="s">
        <v>261</v>
      </c>
      <c r="G190" s="207" t="s">
        <v>141</v>
      </c>
      <c r="H190" s="208">
        <v>64.43</v>
      </c>
      <c r="I190" s="209"/>
      <c r="J190" s="210">
        <f>ROUND(I190*H190,2)</f>
        <v>0</v>
      </c>
      <c r="K190" s="206" t="s">
        <v>132</v>
      </c>
      <c r="L190" s="44"/>
      <c r="M190" s="211" t="s">
        <v>19</v>
      </c>
      <c r="N190" s="212" t="s">
        <v>45</v>
      </c>
      <c r="O190" s="84"/>
      <c r="P190" s="213">
        <f>O190*H190</f>
        <v>0</v>
      </c>
      <c r="Q190" s="213">
        <v>0</v>
      </c>
      <c r="R190" s="213">
        <f>Q190*H190</f>
        <v>0</v>
      </c>
      <c r="S190" s="213">
        <v>0.078</v>
      </c>
      <c r="T190" s="214">
        <f>S190*H190</f>
        <v>5.02554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5" t="s">
        <v>133</v>
      </c>
      <c r="AT190" s="215" t="s">
        <v>128</v>
      </c>
      <c r="AU190" s="215" t="s">
        <v>84</v>
      </c>
      <c r="AY190" s="17" t="s">
        <v>125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7" t="s">
        <v>82</v>
      </c>
      <c r="BK190" s="216">
        <f>ROUND(I190*H190,2)</f>
        <v>0</v>
      </c>
      <c r="BL190" s="17" t="s">
        <v>133</v>
      </c>
      <c r="BM190" s="215" t="s">
        <v>262</v>
      </c>
    </row>
    <row r="191" spans="1:47" s="2" customFormat="1" ht="12">
      <c r="A191" s="38"/>
      <c r="B191" s="39"/>
      <c r="C191" s="40"/>
      <c r="D191" s="217" t="s">
        <v>134</v>
      </c>
      <c r="E191" s="40"/>
      <c r="F191" s="218" t="s">
        <v>263</v>
      </c>
      <c r="G191" s="40"/>
      <c r="H191" s="40"/>
      <c r="I191" s="219"/>
      <c r="J191" s="40"/>
      <c r="K191" s="40"/>
      <c r="L191" s="44"/>
      <c r="M191" s="220"/>
      <c r="N191" s="221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134</v>
      </c>
      <c r="AU191" s="17" t="s">
        <v>84</v>
      </c>
    </row>
    <row r="192" spans="1:51" s="13" customFormat="1" ht="12">
      <c r="A192" s="13"/>
      <c r="B192" s="222"/>
      <c r="C192" s="223"/>
      <c r="D192" s="224" t="s">
        <v>136</v>
      </c>
      <c r="E192" s="225" t="s">
        <v>19</v>
      </c>
      <c r="F192" s="226" t="s">
        <v>264</v>
      </c>
      <c r="G192" s="223"/>
      <c r="H192" s="227">
        <v>64.43</v>
      </c>
      <c r="I192" s="228"/>
      <c r="J192" s="223"/>
      <c r="K192" s="223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136</v>
      </c>
      <c r="AU192" s="233" t="s">
        <v>84</v>
      </c>
      <c r="AV192" s="13" t="s">
        <v>84</v>
      </c>
      <c r="AW192" s="13" t="s">
        <v>35</v>
      </c>
      <c r="AX192" s="13" t="s">
        <v>74</v>
      </c>
      <c r="AY192" s="233" t="s">
        <v>125</v>
      </c>
    </row>
    <row r="193" spans="1:51" s="14" customFormat="1" ht="12">
      <c r="A193" s="14"/>
      <c r="B193" s="234"/>
      <c r="C193" s="235"/>
      <c r="D193" s="224" t="s">
        <v>136</v>
      </c>
      <c r="E193" s="236" t="s">
        <v>19</v>
      </c>
      <c r="F193" s="237" t="s">
        <v>138</v>
      </c>
      <c r="G193" s="235"/>
      <c r="H193" s="238">
        <v>64.43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136</v>
      </c>
      <c r="AU193" s="244" t="s">
        <v>84</v>
      </c>
      <c r="AV193" s="14" t="s">
        <v>133</v>
      </c>
      <c r="AW193" s="14" t="s">
        <v>35</v>
      </c>
      <c r="AX193" s="14" t="s">
        <v>82</v>
      </c>
      <c r="AY193" s="244" t="s">
        <v>125</v>
      </c>
    </row>
    <row r="194" spans="1:65" s="2" customFormat="1" ht="24.15" customHeight="1">
      <c r="A194" s="38"/>
      <c r="B194" s="39"/>
      <c r="C194" s="204" t="s">
        <v>233</v>
      </c>
      <c r="D194" s="204" t="s">
        <v>128</v>
      </c>
      <c r="E194" s="205" t="s">
        <v>265</v>
      </c>
      <c r="F194" s="206" t="s">
        <v>266</v>
      </c>
      <c r="G194" s="207" t="s">
        <v>141</v>
      </c>
      <c r="H194" s="208">
        <v>1055.25</v>
      </c>
      <c r="I194" s="209"/>
      <c r="J194" s="210">
        <f>ROUND(I194*H194,2)</f>
        <v>0</v>
      </c>
      <c r="K194" s="206" t="s">
        <v>132</v>
      </c>
      <c r="L194" s="44"/>
      <c r="M194" s="211" t="s">
        <v>19</v>
      </c>
      <c r="N194" s="212" t="s">
        <v>45</v>
      </c>
      <c r="O194" s="84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15" t="s">
        <v>133</v>
      </c>
      <c r="AT194" s="215" t="s">
        <v>128</v>
      </c>
      <c r="AU194" s="215" t="s">
        <v>84</v>
      </c>
      <c r="AY194" s="17" t="s">
        <v>125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7" t="s">
        <v>82</v>
      </c>
      <c r="BK194" s="216">
        <f>ROUND(I194*H194,2)</f>
        <v>0</v>
      </c>
      <c r="BL194" s="17" t="s">
        <v>133</v>
      </c>
      <c r="BM194" s="215" t="s">
        <v>267</v>
      </c>
    </row>
    <row r="195" spans="1:47" s="2" customFormat="1" ht="12">
      <c r="A195" s="38"/>
      <c r="B195" s="39"/>
      <c r="C195" s="40"/>
      <c r="D195" s="217" t="s">
        <v>134</v>
      </c>
      <c r="E195" s="40"/>
      <c r="F195" s="218" t="s">
        <v>268</v>
      </c>
      <c r="G195" s="40"/>
      <c r="H195" s="40"/>
      <c r="I195" s="219"/>
      <c r="J195" s="40"/>
      <c r="K195" s="40"/>
      <c r="L195" s="44"/>
      <c r="M195" s="220"/>
      <c r="N195" s="221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134</v>
      </c>
      <c r="AU195" s="17" t="s">
        <v>84</v>
      </c>
    </row>
    <row r="196" spans="1:51" s="13" customFormat="1" ht="12">
      <c r="A196" s="13"/>
      <c r="B196" s="222"/>
      <c r="C196" s="223"/>
      <c r="D196" s="224" t="s">
        <v>136</v>
      </c>
      <c r="E196" s="225" t="s">
        <v>19</v>
      </c>
      <c r="F196" s="226" t="s">
        <v>269</v>
      </c>
      <c r="G196" s="223"/>
      <c r="H196" s="227">
        <v>1055.25</v>
      </c>
      <c r="I196" s="228"/>
      <c r="J196" s="223"/>
      <c r="K196" s="223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136</v>
      </c>
      <c r="AU196" s="233" t="s">
        <v>84</v>
      </c>
      <c r="AV196" s="13" t="s">
        <v>84</v>
      </c>
      <c r="AW196" s="13" t="s">
        <v>35</v>
      </c>
      <c r="AX196" s="13" t="s">
        <v>74</v>
      </c>
      <c r="AY196" s="233" t="s">
        <v>125</v>
      </c>
    </row>
    <row r="197" spans="1:51" s="14" customFormat="1" ht="12">
      <c r="A197" s="14"/>
      <c r="B197" s="234"/>
      <c r="C197" s="235"/>
      <c r="D197" s="224" t="s">
        <v>136</v>
      </c>
      <c r="E197" s="236" t="s">
        <v>19</v>
      </c>
      <c r="F197" s="237" t="s">
        <v>138</v>
      </c>
      <c r="G197" s="235"/>
      <c r="H197" s="238">
        <v>1055.25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136</v>
      </c>
      <c r="AU197" s="244" t="s">
        <v>84</v>
      </c>
      <c r="AV197" s="14" t="s">
        <v>133</v>
      </c>
      <c r="AW197" s="14" t="s">
        <v>35</v>
      </c>
      <c r="AX197" s="14" t="s">
        <v>82</v>
      </c>
      <c r="AY197" s="244" t="s">
        <v>125</v>
      </c>
    </row>
    <row r="198" spans="1:63" s="12" customFormat="1" ht="22.8" customHeight="1">
      <c r="A198" s="12"/>
      <c r="B198" s="188"/>
      <c r="C198" s="189"/>
      <c r="D198" s="190" t="s">
        <v>73</v>
      </c>
      <c r="E198" s="202" t="s">
        <v>270</v>
      </c>
      <c r="F198" s="202" t="s">
        <v>271</v>
      </c>
      <c r="G198" s="189"/>
      <c r="H198" s="189"/>
      <c r="I198" s="192"/>
      <c r="J198" s="203">
        <f>BK198</f>
        <v>0</v>
      </c>
      <c r="K198" s="189"/>
      <c r="L198" s="194"/>
      <c r="M198" s="195"/>
      <c r="N198" s="196"/>
      <c r="O198" s="196"/>
      <c r="P198" s="197">
        <f>SUM(P199:P208)</f>
        <v>0</v>
      </c>
      <c r="Q198" s="196"/>
      <c r="R198" s="197">
        <f>SUM(R199:R208)</f>
        <v>0</v>
      </c>
      <c r="S198" s="196"/>
      <c r="T198" s="198">
        <f>SUM(T199:T208)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99" t="s">
        <v>82</v>
      </c>
      <c r="AT198" s="200" t="s">
        <v>73</v>
      </c>
      <c r="AU198" s="200" t="s">
        <v>82</v>
      </c>
      <c r="AY198" s="199" t="s">
        <v>125</v>
      </c>
      <c r="BK198" s="201">
        <f>SUM(BK199:BK208)</f>
        <v>0</v>
      </c>
    </row>
    <row r="199" spans="1:65" s="2" customFormat="1" ht="33" customHeight="1">
      <c r="A199" s="38"/>
      <c r="B199" s="39"/>
      <c r="C199" s="204" t="s">
        <v>272</v>
      </c>
      <c r="D199" s="204" t="s">
        <v>128</v>
      </c>
      <c r="E199" s="205" t="s">
        <v>273</v>
      </c>
      <c r="F199" s="206" t="s">
        <v>274</v>
      </c>
      <c r="G199" s="207" t="s">
        <v>275</v>
      </c>
      <c r="H199" s="208">
        <v>63.093</v>
      </c>
      <c r="I199" s="209"/>
      <c r="J199" s="210">
        <f>ROUND(I199*H199,2)</f>
        <v>0</v>
      </c>
      <c r="K199" s="206" t="s">
        <v>132</v>
      </c>
      <c r="L199" s="44"/>
      <c r="M199" s="211" t="s">
        <v>19</v>
      </c>
      <c r="N199" s="212" t="s">
        <v>45</v>
      </c>
      <c r="O199" s="84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5" t="s">
        <v>133</v>
      </c>
      <c r="AT199" s="215" t="s">
        <v>128</v>
      </c>
      <c r="AU199" s="215" t="s">
        <v>84</v>
      </c>
      <c r="AY199" s="17" t="s">
        <v>125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7" t="s">
        <v>82</v>
      </c>
      <c r="BK199" s="216">
        <f>ROUND(I199*H199,2)</f>
        <v>0</v>
      </c>
      <c r="BL199" s="17" t="s">
        <v>133</v>
      </c>
      <c r="BM199" s="215" t="s">
        <v>276</v>
      </c>
    </row>
    <row r="200" spans="1:47" s="2" customFormat="1" ht="12">
      <c r="A200" s="38"/>
      <c r="B200" s="39"/>
      <c r="C200" s="40"/>
      <c r="D200" s="217" t="s">
        <v>134</v>
      </c>
      <c r="E200" s="40"/>
      <c r="F200" s="218" t="s">
        <v>277</v>
      </c>
      <c r="G200" s="40"/>
      <c r="H200" s="40"/>
      <c r="I200" s="219"/>
      <c r="J200" s="40"/>
      <c r="K200" s="40"/>
      <c r="L200" s="44"/>
      <c r="M200" s="220"/>
      <c r="N200" s="221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134</v>
      </c>
      <c r="AU200" s="17" t="s">
        <v>84</v>
      </c>
    </row>
    <row r="201" spans="1:65" s="2" customFormat="1" ht="44.25" customHeight="1">
      <c r="A201" s="38"/>
      <c r="B201" s="39"/>
      <c r="C201" s="204" t="s">
        <v>237</v>
      </c>
      <c r="D201" s="204" t="s">
        <v>128</v>
      </c>
      <c r="E201" s="205" t="s">
        <v>278</v>
      </c>
      <c r="F201" s="206" t="s">
        <v>279</v>
      </c>
      <c r="G201" s="207" t="s">
        <v>275</v>
      </c>
      <c r="H201" s="208">
        <v>946.395</v>
      </c>
      <c r="I201" s="209"/>
      <c r="J201" s="210">
        <f>ROUND(I201*H201,2)</f>
        <v>0</v>
      </c>
      <c r="K201" s="206" t="s">
        <v>132</v>
      </c>
      <c r="L201" s="44"/>
      <c r="M201" s="211" t="s">
        <v>19</v>
      </c>
      <c r="N201" s="212" t="s">
        <v>45</v>
      </c>
      <c r="O201" s="84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5" t="s">
        <v>133</v>
      </c>
      <c r="AT201" s="215" t="s">
        <v>128</v>
      </c>
      <c r="AU201" s="215" t="s">
        <v>84</v>
      </c>
      <c r="AY201" s="17" t="s">
        <v>125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82</v>
      </c>
      <c r="BK201" s="216">
        <f>ROUND(I201*H201,2)</f>
        <v>0</v>
      </c>
      <c r="BL201" s="17" t="s">
        <v>133</v>
      </c>
      <c r="BM201" s="215" t="s">
        <v>280</v>
      </c>
    </row>
    <row r="202" spans="1:47" s="2" customFormat="1" ht="12">
      <c r="A202" s="38"/>
      <c r="B202" s="39"/>
      <c r="C202" s="40"/>
      <c r="D202" s="217" t="s">
        <v>134</v>
      </c>
      <c r="E202" s="40"/>
      <c r="F202" s="218" t="s">
        <v>281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134</v>
      </c>
      <c r="AU202" s="17" t="s">
        <v>84</v>
      </c>
    </row>
    <row r="203" spans="1:51" s="13" customFormat="1" ht="12">
      <c r="A203" s="13"/>
      <c r="B203" s="222"/>
      <c r="C203" s="223"/>
      <c r="D203" s="224" t="s">
        <v>136</v>
      </c>
      <c r="E203" s="223"/>
      <c r="F203" s="226" t="s">
        <v>282</v>
      </c>
      <c r="G203" s="223"/>
      <c r="H203" s="227">
        <v>946.395</v>
      </c>
      <c r="I203" s="228"/>
      <c r="J203" s="223"/>
      <c r="K203" s="223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136</v>
      </c>
      <c r="AU203" s="233" t="s">
        <v>84</v>
      </c>
      <c r="AV203" s="13" t="s">
        <v>84</v>
      </c>
      <c r="AW203" s="13" t="s">
        <v>4</v>
      </c>
      <c r="AX203" s="13" t="s">
        <v>82</v>
      </c>
      <c r="AY203" s="233" t="s">
        <v>125</v>
      </c>
    </row>
    <row r="204" spans="1:65" s="2" customFormat="1" ht="37.8" customHeight="1">
      <c r="A204" s="38"/>
      <c r="B204" s="39"/>
      <c r="C204" s="204" t="s">
        <v>283</v>
      </c>
      <c r="D204" s="204" t="s">
        <v>128</v>
      </c>
      <c r="E204" s="205" t="s">
        <v>284</v>
      </c>
      <c r="F204" s="206" t="s">
        <v>285</v>
      </c>
      <c r="G204" s="207" t="s">
        <v>275</v>
      </c>
      <c r="H204" s="208">
        <v>63.093</v>
      </c>
      <c r="I204" s="209"/>
      <c r="J204" s="210">
        <f>ROUND(I204*H204,2)</f>
        <v>0</v>
      </c>
      <c r="K204" s="206" t="s">
        <v>132</v>
      </c>
      <c r="L204" s="44"/>
      <c r="M204" s="211" t="s">
        <v>19</v>
      </c>
      <c r="N204" s="212" t="s">
        <v>45</v>
      </c>
      <c r="O204" s="84"/>
      <c r="P204" s="213">
        <f>O204*H204</f>
        <v>0</v>
      </c>
      <c r="Q204" s="213">
        <v>0</v>
      </c>
      <c r="R204" s="213">
        <f>Q204*H204</f>
        <v>0</v>
      </c>
      <c r="S204" s="213">
        <v>0</v>
      </c>
      <c r="T204" s="21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15" t="s">
        <v>133</v>
      </c>
      <c r="AT204" s="215" t="s">
        <v>128</v>
      </c>
      <c r="AU204" s="215" t="s">
        <v>84</v>
      </c>
      <c r="AY204" s="17" t="s">
        <v>125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7" t="s">
        <v>82</v>
      </c>
      <c r="BK204" s="216">
        <f>ROUND(I204*H204,2)</f>
        <v>0</v>
      </c>
      <c r="BL204" s="17" t="s">
        <v>133</v>
      </c>
      <c r="BM204" s="215" t="s">
        <v>286</v>
      </c>
    </row>
    <row r="205" spans="1:47" s="2" customFormat="1" ht="12">
      <c r="A205" s="38"/>
      <c r="B205" s="39"/>
      <c r="C205" s="40"/>
      <c r="D205" s="217" t="s">
        <v>134</v>
      </c>
      <c r="E205" s="40"/>
      <c r="F205" s="218" t="s">
        <v>287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134</v>
      </c>
      <c r="AU205" s="17" t="s">
        <v>84</v>
      </c>
    </row>
    <row r="206" spans="1:65" s="2" customFormat="1" ht="55.5" customHeight="1">
      <c r="A206" s="38"/>
      <c r="B206" s="39"/>
      <c r="C206" s="204" t="s">
        <v>241</v>
      </c>
      <c r="D206" s="204" t="s">
        <v>128</v>
      </c>
      <c r="E206" s="205" t="s">
        <v>288</v>
      </c>
      <c r="F206" s="206" t="s">
        <v>289</v>
      </c>
      <c r="G206" s="207" t="s">
        <v>275</v>
      </c>
      <c r="H206" s="208">
        <v>61.558</v>
      </c>
      <c r="I206" s="209"/>
      <c r="J206" s="210">
        <f>ROUND(I206*H206,2)</f>
        <v>0</v>
      </c>
      <c r="K206" s="206" t="s">
        <v>132</v>
      </c>
      <c r="L206" s="44"/>
      <c r="M206" s="211" t="s">
        <v>19</v>
      </c>
      <c r="N206" s="212" t="s">
        <v>45</v>
      </c>
      <c r="O206" s="84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15" t="s">
        <v>133</v>
      </c>
      <c r="AT206" s="215" t="s">
        <v>128</v>
      </c>
      <c r="AU206" s="215" t="s">
        <v>84</v>
      </c>
      <c r="AY206" s="17" t="s">
        <v>125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7" t="s">
        <v>82</v>
      </c>
      <c r="BK206" s="216">
        <f>ROUND(I206*H206,2)</f>
        <v>0</v>
      </c>
      <c r="BL206" s="17" t="s">
        <v>133</v>
      </c>
      <c r="BM206" s="215" t="s">
        <v>290</v>
      </c>
    </row>
    <row r="207" spans="1:47" s="2" customFormat="1" ht="12">
      <c r="A207" s="38"/>
      <c r="B207" s="39"/>
      <c r="C207" s="40"/>
      <c r="D207" s="217" t="s">
        <v>134</v>
      </c>
      <c r="E207" s="40"/>
      <c r="F207" s="218" t="s">
        <v>291</v>
      </c>
      <c r="G207" s="40"/>
      <c r="H207" s="40"/>
      <c r="I207" s="219"/>
      <c r="J207" s="40"/>
      <c r="K207" s="40"/>
      <c r="L207" s="44"/>
      <c r="M207" s="220"/>
      <c r="N207" s="221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134</v>
      </c>
      <c r="AU207" s="17" t="s">
        <v>84</v>
      </c>
    </row>
    <row r="208" spans="1:51" s="13" customFormat="1" ht="12">
      <c r="A208" s="13"/>
      <c r="B208" s="222"/>
      <c r="C208" s="223"/>
      <c r="D208" s="224" t="s">
        <v>136</v>
      </c>
      <c r="E208" s="225" t="s">
        <v>19</v>
      </c>
      <c r="F208" s="226" t="s">
        <v>292</v>
      </c>
      <c r="G208" s="223"/>
      <c r="H208" s="227">
        <v>61.558</v>
      </c>
      <c r="I208" s="228"/>
      <c r="J208" s="223"/>
      <c r="K208" s="223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136</v>
      </c>
      <c r="AU208" s="233" t="s">
        <v>84</v>
      </c>
      <c r="AV208" s="13" t="s">
        <v>84</v>
      </c>
      <c r="AW208" s="13" t="s">
        <v>35</v>
      </c>
      <c r="AX208" s="13" t="s">
        <v>82</v>
      </c>
      <c r="AY208" s="233" t="s">
        <v>125</v>
      </c>
    </row>
    <row r="209" spans="1:63" s="12" customFormat="1" ht="22.8" customHeight="1">
      <c r="A209" s="12"/>
      <c r="B209" s="188"/>
      <c r="C209" s="189"/>
      <c r="D209" s="190" t="s">
        <v>73</v>
      </c>
      <c r="E209" s="202" t="s">
        <v>293</v>
      </c>
      <c r="F209" s="202" t="s">
        <v>294</v>
      </c>
      <c r="G209" s="189"/>
      <c r="H209" s="189"/>
      <c r="I209" s="192"/>
      <c r="J209" s="203">
        <f>BK209</f>
        <v>0</v>
      </c>
      <c r="K209" s="189"/>
      <c r="L209" s="194"/>
      <c r="M209" s="195"/>
      <c r="N209" s="196"/>
      <c r="O209" s="196"/>
      <c r="P209" s="197">
        <f>SUM(P210:P211)</f>
        <v>0</v>
      </c>
      <c r="Q209" s="196"/>
      <c r="R209" s="197">
        <f>SUM(R210:R211)</f>
        <v>0</v>
      </c>
      <c r="S209" s="196"/>
      <c r="T209" s="198">
        <f>SUM(T210:T211)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199" t="s">
        <v>82</v>
      </c>
      <c r="AT209" s="200" t="s">
        <v>73</v>
      </c>
      <c r="AU209" s="200" t="s">
        <v>82</v>
      </c>
      <c r="AY209" s="199" t="s">
        <v>125</v>
      </c>
      <c r="BK209" s="201">
        <f>SUM(BK210:BK211)</f>
        <v>0</v>
      </c>
    </row>
    <row r="210" spans="1:65" s="2" customFormat="1" ht="55.5" customHeight="1">
      <c r="A210" s="38"/>
      <c r="B210" s="39"/>
      <c r="C210" s="204" t="s">
        <v>295</v>
      </c>
      <c r="D210" s="204" t="s">
        <v>128</v>
      </c>
      <c r="E210" s="205" t="s">
        <v>296</v>
      </c>
      <c r="F210" s="206" t="s">
        <v>297</v>
      </c>
      <c r="G210" s="207" t="s">
        <v>275</v>
      </c>
      <c r="H210" s="208">
        <v>76.546</v>
      </c>
      <c r="I210" s="209"/>
      <c r="J210" s="210">
        <f>ROUND(I210*H210,2)</f>
        <v>0</v>
      </c>
      <c r="K210" s="206" t="s">
        <v>132</v>
      </c>
      <c r="L210" s="44"/>
      <c r="M210" s="211" t="s">
        <v>19</v>
      </c>
      <c r="N210" s="212" t="s">
        <v>45</v>
      </c>
      <c r="O210" s="84"/>
      <c r="P210" s="213">
        <f>O210*H210</f>
        <v>0</v>
      </c>
      <c r="Q210" s="213">
        <v>0</v>
      </c>
      <c r="R210" s="213">
        <f>Q210*H210</f>
        <v>0</v>
      </c>
      <c r="S210" s="213">
        <v>0</v>
      </c>
      <c r="T210" s="214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15" t="s">
        <v>133</v>
      </c>
      <c r="AT210" s="215" t="s">
        <v>128</v>
      </c>
      <c r="AU210" s="215" t="s">
        <v>84</v>
      </c>
      <c r="AY210" s="17" t="s">
        <v>125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7" t="s">
        <v>82</v>
      </c>
      <c r="BK210" s="216">
        <f>ROUND(I210*H210,2)</f>
        <v>0</v>
      </c>
      <c r="BL210" s="17" t="s">
        <v>133</v>
      </c>
      <c r="BM210" s="215" t="s">
        <v>298</v>
      </c>
    </row>
    <row r="211" spans="1:47" s="2" customFormat="1" ht="12">
      <c r="A211" s="38"/>
      <c r="B211" s="39"/>
      <c r="C211" s="40"/>
      <c r="D211" s="217" t="s">
        <v>134</v>
      </c>
      <c r="E211" s="40"/>
      <c r="F211" s="218" t="s">
        <v>299</v>
      </c>
      <c r="G211" s="40"/>
      <c r="H211" s="40"/>
      <c r="I211" s="219"/>
      <c r="J211" s="40"/>
      <c r="K211" s="40"/>
      <c r="L211" s="44"/>
      <c r="M211" s="220"/>
      <c r="N211" s="221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134</v>
      </c>
      <c r="AU211" s="17" t="s">
        <v>84</v>
      </c>
    </row>
    <row r="212" spans="1:63" s="12" customFormat="1" ht="25.9" customHeight="1">
      <c r="A212" s="12"/>
      <c r="B212" s="188"/>
      <c r="C212" s="189"/>
      <c r="D212" s="190" t="s">
        <v>73</v>
      </c>
      <c r="E212" s="191" t="s">
        <v>300</v>
      </c>
      <c r="F212" s="191" t="s">
        <v>301</v>
      </c>
      <c r="G212" s="189"/>
      <c r="H212" s="189"/>
      <c r="I212" s="192"/>
      <c r="J212" s="193">
        <f>BK212</f>
        <v>0</v>
      </c>
      <c r="K212" s="189"/>
      <c r="L212" s="194"/>
      <c r="M212" s="195"/>
      <c r="N212" s="196"/>
      <c r="O212" s="196"/>
      <c r="P212" s="197">
        <f>P213+P259+P275+P281</f>
        <v>0</v>
      </c>
      <c r="Q212" s="196"/>
      <c r="R212" s="197">
        <f>R213+R259+R275+R281</f>
        <v>4.497729339999999</v>
      </c>
      <c r="S212" s="196"/>
      <c r="T212" s="198">
        <f>T213+T259+T275+T281</f>
        <v>0.8666100000000001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99" t="s">
        <v>84</v>
      </c>
      <c r="AT212" s="200" t="s">
        <v>73</v>
      </c>
      <c r="AU212" s="200" t="s">
        <v>74</v>
      </c>
      <c r="AY212" s="199" t="s">
        <v>125</v>
      </c>
      <c r="BK212" s="201">
        <f>BK213+BK259+BK275+BK281</f>
        <v>0</v>
      </c>
    </row>
    <row r="213" spans="1:63" s="12" customFormat="1" ht="22.8" customHeight="1">
      <c r="A213" s="12"/>
      <c r="B213" s="188"/>
      <c r="C213" s="189"/>
      <c r="D213" s="190" t="s">
        <v>73</v>
      </c>
      <c r="E213" s="202" t="s">
        <v>302</v>
      </c>
      <c r="F213" s="202" t="s">
        <v>303</v>
      </c>
      <c r="G213" s="189"/>
      <c r="H213" s="189"/>
      <c r="I213" s="192"/>
      <c r="J213" s="203">
        <f>BK213</f>
        <v>0</v>
      </c>
      <c r="K213" s="189"/>
      <c r="L213" s="194"/>
      <c r="M213" s="195"/>
      <c r="N213" s="196"/>
      <c r="O213" s="196"/>
      <c r="P213" s="197">
        <f>SUM(P214:P258)</f>
        <v>0</v>
      </c>
      <c r="Q213" s="196"/>
      <c r="R213" s="197">
        <f>SUM(R214:R258)</f>
        <v>2.200792</v>
      </c>
      <c r="S213" s="196"/>
      <c r="T213" s="198">
        <f>SUM(T214:T258)</f>
        <v>0.8416100000000001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99" t="s">
        <v>84</v>
      </c>
      <c r="AT213" s="200" t="s">
        <v>73</v>
      </c>
      <c r="AU213" s="200" t="s">
        <v>82</v>
      </c>
      <c r="AY213" s="199" t="s">
        <v>125</v>
      </c>
      <c r="BK213" s="201">
        <f>SUM(BK214:BK258)</f>
        <v>0</v>
      </c>
    </row>
    <row r="214" spans="1:65" s="2" customFormat="1" ht="24.15" customHeight="1">
      <c r="A214" s="38"/>
      <c r="B214" s="39"/>
      <c r="C214" s="204" t="s">
        <v>245</v>
      </c>
      <c r="D214" s="204" t="s">
        <v>128</v>
      </c>
      <c r="E214" s="205" t="s">
        <v>304</v>
      </c>
      <c r="F214" s="206" t="s">
        <v>305</v>
      </c>
      <c r="G214" s="207" t="s">
        <v>131</v>
      </c>
      <c r="H214" s="208">
        <v>61.6</v>
      </c>
      <c r="I214" s="209"/>
      <c r="J214" s="210">
        <f>ROUND(I214*H214,2)</f>
        <v>0</v>
      </c>
      <c r="K214" s="206" t="s">
        <v>132</v>
      </c>
      <c r="L214" s="44"/>
      <c r="M214" s="211" t="s">
        <v>19</v>
      </c>
      <c r="N214" s="212" t="s">
        <v>45</v>
      </c>
      <c r="O214" s="84"/>
      <c r="P214" s="213">
        <f>O214*H214</f>
        <v>0</v>
      </c>
      <c r="Q214" s="213">
        <v>0</v>
      </c>
      <c r="R214" s="213">
        <f>Q214*H214</f>
        <v>0</v>
      </c>
      <c r="S214" s="213">
        <v>0.00167</v>
      </c>
      <c r="T214" s="214">
        <f>S214*H214</f>
        <v>0.102872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15" t="s">
        <v>172</v>
      </c>
      <c r="AT214" s="215" t="s">
        <v>128</v>
      </c>
      <c r="AU214" s="215" t="s">
        <v>84</v>
      </c>
      <c r="AY214" s="17" t="s">
        <v>125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7" t="s">
        <v>82</v>
      </c>
      <c r="BK214" s="216">
        <f>ROUND(I214*H214,2)</f>
        <v>0</v>
      </c>
      <c r="BL214" s="17" t="s">
        <v>172</v>
      </c>
      <c r="BM214" s="215" t="s">
        <v>306</v>
      </c>
    </row>
    <row r="215" spans="1:47" s="2" customFormat="1" ht="12">
      <c r="A215" s="38"/>
      <c r="B215" s="39"/>
      <c r="C215" s="40"/>
      <c r="D215" s="217" t="s">
        <v>134</v>
      </c>
      <c r="E215" s="40"/>
      <c r="F215" s="218" t="s">
        <v>307</v>
      </c>
      <c r="G215" s="40"/>
      <c r="H215" s="40"/>
      <c r="I215" s="219"/>
      <c r="J215" s="40"/>
      <c r="K215" s="40"/>
      <c r="L215" s="44"/>
      <c r="M215" s="220"/>
      <c r="N215" s="221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134</v>
      </c>
      <c r="AU215" s="17" t="s">
        <v>84</v>
      </c>
    </row>
    <row r="216" spans="1:51" s="13" customFormat="1" ht="12">
      <c r="A216" s="13"/>
      <c r="B216" s="222"/>
      <c r="C216" s="223"/>
      <c r="D216" s="224" t="s">
        <v>136</v>
      </c>
      <c r="E216" s="225" t="s">
        <v>19</v>
      </c>
      <c r="F216" s="226" t="s">
        <v>308</v>
      </c>
      <c r="G216" s="223"/>
      <c r="H216" s="227">
        <v>61.6</v>
      </c>
      <c r="I216" s="228"/>
      <c r="J216" s="223"/>
      <c r="K216" s="223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136</v>
      </c>
      <c r="AU216" s="233" t="s">
        <v>84</v>
      </c>
      <c r="AV216" s="13" t="s">
        <v>84</v>
      </c>
      <c r="AW216" s="13" t="s">
        <v>35</v>
      </c>
      <c r="AX216" s="13" t="s">
        <v>74</v>
      </c>
      <c r="AY216" s="233" t="s">
        <v>125</v>
      </c>
    </row>
    <row r="217" spans="1:51" s="14" customFormat="1" ht="12">
      <c r="A217" s="14"/>
      <c r="B217" s="234"/>
      <c r="C217" s="235"/>
      <c r="D217" s="224" t="s">
        <v>136</v>
      </c>
      <c r="E217" s="236" t="s">
        <v>19</v>
      </c>
      <c r="F217" s="237" t="s">
        <v>138</v>
      </c>
      <c r="G217" s="235"/>
      <c r="H217" s="238">
        <v>61.6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136</v>
      </c>
      <c r="AU217" s="244" t="s">
        <v>84</v>
      </c>
      <c r="AV217" s="14" t="s">
        <v>133</v>
      </c>
      <c r="AW217" s="14" t="s">
        <v>35</v>
      </c>
      <c r="AX217" s="14" t="s">
        <v>82</v>
      </c>
      <c r="AY217" s="244" t="s">
        <v>125</v>
      </c>
    </row>
    <row r="218" spans="1:65" s="2" customFormat="1" ht="24.15" customHeight="1">
      <c r="A218" s="38"/>
      <c r="B218" s="39"/>
      <c r="C218" s="204" t="s">
        <v>309</v>
      </c>
      <c r="D218" s="204" t="s">
        <v>128</v>
      </c>
      <c r="E218" s="205" t="s">
        <v>310</v>
      </c>
      <c r="F218" s="206" t="s">
        <v>311</v>
      </c>
      <c r="G218" s="207" t="s">
        <v>131</v>
      </c>
      <c r="H218" s="208">
        <v>260.6</v>
      </c>
      <c r="I218" s="209"/>
      <c r="J218" s="210">
        <f>ROUND(I218*H218,2)</f>
        <v>0</v>
      </c>
      <c r="K218" s="206" t="s">
        <v>132</v>
      </c>
      <c r="L218" s="44"/>
      <c r="M218" s="211" t="s">
        <v>19</v>
      </c>
      <c r="N218" s="212" t="s">
        <v>45</v>
      </c>
      <c r="O218" s="84"/>
      <c r="P218" s="213">
        <f>O218*H218</f>
        <v>0</v>
      </c>
      <c r="Q218" s="213">
        <v>0</v>
      </c>
      <c r="R218" s="213">
        <f>Q218*H218</f>
        <v>0</v>
      </c>
      <c r="S218" s="213">
        <v>0.00223</v>
      </c>
      <c r="T218" s="214">
        <f>S218*H218</f>
        <v>0.5811380000000002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5" t="s">
        <v>172</v>
      </c>
      <c r="AT218" s="215" t="s">
        <v>128</v>
      </c>
      <c r="AU218" s="215" t="s">
        <v>84</v>
      </c>
      <c r="AY218" s="17" t="s">
        <v>125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7" t="s">
        <v>82</v>
      </c>
      <c r="BK218" s="216">
        <f>ROUND(I218*H218,2)</f>
        <v>0</v>
      </c>
      <c r="BL218" s="17" t="s">
        <v>172</v>
      </c>
      <c r="BM218" s="215" t="s">
        <v>312</v>
      </c>
    </row>
    <row r="219" spans="1:47" s="2" customFormat="1" ht="12">
      <c r="A219" s="38"/>
      <c r="B219" s="39"/>
      <c r="C219" s="40"/>
      <c r="D219" s="217" t="s">
        <v>134</v>
      </c>
      <c r="E219" s="40"/>
      <c r="F219" s="218" t="s">
        <v>313</v>
      </c>
      <c r="G219" s="40"/>
      <c r="H219" s="40"/>
      <c r="I219" s="219"/>
      <c r="J219" s="40"/>
      <c r="K219" s="40"/>
      <c r="L219" s="44"/>
      <c r="M219" s="220"/>
      <c r="N219" s="221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134</v>
      </c>
      <c r="AU219" s="17" t="s">
        <v>84</v>
      </c>
    </row>
    <row r="220" spans="1:51" s="13" customFormat="1" ht="12">
      <c r="A220" s="13"/>
      <c r="B220" s="222"/>
      <c r="C220" s="223"/>
      <c r="D220" s="224" t="s">
        <v>136</v>
      </c>
      <c r="E220" s="225" t="s">
        <v>19</v>
      </c>
      <c r="F220" s="226" t="s">
        <v>314</v>
      </c>
      <c r="G220" s="223"/>
      <c r="H220" s="227">
        <v>234.5</v>
      </c>
      <c r="I220" s="228"/>
      <c r="J220" s="223"/>
      <c r="K220" s="223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136</v>
      </c>
      <c r="AU220" s="233" t="s">
        <v>84</v>
      </c>
      <c r="AV220" s="13" t="s">
        <v>84</v>
      </c>
      <c r="AW220" s="13" t="s">
        <v>35</v>
      </c>
      <c r="AX220" s="13" t="s">
        <v>74</v>
      </c>
      <c r="AY220" s="233" t="s">
        <v>125</v>
      </c>
    </row>
    <row r="221" spans="1:51" s="13" customFormat="1" ht="12">
      <c r="A221" s="13"/>
      <c r="B221" s="222"/>
      <c r="C221" s="223"/>
      <c r="D221" s="224" t="s">
        <v>136</v>
      </c>
      <c r="E221" s="225" t="s">
        <v>19</v>
      </c>
      <c r="F221" s="226" t="s">
        <v>315</v>
      </c>
      <c r="G221" s="223"/>
      <c r="H221" s="227">
        <v>26.1</v>
      </c>
      <c r="I221" s="228"/>
      <c r="J221" s="223"/>
      <c r="K221" s="223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136</v>
      </c>
      <c r="AU221" s="233" t="s">
        <v>84</v>
      </c>
      <c r="AV221" s="13" t="s">
        <v>84</v>
      </c>
      <c r="AW221" s="13" t="s">
        <v>35</v>
      </c>
      <c r="AX221" s="13" t="s">
        <v>74</v>
      </c>
      <c r="AY221" s="233" t="s">
        <v>125</v>
      </c>
    </row>
    <row r="222" spans="1:51" s="14" customFormat="1" ht="12">
      <c r="A222" s="14"/>
      <c r="B222" s="234"/>
      <c r="C222" s="235"/>
      <c r="D222" s="224" t="s">
        <v>136</v>
      </c>
      <c r="E222" s="236" t="s">
        <v>19</v>
      </c>
      <c r="F222" s="237" t="s">
        <v>138</v>
      </c>
      <c r="G222" s="235"/>
      <c r="H222" s="238">
        <v>260.6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4" t="s">
        <v>136</v>
      </c>
      <c r="AU222" s="244" t="s">
        <v>84</v>
      </c>
      <c r="AV222" s="14" t="s">
        <v>133</v>
      </c>
      <c r="AW222" s="14" t="s">
        <v>35</v>
      </c>
      <c r="AX222" s="14" t="s">
        <v>82</v>
      </c>
      <c r="AY222" s="244" t="s">
        <v>125</v>
      </c>
    </row>
    <row r="223" spans="1:65" s="2" customFormat="1" ht="16.5" customHeight="1">
      <c r="A223" s="38"/>
      <c r="B223" s="39"/>
      <c r="C223" s="204" t="s">
        <v>256</v>
      </c>
      <c r="D223" s="204" t="s">
        <v>128</v>
      </c>
      <c r="E223" s="205" t="s">
        <v>316</v>
      </c>
      <c r="F223" s="206" t="s">
        <v>317</v>
      </c>
      <c r="G223" s="207" t="s">
        <v>131</v>
      </c>
      <c r="H223" s="208">
        <v>40</v>
      </c>
      <c r="I223" s="209"/>
      <c r="J223" s="210">
        <f>ROUND(I223*H223,2)</f>
        <v>0</v>
      </c>
      <c r="K223" s="206" t="s">
        <v>132</v>
      </c>
      <c r="L223" s="44"/>
      <c r="M223" s="211" t="s">
        <v>19</v>
      </c>
      <c r="N223" s="212" t="s">
        <v>45</v>
      </c>
      <c r="O223" s="84"/>
      <c r="P223" s="213">
        <f>O223*H223</f>
        <v>0</v>
      </c>
      <c r="Q223" s="213">
        <v>0</v>
      </c>
      <c r="R223" s="213">
        <f>Q223*H223</f>
        <v>0</v>
      </c>
      <c r="S223" s="213">
        <v>0.00394</v>
      </c>
      <c r="T223" s="214">
        <f>S223*H223</f>
        <v>0.1576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5" t="s">
        <v>172</v>
      </c>
      <c r="AT223" s="215" t="s">
        <v>128</v>
      </c>
      <c r="AU223" s="215" t="s">
        <v>84</v>
      </c>
      <c r="AY223" s="17" t="s">
        <v>125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7" t="s">
        <v>82</v>
      </c>
      <c r="BK223" s="216">
        <f>ROUND(I223*H223,2)</f>
        <v>0</v>
      </c>
      <c r="BL223" s="17" t="s">
        <v>172</v>
      </c>
      <c r="BM223" s="215" t="s">
        <v>318</v>
      </c>
    </row>
    <row r="224" spans="1:47" s="2" customFormat="1" ht="12">
      <c r="A224" s="38"/>
      <c r="B224" s="39"/>
      <c r="C224" s="40"/>
      <c r="D224" s="217" t="s">
        <v>134</v>
      </c>
      <c r="E224" s="40"/>
      <c r="F224" s="218" t="s">
        <v>319</v>
      </c>
      <c r="G224" s="40"/>
      <c r="H224" s="40"/>
      <c r="I224" s="219"/>
      <c r="J224" s="40"/>
      <c r="K224" s="40"/>
      <c r="L224" s="44"/>
      <c r="M224" s="220"/>
      <c r="N224" s="221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134</v>
      </c>
      <c r="AU224" s="17" t="s">
        <v>84</v>
      </c>
    </row>
    <row r="225" spans="1:51" s="13" customFormat="1" ht="12">
      <c r="A225" s="13"/>
      <c r="B225" s="222"/>
      <c r="C225" s="223"/>
      <c r="D225" s="224" t="s">
        <v>136</v>
      </c>
      <c r="E225" s="225" t="s">
        <v>19</v>
      </c>
      <c r="F225" s="226" t="s">
        <v>320</v>
      </c>
      <c r="G225" s="223"/>
      <c r="H225" s="227">
        <v>40</v>
      </c>
      <c r="I225" s="228"/>
      <c r="J225" s="223"/>
      <c r="K225" s="223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136</v>
      </c>
      <c r="AU225" s="233" t="s">
        <v>84</v>
      </c>
      <c r="AV225" s="13" t="s">
        <v>84</v>
      </c>
      <c r="AW225" s="13" t="s">
        <v>35</v>
      </c>
      <c r="AX225" s="13" t="s">
        <v>74</v>
      </c>
      <c r="AY225" s="233" t="s">
        <v>125</v>
      </c>
    </row>
    <row r="226" spans="1:51" s="14" customFormat="1" ht="12">
      <c r="A226" s="14"/>
      <c r="B226" s="234"/>
      <c r="C226" s="235"/>
      <c r="D226" s="224" t="s">
        <v>136</v>
      </c>
      <c r="E226" s="236" t="s">
        <v>19</v>
      </c>
      <c r="F226" s="237" t="s">
        <v>138</v>
      </c>
      <c r="G226" s="235"/>
      <c r="H226" s="238">
        <v>40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4" t="s">
        <v>136</v>
      </c>
      <c r="AU226" s="244" t="s">
        <v>84</v>
      </c>
      <c r="AV226" s="14" t="s">
        <v>133</v>
      </c>
      <c r="AW226" s="14" t="s">
        <v>35</v>
      </c>
      <c r="AX226" s="14" t="s">
        <v>82</v>
      </c>
      <c r="AY226" s="244" t="s">
        <v>125</v>
      </c>
    </row>
    <row r="227" spans="1:65" s="2" customFormat="1" ht="37.8" customHeight="1">
      <c r="A227" s="38"/>
      <c r="B227" s="39"/>
      <c r="C227" s="204" t="s">
        <v>321</v>
      </c>
      <c r="D227" s="204" t="s">
        <v>128</v>
      </c>
      <c r="E227" s="205" t="s">
        <v>322</v>
      </c>
      <c r="F227" s="206" t="s">
        <v>323</v>
      </c>
      <c r="G227" s="207" t="s">
        <v>131</v>
      </c>
      <c r="H227" s="208">
        <v>505.8</v>
      </c>
      <c r="I227" s="209"/>
      <c r="J227" s="210">
        <f>ROUND(I227*H227,2)</f>
        <v>0</v>
      </c>
      <c r="K227" s="206" t="s">
        <v>132</v>
      </c>
      <c r="L227" s="44"/>
      <c r="M227" s="211" t="s">
        <v>19</v>
      </c>
      <c r="N227" s="212" t="s">
        <v>45</v>
      </c>
      <c r="O227" s="84"/>
      <c r="P227" s="213">
        <f>O227*H227</f>
        <v>0</v>
      </c>
      <c r="Q227" s="213">
        <v>0.00159</v>
      </c>
      <c r="R227" s="213">
        <f>Q227*H227</f>
        <v>0.804222</v>
      </c>
      <c r="S227" s="213">
        <v>0</v>
      </c>
      <c r="T227" s="214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15" t="s">
        <v>172</v>
      </c>
      <c r="AT227" s="215" t="s">
        <v>128</v>
      </c>
      <c r="AU227" s="215" t="s">
        <v>84</v>
      </c>
      <c r="AY227" s="17" t="s">
        <v>125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7" t="s">
        <v>82</v>
      </c>
      <c r="BK227" s="216">
        <f>ROUND(I227*H227,2)</f>
        <v>0</v>
      </c>
      <c r="BL227" s="17" t="s">
        <v>172</v>
      </c>
      <c r="BM227" s="215" t="s">
        <v>324</v>
      </c>
    </row>
    <row r="228" spans="1:47" s="2" customFormat="1" ht="12">
      <c r="A228" s="38"/>
      <c r="B228" s="39"/>
      <c r="C228" s="40"/>
      <c r="D228" s="217" t="s">
        <v>134</v>
      </c>
      <c r="E228" s="40"/>
      <c r="F228" s="218" t="s">
        <v>325</v>
      </c>
      <c r="G228" s="40"/>
      <c r="H228" s="40"/>
      <c r="I228" s="219"/>
      <c r="J228" s="40"/>
      <c r="K228" s="40"/>
      <c r="L228" s="44"/>
      <c r="M228" s="220"/>
      <c r="N228" s="221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134</v>
      </c>
      <c r="AU228" s="17" t="s">
        <v>84</v>
      </c>
    </row>
    <row r="229" spans="1:51" s="13" customFormat="1" ht="12">
      <c r="A229" s="13"/>
      <c r="B229" s="222"/>
      <c r="C229" s="223"/>
      <c r="D229" s="224" t="s">
        <v>136</v>
      </c>
      <c r="E229" s="225" t="s">
        <v>19</v>
      </c>
      <c r="F229" s="226" t="s">
        <v>326</v>
      </c>
      <c r="G229" s="223"/>
      <c r="H229" s="227">
        <v>505.8</v>
      </c>
      <c r="I229" s="228"/>
      <c r="J229" s="223"/>
      <c r="K229" s="223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136</v>
      </c>
      <c r="AU229" s="233" t="s">
        <v>84</v>
      </c>
      <c r="AV229" s="13" t="s">
        <v>84</v>
      </c>
      <c r="AW229" s="13" t="s">
        <v>35</v>
      </c>
      <c r="AX229" s="13" t="s">
        <v>74</v>
      </c>
      <c r="AY229" s="233" t="s">
        <v>125</v>
      </c>
    </row>
    <row r="230" spans="1:51" s="14" customFormat="1" ht="12">
      <c r="A230" s="14"/>
      <c r="B230" s="234"/>
      <c r="C230" s="235"/>
      <c r="D230" s="224" t="s">
        <v>136</v>
      </c>
      <c r="E230" s="236" t="s">
        <v>19</v>
      </c>
      <c r="F230" s="237" t="s">
        <v>138</v>
      </c>
      <c r="G230" s="235"/>
      <c r="H230" s="238">
        <v>505.8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4" t="s">
        <v>136</v>
      </c>
      <c r="AU230" s="244" t="s">
        <v>84</v>
      </c>
      <c r="AV230" s="14" t="s">
        <v>133</v>
      </c>
      <c r="AW230" s="14" t="s">
        <v>35</v>
      </c>
      <c r="AX230" s="14" t="s">
        <v>82</v>
      </c>
      <c r="AY230" s="244" t="s">
        <v>125</v>
      </c>
    </row>
    <row r="231" spans="1:65" s="2" customFormat="1" ht="37.8" customHeight="1">
      <c r="A231" s="38"/>
      <c r="B231" s="39"/>
      <c r="C231" s="204" t="s">
        <v>262</v>
      </c>
      <c r="D231" s="204" t="s">
        <v>128</v>
      </c>
      <c r="E231" s="205" t="s">
        <v>327</v>
      </c>
      <c r="F231" s="206" t="s">
        <v>328</v>
      </c>
      <c r="G231" s="207" t="s">
        <v>131</v>
      </c>
      <c r="H231" s="208">
        <v>64</v>
      </c>
      <c r="I231" s="209"/>
      <c r="J231" s="210">
        <f>ROUND(I231*H231,2)</f>
        <v>0</v>
      </c>
      <c r="K231" s="206" t="s">
        <v>132</v>
      </c>
      <c r="L231" s="44"/>
      <c r="M231" s="211" t="s">
        <v>19</v>
      </c>
      <c r="N231" s="212" t="s">
        <v>45</v>
      </c>
      <c r="O231" s="84"/>
      <c r="P231" s="213">
        <f>O231*H231</f>
        <v>0</v>
      </c>
      <c r="Q231" s="213">
        <v>0.00264</v>
      </c>
      <c r="R231" s="213">
        <f>Q231*H231</f>
        <v>0.16896</v>
      </c>
      <c r="S231" s="213">
        <v>0</v>
      </c>
      <c r="T231" s="214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5" t="s">
        <v>172</v>
      </c>
      <c r="AT231" s="215" t="s">
        <v>128</v>
      </c>
      <c r="AU231" s="215" t="s">
        <v>84</v>
      </c>
      <c r="AY231" s="17" t="s">
        <v>125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7" t="s">
        <v>82</v>
      </c>
      <c r="BK231" s="216">
        <f>ROUND(I231*H231,2)</f>
        <v>0</v>
      </c>
      <c r="BL231" s="17" t="s">
        <v>172</v>
      </c>
      <c r="BM231" s="215" t="s">
        <v>329</v>
      </c>
    </row>
    <row r="232" spans="1:47" s="2" customFormat="1" ht="12">
      <c r="A232" s="38"/>
      <c r="B232" s="39"/>
      <c r="C232" s="40"/>
      <c r="D232" s="217" t="s">
        <v>134</v>
      </c>
      <c r="E232" s="40"/>
      <c r="F232" s="218" t="s">
        <v>330</v>
      </c>
      <c r="G232" s="40"/>
      <c r="H232" s="40"/>
      <c r="I232" s="219"/>
      <c r="J232" s="40"/>
      <c r="K232" s="40"/>
      <c r="L232" s="44"/>
      <c r="M232" s="220"/>
      <c r="N232" s="221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134</v>
      </c>
      <c r="AU232" s="17" t="s">
        <v>84</v>
      </c>
    </row>
    <row r="233" spans="1:51" s="13" customFormat="1" ht="12">
      <c r="A233" s="13"/>
      <c r="B233" s="222"/>
      <c r="C233" s="223"/>
      <c r="D233" s="224" t="s">
        <v>136</v>
      </c>
      <c r="E233" s="225" t="s">
        <v>19</v>
      </c>
      <c r="F233" s="226" t="s">
        <v>331</v>
      </c>
      <c r="G233" s="223"/>
      <c r="H233" s="227">
        <v>64</v>
      </c>
      <c r="I233" s="228"/>
      <c r="J233" s="223"/>
      <c r="K233" s="223"/>
      <c r="L233" s="229"/>
      <c r="M233" s="230"/>
      <c r="N233" s="231"/>
      <c r="O233" s="231"/>
      <c r="P233" s="231"/>
      <c r="Q233" s="231"/>
      <c r="R233" s="231"/>
      <c r="S233" s="231"/>
      <c r="T233" s="23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3" t="s">
        <v>136</v>
      </c>
      <c r="AU233" s="233" t="s">
        <v>84</v>
      </c>
      <c r="AV233" s="13" t="s">
        <v>84</v>
      </c>
      <c r="AW233" s="13" t="s">
        <v>35</v>
      </c>
      <c r="AX233" s="13" t="s">
        <v>74</v>
      </c>
      <c r="AY233" s="233" t="s">
        <v>125</v>
      </c>
    </row>
    <row r="234" spans="1:51" s="14" customFormat="1" ht="12">
      <c r="A234" s="14"/>
      <c r="B234" s="234"/>
      <c r="C234" s="235"/>
      <c r="D234" s="224" t="s">
        <v>136</v>
      </c>
      <c r="E234" s="236" t="s">
        <v>19</v>
      </c>
      <c r="F234" s="237" t="s">
        <v>138</v>
      </c>
      <c r="G234" s="235"/>
      <c r="H234" s="238">
        <v>64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4" t="s">
        <v>136</v>
      </c>
      <c r="AU234" s="244" t="s">
        <v>84</v>
      </c>
      <c r="AV234" s="14" t="s">
        <v>133</v>
      </c>
      <c r="AW234" s="14" t="s">
        <v>35</v>
      </c>
      <c r="AX234" s="14" t="s">
        <v>82</v>
      </c>
      <c r="AY234" s="244" t="s">
        <v>125</v>
      </c>
    </row>
    <row r="235" spans="1:65" s="2" customFormat="1" ht="44.25" customHeight="1">
      <c r="A235" s="38"/>
      <c r="B235" s="39"/>
      <c r="C235" s="204" t="s">
        <v>332</v>
      </c>
      <c r="D235" s="204" t="s">
        <v>128</v>
      </c>
      <c r="E235" s="205" t="s">
        <v>333</v>
      </c>
      <c r="F235" s="206" t="s">
        <v>334</v>
      </c>
      <c r="G235" s="207" t="s">
        <v>131</v>
      </c>
      <c r="H235" s="208">
        <v>47</v>
      </c>
      <c r="I235" s="209"/>
      <c r="J235" s="210">
        <f>ROUND(I235*H235,2)</f>
        <v>0</v>
      </c>
      <c r="K235" s="206" t="s">
        <v>132</v>
      </c>
      <c r="L235" s="44"/>
      <c r="M235" s="211" t="s">
        <v>19</v>
      </c>
      <c r="N235" s="212" t="s">
        <v>45</v>
      </c>
      <c r="O235" s="84"/>
      <c r="P235" s="213">
        <f>O235*H235</f>
        <v>0</v>
      </c>
      <c r="Q235" s="213">
        <v>0.00257</v>
      </c>
      <c r="R235" s="213">
        <f>Q235*H235</f>
        <v>0.12079</v>
      </c>
      <c r="S235" s="213">
        <v>0</v>
      </c>
      <c r="T235" s="214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15" t="s">
        <v>172</v>
      </c>
      <c r="AT235" s="215" t="s">
        <v>128</v>
      </c>
      <c r="AU235" s="215" t="s">
        <v>84</v>
      </c>
      <c r="AY235" s="17" t="s">
        <v>125</v>
      </c>
      <c r="BE235" s="216">
        <f>IF(N235="základní",J235,0)</f>
        <v>0</v>
      </c>
      <c r="BF235" s="216">
        <f>IF(N235="snížená",J235,0)</f>
        <v>0</v>
      </c>
      <c r="BG235" s="216">
        <f>IF(N235="zákl. přenesená",J235,0)</f>
        <v>0</v>
      </c>
      <c r="BH235" s="216">
        <f>IF(N235="sníž. přenesená",J235,0)</f>
        <v>0</v>
      </c>
      <c r="BI235" s="216">
        <f>IF(N235="nulová",J235,0)</f>
        <v>0</v>
      </c>
      <c r="BJ235" s="17" t="s">
        <v>82</v>
      </c>
      <c r="BK235" s="216">
        <f>ROUND(I235*H235,2)</f>
        <v>0</v>
      </c>
      <c r="BL235" s="17" t="s">
        <v>172</v>
      </c>
      <c r="BM235" s="215" t="s">
        <v>335</v>
      </c>
    </row>
    <row r="236" spans="1:47" s="2" customFormat="1" ht="12">
      <c r="A236" s="38"/>
      <c r="B236" s="39"/>
      <c r="C236" s="40"/>
      <c r="D236" s="217" t="s">
        <v>134</v>
      </c>
      <c r="E236" s="40"/>
      <c r="F236" s="218" t="s">
        <v>336</v>
      </c>
      <c r="G236" s="40"/>
      <c r="H236" s="40"/>
      <c r="I236" s="219"/>
      <c r="J236" s="40"/>
      <c r="K236" s="40"/>
      <c r="L236" s="44"/>
      <c r="M236" s="220"/>
      <c r="N236" s="221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134</v>
      </c>
      <c r="AU236" s="17" t="s">
        <v>84</v>
      </c>
    </row>
    <row r="237" spans="1:51" s="13" customFormat="1" ht="12">
      <c r="A237" s="13"/>
      <c r="B237" s="222"/>
      <c r="C237" s="223"/>
      <c r="D237" s="224" t="s">
        <v>136</v>
      </c>
      <c r="E237" s="225" t="s">
        <v>19</v>
      </c>
      <c r="F237" s="226" t="s">
        <v>337</v>
      </c>
      <c r="G237" s="223"/>
      <c r="H237" s="227">
        <v>47</v>
      </c>
      <c r="I237" s="228"/>
      <c r="J237" s="223"/>
      <c r="K237" s="223"/>
      <c r="L237" s="229"/>
      <c r="M237" s="230"/>
      <c r="N237" s="231"/>
      <c r="O237" s="231"/>
      <c r="P237" s="231"/>
      <c r="Q237" s="231"/>
      <c r="R237" s="231"/>
      <c r="S237" s="231"/>
      <c r="T237" s="23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3" t="s">
        <v>136</v>
      </c>
      <c r="AU237" s="233" t="s">
        <v>84</v>
      </c>
      <c r="AV237" s="13" t="s">
        <v>84</v>
      </c>
      <c r="AW237" s="13" t="s">
        <v>35</v>
      </c>
      <c r="AX237" s="13" t="s">
        <v>74</v>
      </c>
      <c r="AY237" s="233" t="s">
        <v>125</v>
      </c>
    </row>
    <row r="238" spans="1:51" s="14" customFormat="1" ht="12">
      <c r="A238" s="14"/>
      <c r="B238" s="234"/>
      <c r="C238" s="235"/>
      <c r="D238" s="224" t="s">
        <v>136</v>
      </c>
      <c r="E238" s="236" t="s">
        <v>19</v>
      </c>
      <c r="F238" s="237" t="s">
        <v>138</v>
      </c>
      <c r="G238" s="235"/>
      <c r="H238" s="238">
        <v>47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4" t="s">
        <v>136</v>
      </c>
      <c r="AU238" s="244" t="s">
        <v>84</v>
      </c>
      <c r="AV238" s="14" t="s">
        <v>133</v>
      </c>
      <c r="AW238" s="14" t="s">
        <v>35</v>
      </c>
      <c r="AX238" s="14" t="s">
        <v>82</v>
      </c>
      <c r="AY238" s="244" t="s">
        <v>125</v>
      </c>
    </row>
    <row r="239" spans="1:65" s="2" customFormat="1" ht="44.25" customHeight="1">
      <c r="A239" s="38"/>
      <c r="B239" s="39"/>
      <c r="C239" s="204" t="s">
        <v>267</v>
      </c>
      <c r="D239" s="204" t="s">
        <v>128</v>
      </c>
      <c r="E239" s="205" t="s">
        <v>338</v>
      </c>
      <c r="F239" s="206" t="s">
        <v>339</v>
      </c>
      <c r="G239" s="207" t="s">
        <v>131</v>
      </c>
      <c r="H239" s="208">
        <v>47</v>
      </c>
      <c r="I239" s="209"/>
      <c r="J239" s="210">
        <f>ROUND(I239*H239,2)</f>
        <v>0</v>
      </c>
      <c r="K239" s="206" t="s">
        <v>132</v>
      </c>
      <c r="L239" s="44"/>
      <c r="M239" s="211" t="s">
        <v>19</v>
      </c>
      <c r="N239" s="212" t="s">
        <v>45</v>
      </c>
      <c r="O239" s="84"/>
      <c r="P239" s="213">
        <f>O239*H239</f>
        <v>0</v>
      </c>
      <c r="Q239" s="213">
        <v>0.00318</v>
      </c>
      <c r="R239" s="213">
        <f>Q239*H239</f>
        <v>0.14946</v>
      </c>
      <c r="S239" s="213">
        <v>0</v>
      </c>
      <c r="T239" s="21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5" t="s">
        <v>172</v>
      </c>
      <c r="AT239" s="215" t="s">
        <v>128</v>
      </c>
      <c r="AU239" s="215" t="s">
        <v>84</v>
      </c>
      <c r="AY239" s="17" t="s">
        <v>125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7" t="s">
        <v>82</v>
      </c>
      <c r="BK239" s="216">
        <f>ROUND(I239*H239,2)</f>
        <v>0</v>
      </c>
      <c r="BL239" s="17" t="s">
        <v>172</v>
      </c>
      <c r="BM239" s="215" t="s">
        <v>340</v>
      </c>
    </row>
    <row r="240" spans="1:47" s="2" customFormat="1" ht="12">
      <c r="A240" s="38"/>
      <c r="B240" s="39"/>
      <c r="C240" s="40"/>
      <c r="D240" s="217" t="s">
        <v>134</v>
      </c>
      <c r="E240" s="40"/>
      <c r="F240" s="218" t="s">
        <v>341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134</v>
      </c>
      <c r="AU240" s="17" t="s">
        <v>84</v>
      </c>
    </row>
    <row r="241" spans="1:51" s="13" customFormat="1" ht="12">
      <c r="A241" s="13"/>
      <c r="B241" s="222"/>
      <c r="C241" s="223"/>
      <c r="D241" s="224" t="s">
        <v>136</v>
      </c>
      <c r="E241" s="225" t="s">
        <v>19</v>
      </c>
      <c r="F241" s="226" t="s">
        <v>342</v>
      </c>
      <c r="G241" s="223"/>
      <c r="H241" s="227">
        <v>47</v>
      </c>
      <c r="I241" s="228"/>
      <c r="J241" s="223"/>
      <c r="K241" s="223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136</v>
      </c>
      <c r="AU241" s="233" t="s">
        <v>84</v>
      </c>
      <c r="AV241" s="13" t="s">
        <v>84</v>
      </c>
      <c r="AW241" s="13" t="s">
        <v>35</v>
      </c>
      <c r="AX241" s="13" t="s">
        <v>74</v>
      </c>
      <c r="AY241" s="233" t="s">
        <v>125</v>
      </c>
    </row>
    <row r="242" spans="1:51" s="14" customFormat="1" ht="12">
      <c r="A242" s="14"/>
      <c r="B242" s="234"/>
      <c r="C242" s="235"/>
      <c r="D242" s="224" t="s">
        <v>136</v>
      </c>
      <c r="E242" s="236" t="s">
        <v>19</v>
      </c>
      <c r="F242" s="237" t="s">
        <v>138</v>
      </c>
      <c r="G242" s="235"/>
      <c r="H242" s="238">
        <v>47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136</v>
      </c>
      <c r="AU242" s="244" t="s">
        <v>84</v>
      </c>
      <c r="AV242" s="14" t="s">
        <v>133</v>
      </c>
      <c r="AW242" s="14" t="s">
        <v>35</v>
      </c>
      <c r="AX242" s="14" t="s">
        <v>82</v>
      </c>
      <c r="AY242" s="244" t="s">
        <v>125</v>
      </c>
    </row>
    <row r="243" spans="1:65" s="2" customFormat="1" ht="44.25" customHeight="1">
      <c r="A243" s="38"/>
      <c r="B243" s="39"/>
      <c r="C243" s="204" t="s">
        <v>343</v>
      </c>
      <c r="D243" s="204" t="s">
        <v>128</v>
      </c>
      <c r="E243" s="205" t="s">
        <v>344</v>
      </c>
      <c r="F243" s="206" t="s">
        <v>345</v>
      </c>
      <c r="G243" s="207" t="s">
        <v>131</v>
      </c>
      <c r="H243" s="208">
        <v>141</v>
      </c>
      <c r="I243" s="209"/>
      <c r="J243" s="210">
        <f>ROUND(I243*H243,2)</f>
        <v>0</v>
      </c>
      <c r="K243" s="206" t="s">
        <v>132</v>
      </c>
      <c r="L243" s="44"/>
      <c r="M243" s="211" t="s">
        <v>19</v>
      </c>
      <c r="N243" s="212" t="s">
        <v>45</v>
      </c>
      <c r="O243" s="84"/>
      <c r="P243" s="213">
        <f>O243*H243</f>
        <v>0</v>
      </c>
      <c r="Q243" s="213">
        <v>0.00396</v>
      </c>
      <c r="R243" s="213">
        <f>Q243*H243</f>
        <v>0.55836</v>
      </c>
      <c r="S243" s="213">
        <v>0</v>
      </c>
      <c r="T243" s="214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15" t="s">
        <v>172</v>
      </c>
      <c r="AT243" s="215" t="s">
        <v>128</v>
      </c>
      <c r="AU243" s="215" t="s">
        <v>84</v>
      </c>
      <c r="AY243" s="17" t="s">
        <v>125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7" t="s">
        <v>82</v>
      </c>
      <c r="BK243" s="216">
        <f>ROUND(I243*H243,2)</f>
        <v>0</v>
      </c>
      <c r="BL243" s="17" t="s">
        <v>172</v>
      </c>
      <c r="BM243" s="215" t="s">
        <v>346</v>
      </c>
    </row>
    <row r="244" spans="1:47" s="2" customFormat="1" ht="12">
      <c r="A244" s="38"/>
      <c r="B244" s="39"/>
      <c r="C244" s="40"/>
      <c r="D244" s="217" t="s">
        <v>134</v>
      </c>
      <c r="E244" s="40"/>
      <c r="F244" s="218" t="s">
        <v>347</v>
      </c>
      <c r="G244" s="40"/>
      <c r="H244" s="40"/>
      <c r="I244" s="219"/>
      <c r="J244" s="40"/>
      <c r="K244" s="40"/>
      <c r="L244" s="44"/>
      <c r="M244" s="220"/>
      <c r="N244" s="221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134</v>
      </c>
      <c r="AU244" s="17" t="s">
        <v>84</v>
      </c>
    </row>
    <row r="245" spans="1:51" s="13" customFormat="1" ht="12">
      <c r="A245" s="13"/>
      <c r="B245" s="222"/>
      <c r="C245" s="223"/>
      <c r="D245" s="224" t="s">
        <v>136</v>
      </c>
      <c r="E245" s="225" t="s">
        <v>19</v>
      </c>
      <c r="F245" s="226" t="s">
        <v>348</v>
      </c>
      <c r="G245" s="223"/>
      <c r="H245" s="227">
        <v>141</v>
      </c>
      <c r="I245" s="228"/>
      <c r="J245" s="223"/>
      <c r="K245" s="223"/>
      <c r="L245" s="229"/>
      <c r="M245" s="230"/>
      <c r="N245" s="231"/>
      <c r="O245" s="231"/>
      <c r="P245" s="231"/>
      <c r="Q245" s="231"/>
      <c r="R245" s="231"/>
      <c r="S245" s="231"/>
      <c r="T245" s="23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3" t="s">
        <v>136</v>
      </c>
      <c r="AU245" s="233" t="s">
        <v>84</v>
      </c>
      <c r="AV245" s="13" t="s">
        <v>84</v>
      </c>
      <c r="AW245" s="13" t="s">
        <v>35</v>
      </c>
      <c r="AX245" s="13" t="s">
        <v>74</v>
      </c>
      <c r="AY245" s="233" t="s">
        <v>125</v>
      </c>
    </row>
    <row r="246" spans="1:51" s="14" customFormat="1" ht="12">
      <c r="A246" s="14"/>
      <c r="B246" s="234"/>
      <c r="C246" s="235"/>
      <c r="D246" s="224" t="s">
        <v>136</v>
      </c>
      <c r="E246" s="236" t="s">
        <v>19</v>
      </c>
      <c r="F246" s="237" t="s">
        <v>138</v>
      </c>
      <c r="G246" s="235"/>
      <c r="H246" s="238">
        <v>141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136</v>
      </c>
      <c r="AU246" s="244" t="s">
        <v>84</v>
      </c>
      <c r="AV246" s="14" t="s">
        <v>133</v>
      </c>
      <c r="AW246" s="14" t="s">
        <v>35</v>
      </c>
      <c r="AX246" s="14" t="s">
        <v>82</v>
      </c>
      <c r="AY246" s="244" t="s">
        <v>125</v>
      </c>
    </row>
    <row r="247" spans="1:65" s="2" customFormat="1" ht="44.25" customHeight="1">
      <c r="A247" s="38"/>
      <c r="B247" s="39"/>
      <c r="C247" s="204" t="s">
        <v>276</v>
      </c>
      <c r="D247" s="204" t="s">
        <v>128</v>
      </c>
      <c r="E247" s="205" t="s">
        <v>349</v>
      </c>
      <c r="F247" s="206" t="s">
        <v>350</v>
      </c>
      <c r="G247" s="207" t="s">
        <v>131</v>
      </c>
      <c r="H247" s="208">
        <v>47</v>
      </c>
      <c r="I247" s="209"/>
      <c r="J247" s="210">
        <f>ROUND(I247*H247,2)</f>
        <v>0</v>
      </c>
      <c r="K247" s="206" t="s">
        <v>132</v>
      </c>
      <c r="L247" s="44"/>
      <c r="M247" s="211" t="s">
        <v>19</v>
      </c>
      <c r="N247" s="212" t="s">
        <v>45</v>
      </c>
      <c r="O247" s="84"/>
      <c r="P247" s="213">
        <f>O247*H247</f>
        <v>0</v>
      </c>
      <c r="Q247" s="213">
        <v>0.00391</v>
      </c>
      <c r="R247" s="213">
        <f>Q247*H247</f>
        <v>0.18377000000000002</v>
      </c>
      <c r="S247" s="213">
        <v>0</v>
      </c>
      <c r="T247" s="214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15" t="s">
        <v>172</v>
      </c>
      <c r="AT247" s="215" t="s">
        <v>128</v>
      </c>
      <c r="AU247" s="215" t="s">
        <v>84</v>
      </c>
      <c r="AY247" s="17" t="s">
        <v>125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7" t="s">
        <v>82</v>
      </c>
      <c r="BK247" s="216">
        <f>ROUND(I247*H247,2)</f>
        <v>0</v>
      </c>
      <c r="BL247" s="17" t="s">
        <v>172</v>
      </c>
      <c r="BM247" s="215" t="s">
        <v>351</v>
      </c>
    </row>
    <row r="248" spans="1:47" s="2" customFormat="1" ht="12">
      <c r="A248" s="38"/>
      <c r="B248" s="39"/>
      <c r="C248" s="40"/>
      <c r="D248" s="217" t="s">
        <v>134</v>
      </c>
      <c r="E248" s="40"/>
      <c r="F248" s="218" t="s">
        <v>352</v>
      </c>
      <c r="G248" s="40"/>
      <c r="H248" s="40"/>
      <c r="I248" s="219"/>
      <c r="J248" s="40"/>
      <c r="K248" s="40"/>
      <c r="L248" s="44"/>
      <c r="M248" s="220"/>
      <c r="N248" s="221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134</v>
      </c>
      <c r="AU248" s="17" t="s">
        <v>84</v>
      </c>
    </row>
    <row r="249" spans="1:65" s="2" customFormat="1" ht="44.25" customHeight="1">
      <c r="A249" s="38"/>
      <c r="B249" s="39"/>
      <c r="C249" s="204" t="s">
        <v>353</v>
      </c>
      <c r="D249" s="204" t="s">
        <v>128</v>
      </c>
      <c r="E249" s="205" t="s">
        <v>354</v>
      </c>
      <c r="F249" s="206" t="s">
        <v>355</v>
      </c>
      <c r="G249" s="207" t="s">
        <v>131</v>
      </c>
      <c r="H249" s="208">
        <v>47</v>
      </c>
      <c r="I249" s="209"/>
      <c r="J249" s="210">
        <f>ROUND(I249*H249,2)</f>
        <v>0</v>
      </c>
      <c r="K249" s="206" t="s">
        <v>132</v>
      </c>
      <c r="L249" s="44"/>
      <c r="M249" s="211" t="s">
        <v>19</v>
      </c>
      <c r="N249" s="212" t="s">
        <v>45</v>
      </c>
      <c r="O249" s="84"/>
      <c r="P249" s="213">
        <f>O249*H249</f>
        <v>0</v>
      </c>
      <c r="Q249" s="213">
        <v>0.00149</v>
      </c>
      <c r="R249" s="213">
        <f>Q249*H249</f>
        <v>0.07003</v>
      </c>
      <c r="S249" s="213">
        <v>0</v>
      </c>
      <c r="T249" s="214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15" t="s">
        <v>172</v>
      </c>
      <c r="AT249" s="215" t="s">
        <v>128</v>
      </c>
      <c r="AU249" s="215" t="s">
        <v>84</v>
      </c>
      <c r="AY249" s="17" t="s">
        <v>125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7" t="s">
        <v>82</v>
      </c>
      <c r="BK249" s="216">
        <f>ROUND(I249*H249,2)</f>
        <v>0</v>
      </c>
      <c r="BL249" s="17" t="s">
        <v>172</v>
      </c>
      <c r="BM249" s="215" t="s">
        <v>356</v>
      </c>
    </row>
    <row r="250" spans="1:47" s="2" customFormat="1" ht="12">
      <c r="A250" s="38"/>
      <c r="B250" s="39"/>
      <c r="C250" s="40"/>
      <c r="D250" s="217" t="s">
        <v>134</v>
      </c>
      <c r="E250" s="40"/>
      <c r="F250" s="218" t="s">
        <v>357</v>
      </c>
      <c r="G250" s="40"/>
      <c r="H250" s="40"/>
      <c r="I250" s="219"/>
      <c r="J250" s="40"/>
      <c r="K250" s="40"/>
      <c r="L250" s="44"/>
      <c r="M250" s="220"/>
      <c r="N250" s="221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134</v>
      </c>
      <c r="AU250" s="17" t="s">
        <v>84</v>
      </c>
    </row>
    <row r="251" spans="1:51" s="13" customFormat="1" ht="12">
      <c r="A251" s="13"/>
      <c r="B251" s="222"/>
      <c r="C251" s="223"/>
      <c r="D251" s="224" t="s">
        <v>136</v>
      </c>
      <c r="E251" s="225" t="s">
        <v>19</v>
      </c>
      <c r="F251" s="226" t="s">
        <v>358</v>
      </c>
      <c r="G251" s="223"/>
      <c r="H251" s="227">
        <v>47</v>
      </c>
      <c r="I251" s="228"/>
      <c r="J251" s="223"/>
      <c r="K251" s="223"/>
      <c r="L251" s="229"/>
      <c r="M251" s="230"/>
      <c r="N251" s="231"/>
      <c r="O251" s="231"/>
      <c r="P251" s="231"/>
      <c r="Q251" s="231"/>
      <c r="R251" s="231"/>
      <c r="S251" s="231"/>
      <c r="T251" s="23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3" t="s">
        <v>136</v>
      </c>
      <c r="AU251" s="233" t="s">
        <v>84</v>
      </c>
      <c r="AV251" s="13" t="s">
        <v>84</v>
      </c>
      <c r="AW251" s="13" t="s">
        <v>35</v>
      </c>
      <c r="AX251" s="13" t="s">
        <v>74</v>
      </c>
      <c r="AY251" s="233" t="s">
        <v>125</v>
      </c>
    </row>
    <row r="252" spans="1:51" s="14" customFormat="1" ht="12">
      <c r="A252" s="14"/>
      <c r="B252" s="234"/>
      <c r="C252" s="235"/>
      <c r="D252" s="224" t="s">
        <v>136</v>
      </c>
      <c r="E252" s="236" t="s">
        <v>19</v>
      </c>
      <c r="F252" s="237" t="s">
        <v>138</v>
      </c>
      <c r="G252" s="235"/>
      <c r="H252" s="238">
        <v>47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4" t="s">
        <v>136</v>
      </c>
      <c r="AU252" s="244" t="s">
        <v>84</v>
      </c>
      <c r="AV252" s="14" t="s">
        <v>133</v>
      </c>
      <c r="AW252" s="14" t="s">
        <v>35</v>
      </c>
      <c r="AX252" s="14" t="s">
        <v>82</v>
      </c>
      <c r="AY252" s="244" t="s">
        <v>125</v>
      </c>
    </row>
    <row r="253" spans="1:65" s="2" customFormat="1" ht="37.8" customHeight="1">
      <c r="A253" s="38"/>
      <c r="B253" s="39"/>
      <c r="C253" s="204" t="s">
        <v>280</v>
      </c>
      <c r="D253" s="204" t="s">
        <v>128</v>
      </c>
      <c r="E253" s="205" t="s">
        <v>359</v>
      </c>
      <c r="F253" s="206" t="s">
        <v>360</v>
      </c>
      <c r="G253" s="207" t="s">
        <v>131</v>
      </c>
      <c r="H253" s="208">
        <v>40</v>
      </c>
      <c r="I253" s="209"/>
      <c r="J253" s="210">
        <f>ROUND(I253*H253,2)</f>
        <v>0</v>
      </c>
      <c r="K253" s="206" t="s">
        <v>132</v>
      </c>
      <c r="L253" s="44"/>
      <c r="M253" s="211" t="s">
        <v>19</v>
      </c>
      <c r="N253" s="212" t="s">
        <v>45</v>
      </c>
      <c r="O253" s="84"/>
      <c r="P253" s="213">
        <f>O253*H253</f>
        <v>0</v>
      </c>
      <c r="Q253" s="213">
        <v>0.00363</v>
      </c>
      <c r="R253" s="213">
        <f>Q253*H253</f>
        <v>0.1452</v>
      </c>
      <c r="S253" s="213">
        <v>0</v>
      </c>
      <c r="T253" s="214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15" t="s">
        <v>172</v>
      </c>
      <c r="AT253" s="215" t="s">
        <v>128</v>
      </c>
      <c r="AU253" s="215" t="s">
        <v>84</v>
      </c>
      <c r="AY253" s="17" t="s">
        <v>125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7" t="s">
        <v>82</v>
      </c>
      <c r="BK253" s="216">
        <f>ROUND(I253*H253,2)</f>
        <v>0</v>
      </c>
      <c r="BL253" s="17" t="s">
        <v>172</v>
      </c>
      <c r="BM253" s="215" t="s">
        <v>361</v>
      </c>
    </row>
    <row r="254" spans="1:47" s="2" customFormat="1" ht="12">
      <c r="A254" s="38"/>
      <c r="B254" s="39"/>
      <c r="C254" s="40"/>
      <c r="D254" s="217" t="s">
        <v>134</v>
      </c>
      <c r="E254" s="40"/>
      <c r="F254" s="218" t="s">
        <v>362</v>
      </c>
      <c r="G254" s="40"/>
      <c r="H254" s="40"/>
      <c r="I254" s="219"/>
      <c r="J254" s="40"/>
      <c r="K254" s="40"/>
      <c r="L254" s="44"/>
      <c r="M254" s="220"/>
      <c r="N254" s="221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134</v>
      </c>
      <c r="AU254" s="17" t="s">
        <v>84</v>
      </c>
    </row>
    <row r="255" spans="1:51" s="13" customFormat="1" ht="12">
      <c r="A255" s="13"/>
      <c r="B255" s="222"/>
      <c r="C255" s="223"/>
      <c r="D255" s="224" t="s">
        <v>136</v>
      </c>
      <c r="E255" s="225" t="s">
        <v>19</v>
      </c>
      <c r="F255" s="226" t="s">
        <v>320</v>
      </c>
      <c r="G255" s="223"/>
      <c r="H255" s="227">
        <v>40</v>
      </c>
      <c r="I255" s="228"/>
      <c r="J255" s="223"/>
      <c r="K255" s="223"/>
      <c r="L255" s="229"/>
      <c r="M255" s="230"/>
      <c r="N255" s="231"/>
      <c r="O255" s="231"/>
      <c r="P255" s="231"/>
      <c r="Q255" s="231"/>
      <c r="R255" s="231"/>
      <c r="S255" s="231"/>
      <c r="T255" s="23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3" t="s">
        <v>136</v>
      </c>
      <c r="AU255" s="233" t="s">
        <v>84</v>
      </c>
      <c r="AV255" s="13" t="s">
        <v>84</v>
      </c>
      <c r="AW255" s="13" t="s">
        <v>35</v>
      </c>
      <c r="AX255" s="13" t="s">
        <v>74</v>
      </c>
      <c r="AY255" s="233" t="s">
        <v>125</v>
      </c>
    </row>
    <row r="256" spans="1:51" s="14" customFormat="1" ht="12">
      <c r="A256" s="14"/>
      <c r="B256" s="234"/>
      <c r="C256" s="235"/>
      <c r="D256" s="224" t="s">
        <v>136</v>
      </c>
      <c r="E256" s="236" t="s">
        <v>19</v>
      </c>
      <c r="F256" s="237" t="s">
        <v>138</v>
      </c>
      <c r="G256" s="235"/>
      <c r="H256" s="238">
        <v>40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4" t="s">
        <v>136</v>
      </c>
      <c r="AU256" s="244" t="s">
        <v>84</v>
      </c>
      <c r="AV256" s="14" t="s">
        <v>133</v>
      </c>
      <c r="AW256" s="14" t="s">
        <v>35</v>
      </c>
      <c r="AX256" s="14" t="s">
        <v>82</v>
      </c>
      <c r="AY256" s="244" t="s">
        <v>125</v>
      </c>
    </row>
    <row r="257" spans="1:65" s="2" customFormat="1" ht="49.05" customHeight="1">
      <c r="A257" s="38"/>
      <c r="B257" s="39"/>
      <c r="C257" s="204" t="s">
        <v>363</v>
      </c>
      <c r="D257" s="204" t="s">
        <v>128</v>
      </c>
      <c r="E257" s="205" t="s">
        <v>364</v>
      </c>
      <c r="F257" s="206" t="s">
        <v>365</v>
      </c>
      <c r="G257" s="207" t="s">
        <v>275</v>
      </c>
      <c r="H257" s="208">
        <v>2.017</v>
      </c>
      <c r="I257" s="209"/>
      <c r="J257" s="210">
        <f>ROUND(I257*H257,2)</f>
        <v>0</v>
      </c>
      <c r="K257" s="206" t="s">
        <v>132</v>
      </c>
      <c r="L257" s="44"/>
      <c r="M257" s="211" t="s">
        <v>19</v>
      </c>
      <c r="N257" s="212" t="s">
        <v>45</v>
      </c>
      <c r="O257" s="84"/>
      <c r="P257" s="213">
        <f>O257*H257</f>
        <v>0</v>
      </c>
      <c r="Q257" s="213">
        <v>0</v>
      </c>
      <c r="R257" s="213">
        <f>Q257*H257</f>
        <v>0</v>
      </c>
      <c r="S257" s="213">
        <v>0</v>
      </c>
      <c r="T257" s="214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15" t="s">
        <v>172</v>
      </c>
      <c r="AT257" s="215" t="s">
        <v>128</v>
      </c>
      <c r="AU257" s="215" t="s">
        <v>84</v>
      </c>
      <c r="AY257" s="17" t="s">
        <v>125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7" t="s">
        <v>82</v>
      </c>
      <c r="BK257" s="216">
        <f>ROUND(I257*H257,2)</f>
        <v>0</v>
      </c>
      <c r="BL257" s="17" t="s">
        <v>172</v>
      </c>
      <c r="BM257" s="215" t="s">
        <v>366</v>
      </c>
    </row>
    <row r="258" spans="1:47" s="2" customFormat="1" ht="12">
      <c r="A258" s="38"/>
      <c r="B258" s="39"/>
      <c r="C258" s="40"/>
      <c r="D258" s="217" t="s">
        <v>134</v>
      </c>
      <c r="E258" s="40"/>
      <c r="F258" s="218" t="s">
        <v>367</v>
      </c>
      <c r="G258" s="40"/>
      <c r="H258" s="40"/>
      <c r="I258" s="219"/>
      <c r="J258" s="40"/>
      <c r="K258" s="40"/>
      <c r="L258" s="44"/>
      <c r="M258" s="220"/>
      <c r="N258" s="221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134</v>
      </c>
      <c r="AU258" s="17" t="s">
        <v>84</v>
      </c>
    </row>
    <row r="259" spans="1:63" s="12" customFormat="1" ht="22.8" customHeight="1">
      <c r="A259" s="12"/>
      <c r="B259" s="188"/>
      <c r="C259" s="189"/>
      <c r="D259" s="190" t="s">
        <v>73</v>
      </c>
      <c r="E259" s="202" t="s">
        <v>368</v>
      </c>
      <c r="F259" s="202" t="s">
        <v>369</v>
      </c>
      <c r="G259" s="189"/>
      <c r="H259" s="189"/>
      <c r="I259" s="192"/>
      <c r="J259" s="203">
        <f>BK259</f>
        <v>0</v>
      </c>
      <c r="K259" s="189"/>
      <c r="L259" s="194"/>
      <c r="M259" s="195"/>
      <c r="N259" s="196"/>
      <c r="O259" s="196"/>
      <c r="P259" s="197">
        <f>SUM(P260:P274)</f>
        <v>0</v>
      </c>
      <c r="Q259" s="196"/>
      <c r="R259" s="197">
        <f>SUM(R260:R274)</f>
        <v>0.0017499999999999998</v>
      </c>
      <c r="S259" s="196"/>
      <c r="T259" s="198">
        <f>SUM(T260:T274)</f>
        <v>0.025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199" t="s">
        <v>84</v>
      </c>
      <c r="AT259" s="200" t="s">
        <v>73</v>
      </c>
      <c r="AU259" s="200" t="s">
        <v>82</v>
      </c>
      <c r="AY259" s="199" t="s">
        <v>125</v>
      </c>
      <c r="BK259" s="201">
        <f>SUM(BK260:BK274)</f>
        <v>0</v>
      </c>
    </row>
    <row r="260" spans="1:65" s="2" customFormat="1" ht="24.15" customHeight="1">
      <c r="A260" s="38"/>
      <c r="B260" s="39"/>
      <c r="C260" s="204" t="s">
        <v>286</v>
      </c>
      <c r="D260" s="204" t="s">
        <v>128</v>
      </c>
      <c r="E260" s="205" t="s">
        <v>370</v>
      </c>
      <c r="F260" s="206" t="s">
        <v>371</v>
      </c>
      <c r="G260" s="207" t="s">
        <v>372</v>
      </c>
      <c r="H260" s="208">
        <v>25</v>
      </c>
      <c r="I260" s="209"/>
      <c r="J260" s="210">
        <f>ROUND(I260*H260,2)</f>
        <v>0</v>
      </c>
      <c r="K260" s="206" t="s">
        <v>132</v>
      </c>
      <c r="L260" s="44"/>
      <c r="M260" s="211" t="s">
        <v>19</v>
      </c>
      <c r="N260" s="212" t="s">
        <v>45</v>
      </c>
      <c r="O260" s="84"/>
      <c r="P260" s="213">
        <f>O260*H260</f>
        <v>0</v>
      </c>
      <c r="Q260" s="213">
        <v>7E-05</v>
      </c>
      <c r="R260" s="213">
        <f>Q260*H260</f>
        <v>0.0017499999999999998</v>
      </c>
      <c r="S260" s="213">
        <v>0</v>
      </c>
      <c r="T260" s="214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15" t="s">
        <v>172</v>
      </c>
      <c r="AT260" s="215" t="s">
        <v>128</v>
      </c>
      <c r="AU260" s="215" t="s">
        <v>84</v>
      </c>
      <c r="AY260" s="17" t="s">
        <v>125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7" t="s">
        <v>82</v>
      </c>
      <c r="BK260" s="216">
        <f>ROUND(I260*H260,2)</f>
        <v>0</v>
      </c>
      <c r="BL260" s="17" t="s">
        <v>172</v>
      </c>
      <c r="BM260" s="215" t="s">
        <v>373</v>
      </c>
    </row>
    <row r="261" spans="1:47" s="2" customFormat="1" ht="12">
      <c r="A261" s="38"/>
      <c r="B261" s="39"/>
      <c r="C261" s="40"/>
      <c r="D261" s="217" t="s">
        <v>134</v>
      </c>
      <c r="E261" s="40"/>
      <c r="F261" s="218" t="s">
        <v>374</v>
      </c>
      <c r="G261" s="40"/>
      <c r="H261" s="40"/>
      <c r="I261" s="219"/>
      <c r="J261" s="40"/>
      <c r="K261" s="40"/>
      <c r="L261" s="44"/>
      <c r="M261" s="220"/>
      <c r="N261" s="221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134</v>
      </c>
      <c r="AU261" s="17" t="s">
        <v>84</v>
      </c>
    </row>
    <row r="262" spans="1:51" s="13" customFormat="1" ht="12">
      <c r="A262" s="13"/>
      <c r="B262" s="222"/>
      <c r="C262" s="223"/>
      <c r="D262" s="224" t="s">
        <v>136</v>
      </c>
      <c r="E262" s="225" t="s">
        <v>19</v>
      </c>
      <c r="F262" s="226" t="s">
        <v>375</v>
      </c>
      <c r="G262" s="223"/>
      <c r="H262" s="227">
        <v>10</v>
      </c>
      <c r="I262" s="228"/>
      <c r="J262" s="223"/>
      <c r="K262" s="223"/>
      <c r="L262" s="229"/>
      <c r="M262" s="230"/>
      <c r="N262" s="231"/>
      <c r="O262" s="231"/>
      <c r="P262" s="231"/>
      <c r="Q262" s="231"/>
      <c r="R262" s="231"/>
      <c r="S262" s="231"/>
      <c r="T262" s="23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3" t="s">
        <v>136</v>
      </c>
      <c r="AU262" s="233" t="s">
        <v>84</v>
      </c>
      <c r="AV262" s="13" t="s">
        <v>84</v>
      </c>
      <c r="AW262" s="13" t="s">
        <v>35</v>
      </c>
      <c r="AX262" s="13" t="s">
        <v>74</v>
      </c>
      <c r="AY262" s="233" t="s">
        <v>125</v>
      </c>
    </row>
    <row r="263" spans="1:51" s="13" customFormat="1" ht="12">
      <c r="A263" s="13"/>
      <c r="B263" s="222"/>
      <c r="C263" s="223"/>
      <c r="D263" s="224" t="s">
        <v>136</v>
      </c>
      <c r="E263" s="225" t="s">
        <v>19</v>
      </c>
      <c r="F263" s="226" t="s">
        <v>376</v>
      </c>
      <c r="G263" s="223"/>
      <c r="H263" s="227">
        <v>5</v>
      </c>
      <c r="I263" s="228"/>
      <c r="J263" s="223"/>
      <c r="K263" s="223"/>
      <c r="L263" s="229"/>
      <c r="M263" s="230"/>
      <c r="N263" s="231"/>
      <c r="O263" s="231"/>
      <c r="P263" s="231"/>
      <c r="Q263" s="231"/>
      <c r="R263" s="231"/>
      <c r="S263" s="231"/>
      <c r="T263" s="23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3" t="s">
        <v>136</v>
      </c>
      <c r="AU263" s="233" t="s">
        <v>84</v>
      </c>
      <c r="AV263" s="13" t="s">
        <v>84</v>
      </c>
      <c r="AW263" s="13" t="s">
        <v>35</v>
      </c>
      <c r="AX263" s="13" t="s">
        <v>74</v>
      </c>
      <c r="AY263" s="233" t="s">
        <v>125</v>
      </c>
    </row>
    <row r="264" spans="1:51" s="13" customFormat="1" ht="12">
      <c r="A264" s="13"/>
      <c r="B264" s="222"/>
      <c r="C264" s="223"/>
      <c r="D264" s="224" t="s">
        <v>136</v>
      </c>
      <c r="E264" s="225" t="s">
        <v>19</v>
      </c>
      <c r="F264" s="226" t="s">
        <v>377</v>
      </c>
      <c r="G264" s="223"/>
      <c r="H264" s="227">
        <v>10</v>
      </c>
      <c r="I264" s="228"/>
      <c r="J264" s="223"/>
      <c r="K264" s="223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136</v>
      </c>
      <c r="AU264" s="233" t="s">
        <v>84</v>
      </c>
      <c r="AV264" s="13" t="s">
        <v>84</v>
      </c>
      <c r="AW264" s="13" t="s">
        <v>35</v>
      </c>
      <c r="AX264" s="13" t="s">
        <v>74</v>
      </c>
      <c r="AY264" s="233" t="s">
        <v>125</v>
      </c>
    </row>
    <row r="265" spans="1:51" s="14" customFormat="1" ht="12">
      <c r="A265" s="14"/>
      <c r="B265" s="234"/>
      <c r="C265" s="235"/>
      <c r="D265" s="224" t="s">
        <v>136</v>
      </c>
      <c r="E265" s="236" t="s">
        <v>19</v>
      </c>
      <c r="F265" s="237" t="s">
        <v>138</v>
      </c>
      <c r="G265" s="235"/>
      <c r="H265" s="238">
        <v>25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136</v>
      </c>
      <c r="AU265" s="244" t="s">
        <v>84</v>
      </c>
      <c r="AV265" s="14" t="s">
        <v>133</v>
      </c>
      <c r="AW265" s="14" t="s">
        <v>35</v>
      </c>
      <c r="AX265" s="14" t="s">
        <v>82</v>
      </c>
      <c r="AY265" s="244" t="s">
        <v>125</v>
      </c>
    </row>
    <row r="266" spans="1:65" s="2" customFormat="1" ht="16.5" customHeight="1">
      <c r="A266" s="38"/>
      <c r="B266" s="39"/>
      <c r="C266" s="245" t="s">
        <v>378</v>
      </c>
      <c r="D266" s="245" t="s">
        <v>379</v>
      </c>
      <c r="E266" s="246" t="s">
        <v>380</v>
      </c>
      <c r="F266" s="247" t="s">
        <v>381</v>
      </c>
      <c r="G266" s="248" t="s">
        <v>372</v>
      </c>
      <c r="H266" s="249">
        <v>25</v>
      </c>
      <c r="I266" s="250"/>
      <c r="J266" s="251">
        <f>ROUND(I266*H266,2)</f>
        <v>0</v>
      </c>
      <c r="K266" s="247" t="s">
        <v>19</v>
      </c>
      <c r="L266" s="252"/>
      <c r="M266" s="253" t="s">
        <v>19</v>
      </c>
      <c r="N266" s="254" t="s">
        <v>45</v>
      </c>
      <c r="O266" s="84"/>
      <c r="P266" s="213">
        <f>O266*H266</f>
        <v>0</v>
      </c>
      <c r="Q266" s="213">
        <v>0</v>
      </c>
      <c r="R266" s="213">
        <f>Q266*H266</f>
        <v>0</v>
      </c>
      <c r="S266" s="213">
        <v>0</v>
      </c>
      <c r="T266" s="214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15" t="s">
        <v>245</v>
      </c>
      <c r="AT266" s="215" t="s">
        <v>379</v>
      </c>
      <c r="AU266" s="215" t="s">
        <v>84</v>
      </c>
      <c r="AY266" s="17" t="s">
        <v>125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7" t="s">
        <v>82</v>
      </c>
      <c r="BK266" s="216">
        <f>ROUND(I266*H266,2)</f>
        <v>0</v>
      </c>
      <c r="BL266" s="17" t="s">
        <v>172</v>
      </c>
      <c r="BM266" s="215" t="s">
        <v>382</v>
      </c>
    </row>
    <row r="267" spans="1:65" s="2" customFormat="1" ht="24.15" customHeight="1">
      <c r="A267" s="38"/>
      <c r="B267" s="39"/>
      <c r="C267" s="204" t="s">
        <v>290</v>
      </c>
      <c r="D267" s="204" t="s">
        <v>128</v>
      </c>
      <c r="E267" s="205" t="s">
        <v>383</v>
      </c>
      <c r="F267" s="206" t="s">
        <v>384</v>
      </c>
      <c r="G267" s="207" t="s">
        <v>372</v>
      </c>
      <c r="H267" s="208">
        <v>25</v>
      </c>
      <c r="I267" s="209"/>
      <c r="J267" s="210">
        <f>ROUND(I267*H267,2)</f>
        <v>0</v>
      </c>
      <c r="K267" s="206" t="s">
        <v>132</v>
      </c>
      <c r="L267" s="44"/>
      <c r="M267" s="211" t="s">
        <v>19</v>
      </c>
      <c r="N267" s="212" t="s">
        <v>45</v>
      </c>
      <c r="O267" s="84"/>
      <c r="P267" s="213">
        <f>O267*H267</f>
        <v>0</v>
      </c>
      <c r="Q267" s="213">
        <v>0</v>
      </c>
      <c r="R267" s="213">
        <f>Q267*H267</f>
        <v>0</v>
      </c>
      <c r="S267" s="213">
        <v>0.001</v>
      </c>
      <c r="T267" s="214">
        <f>S267*H267</f>
        <v>0.025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15" t="s">
        <v>172</v>
      </c>
      <c r="AT267" s="215" t="s">
        <v>128</v>
      </c>
      <c r="AU267" s="215" t="s">
        <v>84</v>
      </c>
      <c r="AY267" s="17" t="s">
        <v>125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17" t="s">
        <v>82</v>
      </c>
      <c r="BK267" s="216">
        <f>ROUND(I267*H267,2)</f>
        <v>0</v>
      </c>
      <c r="BL267" s="17" t="s">
        <v>172</v>
      </c>
      <c r="BM267" s="215" t="s">
        <v>385</v>
      </c>
    </row>
    <row r="268" spans="1:47" s="2" customFormat="1" ht="12">
      <c r="A268" s="38"/>
      <c r="B268" s="39"/>
      <c r="C268" s="40"/>
      <c r="D268" s="217" t="s">
        <v>134</v>
      </c>
      <c r="E268" s="40"/>
      <c r="F268" s="218" t="s">
        <v>386</v>
      </c>
      <c r="G268" s="40"/>
      <c r="H268" s="40"/>
      <c r="I268" s="219"/>
      <c r="J268" s="40"/>
      <c r="K268" s="40"/>
      <c r="L268" s="44"/>
      <c r="M268" s="220"/>
      <c r="N268" s="221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134</v>
      </c>
      <c r="AU268" s="17" t="s">
        <v>84</v>
      </c>
    </row>
    <row r="269" spans="1:51" s="13" customFormat="1" ht="12">
      <c r="A269" s="13"/>
      <c r="B269" s="222"/>
      <c r="C269" s="223"/>
      <c r="D269" s="224" t="s">
        <v>136</v>
      </c>
      <c r="E269" s="225" t="s">
        <v>19</v>
      </c>
      <c r="F269" s="226" t="s">
        <v>375</v>
      </c>
      <c r="G269" s="223"/>
      <c r="H269" s="227">
        <v>10</v>
      </c>
      <c r="I269" s="228"/>
      <c r="J269" s="223"/>
      <c r="K269" s="223"/>
      <c r="L269" s="229"/>
      <c r="M269" s="230"/>
      <c r="N269" s="231"/>
      <c r="O269" s="231"/>
      <c r="P269" s="231"/>
      <c r="Q269" s="231"/>
      <c r="R269" s="231"/>
      <c r="S269" s="231"/>
      <c r="T269" s="23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3" t="s">
        <v>136</v>
      </c>
      <c r="AU269" s="233" t="s">
        <v>84</v>
      </c>
      <c r="AV269" s="13" t="s">
        <v>84</v>
      </c>
      <c r="AW269" s="13" t="s">
        <v>35</v>
      </c>
      <c r="AX269" s="13" t="s">
        <v>74</v>
      </c>
      <c r="AY269" s="233" t="s">
        <v>125</v>
      </c>
    </row>
    <row r="270" spans="1:51" s="13" customFormat="1" ht="12">
      <c r="A270" s="13"/>
      <c r="B270" s="222"/>
      <c r="C270" s="223"/>
      <c r="D270" s="224" t="s">
        <v>136</v>
      </c>
      <c r="E270" s="225" t="s">
        <v>19</v>
      </c>
      <c r="F270" s="226" t="s">
        <v>376</v>
      </c>
      <c r="G270" s="223"/>
      <c r="H270" s="227">
        <v>5</v>
      </c>
      <c r="I270" s="228"/>
      <c r="J270" s="223"/>
      <c r="K270" s="223"/>
      <c r="L270" s="229"/>
      <c r="M270" s="230"/>
      <c r="N270" s="231"/>
      <c r="O270" s="231"/>
      <c r="P270" s="231"/>
      <c r="Q270" s="231"/>
      <c r="R270" s="231"/>
      <c r="S270" s="231"/>
      <c r="T270" s="23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3" t="s">
        <v>136</v>
      </c>
      <c r="AU270" s="233" t="s">
        <v>84</v>
      </c>
      <c r="AV270" s="13" t="s">
        <v>84</v>
      </c>
      <c r="AW270" s="13" t="s">
        <v>35</v>
      </c>
      <c r="AX270" s="13" t="s">
        <v>74</v>
      </c>
      <c r="AY270" s="233" t="s">
        <v>125</v>
      </c>
    </row>
    <row r="271" spans="1:51" s="13" customFormat="1" ht="12">
      <c r="A271" s="13"/>
      <c r="B271" s="222"/>
      <c r="C271" s="223"/>
      <c r="D271" s="224" t="s">
        <v>136</v>
      </c>
      <c r="E271" s="225" t="s">
        <v>19</v>
      </c>
      <c r="F271" s="226" t="s">
        <v>377</v>
      </c>
      <c r="G271" s="223"/>
      <c r="H271" s="227">
        <v>10</v>
      </c>
      <c r="I271" s="228"/>
      <c r="J271" s="223"/>
      <c r="K271" s="223"/>
      <c r="L271" s="229"/>
      <c r="M271" s="230"/>
      <c r="N271" s="231"/>
      <c r="O271" s="231"/>
      <c r="P271" s="231"/>
      <c r="Q271" s="231"/>
      <c r="R271" s="231"/>
      <c r="S271" s="231"/>
      <c r="T271" s="23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3" t="s">
        <v>136</v>
      </c>
      <c r="AU271" s="233" t="s">
        <v>84</v>
      </c>
      <c r="AV271" s="13" t="s">
        <v>84</v>
      </c>
      <c r="AW271" s="13" t="s">
        <v>35</v>
      </c>
      <c r="AX271" s="13" t="s">
        <v>74</v>
      </c>
      <c r="AY271" s="233" t="s">
        <v>125</v>
      </c>
    </row>
    <row r="272" spans="1:51" s="14" customFormat="1" ht="12">
      <c r="A272" s="14"/>
      <c r="B272" s="234"/>
      <c r="C272" s="235"/>
      <c r="D272" s="224" t="s">
        <v>136</v>
      </c>
      <c r="E272" s="236" t="s">
        <v>19</v>
      </c>
      <c r="F272" s="237" t="s">
        <v>138</v>
      </c>
      <c r="G272" s="235"/>
      <c r="H272" s="238">
        <v>25</v>
      </c>
      <c r="I272" s="239"/>
      <c r="J272" s="235"/>
      <c r="K272" s="235"/>
      <c r="L272" s="240"/>
      <c r="M272" s="241"/>
      <c r="N272" s="242"/>
      <c r="O272" s="242"/>
      <c r="P272" s="242"/>
      <c r="Q272" s="242"/>
      <c r="R272" s="242"/>
      <c r="S272" s="242"/>
      <c r="T272" s="24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4" t="s">
        <v>136</v>
      </c>
      <c r="AU272" s="244" t="s">
        <v>84</v>
      </c>
      <c r="AV272" s="14" t="s">
        <v>133</v>
      </c>
      <c r="AW272" s="14" t="s">
        <v>35</v>
      </c>
      <c r="AX272" s="14" t="s">
        <v>82</v>
      </c>
      <c r="AY272" s="244" t="s">
        <v>125</v>
      </c>
    </row>
    <row r="273" spans="1:65" s="2" customFormat="1" ht="49.05" customHeight="1">
      <c r="A273" s="38"/>
      <c r="B273" s="39"/>
      <c r="C273" s="204" t="s">
        <v>387</v>
      </c>
      <c r="D273" s="204" t="s">
        <v>128</v>
      </c>
      <c r="E273" s="205" t="s">
        <v>388</v>
      </c>
      <c r="F273" s="206" t="s">
        <v>389</v>
      </c>
      <c r="G273" s="207" t="s">
        <v>275</v>
      </c>
      <c r="H273" s="208">
        <v>0.002</v>
      </c>
      <c r="I273" s="209"/>
      <c r="J273" s="210">
        <f>ROUND(I273*H273,2)</f>
        <v>0</v>
      </c>
      <c r="K273" s="206" t="s">
        <v>132</v>
      </c>
      <c r="L273" s="44"/>
      <c r="M273" s="211" t="s">
        <v>19</v>
      </c>
      <c r="N273" s="212" t="s">
        <v>45</v>
      </c>
      <c r="O273" s="84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4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15" t="s">
        <v>172</v>
      </c>
      <c r="AT273" s="215" t="s">
        <v>128</v>
      </c>
      <c r="AU273" s="215" t="s">
        <v>84</v>
      </c>
      <c r="AY273" s="17" t="s">
        <v>125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7" t="s">
        <v>82</v>
      </c>
      <c r="BK273" s="216">
        <f>ROUND(I273*H273,2)</f>
        <v>0</v>
      </c>
      <c r="BL273" s="17" t="s">
        <v>172</v>
      </c>
      <c r="BM273" s="215" t="s">
        <v>390</v>
      </c>
    </row>
    <row r="274" spans="1:47" s="2" customFormat="1" ht="12">
      <c r="A274" s="38"/>
      <c r="B274" s="39"/>
      <c r="C274" s="40"/>
      <c r="D274" s="217" t="s">
        <v>134</v>
      </c>
      <c r="E274" s="40"/>
      <c r="F274" s="218" t="s">
        <v>391</v>
      </c>
      <c r="G274" s="40"/>
      <c r="H274" s="40"/>
      <c r="I274" s="219"/>
      <c r="J274" s="40"/>
      <c r="K274" s="40"/>
      <c r="L274" s="44"/>
      <c r="M274" s="220"/>
      <c r="N274" s="221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134</v>
      </c>
      <c r="AU274" s="17" t="s">
        <v>84</v>
      </c>
    </row>
    <row r="275" spans="1:63" s="12" customFormat="1" ht="22.8" customHeight="1">
      <c r="A275" s="12"/>
      <c r="B275" s="188"/>
      <c r="C275" s="189"/>
      <c r="D275" s="190" t="s">
        <v>73</v>
      </c>
      <c r="E275" s="202" t="s">
        <v>392</v>
      </c>
      <c r="F275" s="202" t="s">
        <v>393</v>
      </c>
      <c r="G275" s="189"/>
      <c r="H275" s="189"/>
      <c r="I275" s="192"/>
      <c r="J275" s="203">
        <f>BK275</f>
        <v>0</v>
      </c>
      <c r="K275" s="189"/>
      <c r="L275" s="194"/>
      <c r="M275" s="195"/>
      <c r="N275" s="196"/>
      <c r="O275" s="196"/>
      <c r="P275" s="197">
        <f>SUM(P276:P280)</f>
        <v>0</v>
      </c>
      <c r="Q275" s="196"/>
      <c r="R275" s="197">
        <f>SUM(R276:R280)</f>
        <v>0.9475199999999999</v>
      </c>
      <c r="S275" s="196"/>
      <c r="T275" s="198">
        <f>SUM(T276:T280)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199" t="s">
        <v>84</v>
      </c>
      <c r="AT275" s="200" t="s">
        <v>73</v>
      </c>
      <c r="AU275" s="200" t="s">
        <v>82</v>
      </c>
      <c r="AY275" s="199" t="s">
        <v>125</v>
      </c>
      <c r="BK275" s="201">
        <f>SUM(BK276:BK280)</f>
        <v>0</v>
      </c>
    </row>
    <row r="276" spans="1:65" s="2" customFormat="1" ht="24.15" customHeight="1">
      <c r="A276" s="38"/>
      <c r="B276" s="39"/>
      <c r="C276" s="204" t="s">
        <v>298</v>
      </c>
      <c r="D276" s="204" t="s">
        <v>128</v>
      </c>
      <c r="E276" s="205" t="s">
        <v>394</v>
      </c>
      <c r="F276" s="206" t="s">
        <v>395</v>
      </c>
      <c r="G276" s="207" t="s">
        <v>141</v>
      </c>
      <c r="H276" s="208">
        <v>39.48</v>
      </c>
      <c r="I276" s="209"/>
      <c r="J276" s="210">
        <f>ROUND(I276*H276,2)</f>
        <v>0</v>
      </c>
      <c r="K276" s="206" t="s">
        <v>19</v>
      </c>
      <c r="L276" s="44"/>
      <c r="M276" s="211" t="s">
        <v>19</v>
      </c>
      <c r="N276" s="212" t="s">
        <v>45</v>
      </c>
      <c r="O276" s="84"/>
      <c r="P276" s="213">
        <f>O276*H276</f>
        <v>0</v>
      </c>
      <c r="Q276" s="213">
        <v>0.024</v>
      </c>
      <c r="R276" s="213">
        <f>Q276*H276</f>
        <v>0.9475199999999999</v>
      </c>
      <c r="S276" s="213">
        <v>0</v>
      </c>
      <c r="T276" s="214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15" t="s">
        <v>172</v>
      </c>
      <c r="AT276" s="215" t="s">
        <v>128</v>
      </c>
      <c r="AU276" s="215" t="s">
        <v>84</v>
      </c>
      <c r="AY276" s="17" t="s">
        <v>125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17" t="s">
        <v>82</v>
      </c>
      <c r="BK276" s="216">
        <f>ROUND(I276*H276,2)</f>
        <v>0</v>
      </c>
      <c r="BL276" s="17" t="s">
        <v>172</v>
      </c>
      <c r="BM276" s="215" t="s">
        <v>396</v>
      </c>
    </row>
    <row r="277" spans="1:51" s="13" customFormat="1" ht="12">
      <c r="A277" s="13"/>
      <c r="B277" s="222"/>
      <c r="C277" s="223"/>
      <c r="D277" s="224" t="s">
        <v>136</v>
      </c>
      <c r="E277" s="225" t="s">
        <v>19</v>
      </c>
      <c r="F277" s="226" t="s">
        <v>397</v>
      </c>
      <c r="G277" s="223"/>
      <c r="H277" s="227">
        <v>37.6</v>
      </c>
      <c r="I277" s="228"/>
      <c r="J277" s="223"/>
      <c r="K277" s="223"/>
      <c r="L277" s="229"/>
      <c r="M277" s="230"/>
      <c r="N277" s="231"/>
      <c r="O277" s="231"/>
      <c r="P277" s="231"/>
      <c r="Q277" s="231"/>
      <c r="R277" s="231"/>
      <c r="S277" s="231"/>
      <c r="T277" s="23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3" t="s">
        <v>136</v>
      </c>
      <c r="AU277" s="233" t="s">
        <v>84</v>
      </c>
      <c r="AV277" s="13" t="s">
        <v>84</v>
      </c>
      <c r="AW277" s="13" t="s">
        <v>35</v>
      </c>
      <c r="AX277" s="13" t="s">
        <v>74</v>
      </c>
      <c r="AY277" s="233" t="s">
        <v>125</v>
      </c>
    </row>
    <row r="278" spans="1:51" s="13" customFormat="1" ht="12">
      <c r="A278" s="13"/>
      <c r="B278" s="222"/>
      <c r="C278" s="223"/>
      <c r="D278" s="224" t="s">
        <v>136</v>
      </c>
      <c r="E278" s="223"/>
      <c r="F278" s="226" t="s">
        <v>398</v>
      </c>
      <c r="G278" s="223"/>
      <c r="H278" s="227">
        <v>39.48</v>
      </c>
      <c r="I278" s="228"/>
      <c r="J278" s="223"/>
      <c r="K278" s="223"/>
      <c r="L278" s="229"/>
      <c r="M278" s="230"/>
      <c r="N278" s="231"/>
      <c r="O278" s="231"/>
      <c r="P278" s="231"/>
      <c r="Q278" s="231"/>
      <c r="R278" s="231"/>
      <c r="S278" s="231"/>
      <c r="T278" s="23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3" t="s">
        <v>136</v>
      </c>
      <c r="AU278" s="233" t="s">
        <v>84</v>
      </c>
      <c r="AV278" s="13" t="s">
        <v>84</v>
      </c>
      <c r="AW278" s="13" t="s">
        <v>4</v>
      </c>
      <c r="AX278" s="13" t="s">
        <v>82</v>
      </c>
      <c r="AY278" s="233" t="s">
        <v>125</v>
      </c>
    </row>
    <row r="279" spans="1:65" s="2" customFormat="1" ht="44.25" customHeight="1">
      <c r="A279" s="38"/>
      <c r="B279" s="39"/>
      <c r="C279" s="204" t="s">
        <v>399</v>
      </c>
      <c r="D279" s="204" t="s">
        <v>128</v>
      </c>
      <c r="E279" s="205" t="s">
        <v>400</v>
      </c>
      <c r="F279" s="206" t="s">
        <v>401</v>
      </c>
      <c r="G279" s="207" t="s">
        <v>275</v>
      </c>
      <c r="H279" s="208">
        <v>0.948</v>
      </c>
      <c r="I279" s="209"/>
      <c r="J279" s="210">
        <f>ROUND(I279*H279,2)</f>
        <v>0</v>
      </c>
      <c r="K279" s="206" t="s">
        <v>132</v>
      </c>
      <c r="L279" s="44"/>
      <c r="M279" s="211" t="s">
        <v>19</v>
      </c>
      <c r="N279" s="212" t="s">
        <v>45</v>
      </c>
      <c r="O279" s="84"/>
      <c r="P279" s="213">
        <f>O279*H279</f>
        <v>0</v>
      </c>
      <c r="Q279" s="213">
        <v>0</v>
      </c>
      <c r="R279" s="213">
        <f>Q279*H279</f>
        <v>0</v>
      </c>
      <c r="S279" s="213">
        <v>0</v>
      </c>
      <c r="T279" s="214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15" t="s">
        <v>172</v>
      </c>
      <c r="AT279" s="215" t="s">
        <v>128</v>
      </c>
      <c r="AU279" s="215" t="s">
        <v>84</v>
      </c>
      <c r="AY279" s="17" t="s">
        <v>125</v>
      </c>
      <c r="BE279" s="216">
        <f>IF(N279="základní",J279,0)</f>
        <v>0</v>
      </c>
      <c r="BF279" s="216">
        <f>IF(N279="snížená",J279,0)</f>
        <v>0</v>
      </c>
      <c r="BG279" s="216">
        <f>IF(N279="zákl. přenesená",J279,0)</f>
        <v>0</v>
      </c>
      <c r="BH279" s="216">
        <f>IF(N279="sníž. přenesená",J279,0)</f>
        <v>0</v>
      </c>
      <c r="BI279" s="216">
        <f>IF(N279="nulová",J279,0)</f>
        <v>0</v>
      </c>
      <c r="BJ279" s="17" t="s">
        <v>82</v>
      </c>
      <c r="BK279" s="216">
        <f>ROUND(I279*H279,2)</f>
        <v>0</v>
      </c>
      <c r="BL279" s="17" t="s">
        <v>172</v>
      </c>
      <c r="BM279" s="215" t="s">
        <v>402</v>
      </c>
    </row>
    <row r="280" spans="1:47" s="2" customFormat="1" ht="12">
      <c r="A280" s="38"/>
      <c r="B280" s="39"/>
      <c r="C280" s="40"/>
      <c r="D280" s="217" t="s">
        <v>134</v>
      </c>
      <c r="E280" s="40"/>
      <c r="F280" s="218" t="s">
        <v>403</v>
      </c>
      <c r="G280" s="40"/>
      <c r="H280" s="40"/>
      <c r="I280" s="219"/>
      <c r="J280" s="40"/>
      <c r="K280" s="40"/>
      <c r="L280" s="44"/>
      <c r="M280" s="220"/>
      <c r="N280" s="221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134</v>
      </c>
      <c r="AU280" s="17" t="s">
        <v>84</v>
      </c>
    </row>
    <row r="281" spans="1:63" s="12" customFormat="1" ht="22.8" customHeight="1">
      <c r="A281" s="12"/>
      <c r="B281" s="188"/>
      <c r="C281" s="189"/>
      <c r="D281" s="190" t="s">
        <v>73</v>
      </c>
      <c r="E281" s="202" t="s">
        <v>404</v>
      </c>
      <c r="F281" s="202" t="s">
        <v>405</v>
      </c>
      <c r="G281" s="189"/>
      <c r="H281" s="189"/>
      <c r="I281" s="192"/>
      <c r="J281" s="203">
        <f>BK281</f>
        <v>0</v>
      </c>
      <c r="K281" s="189"/>
      <c r="L281" s="194"/>
      <c r="M281" s="195"/>
      <c r="N281" s="196"/>
      <c r="O281" s="196"/>
      <c r="P281" s="197">
        <f>SUM(P282:P335)</f>
        <v>0</v>
      </c>
      <c r="Q281" s="196"/>
      <c r="R281" s="197">
        <f>SUM(R282:R335)</f>
        <v>1.34766734</v>
      </c>
      <c r="S281" s="196"/>
      <c r="T281" s="198">
        <f>SUM(T282:T335)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199" t="s">
        <v>84</v>
      </c>
      <c r="AT281" s="200" t="s">
        <v>73</v>
      </c>
      <c r="AU281" s="200" t="s">
        <v>82</v>
      </c>
      <c r="AY281" s="199" t="s">
        <v>125</v>
      </c>
      <c r="BK281" s="201">
        <f>SUM(BK282:BK335)</f>
        <v>0</v>
      </c>
    </row>
    <row r="282" spans="1:65" s="2" customFormat="1" ht="24.15" customHeight="1">
      <c r="A282" s="38"/>
      <c r="B282" s="39"/>
      <c r="C282" s="204" t="s">
        <v>306</v>
      </c>
      <c r="D282" s="204" t="s">
        <v>128</v>
      </c>
      <c r="E282" s="205" t="s">
        <v>406</v>
      </c>
      <c r="F282" s="206" t="s">
        <v>407</v>
      </c>
      <c r="G282" s="207" t="s">
        <v>141</v>
      </c>
      <c r="H282" s="208">
        <v>27.638</v>
      </c>
      <c r="I282" s="209"/>
      <c r="J282" s="210">
        <f>ROUND(I282*H282,2)</f>
        <v>0</v>
      </c>
      <c r="K282" s="206" t="s">
        <v>132</v>
      </c>
      <c r="L282" s="44"/>
      <c r="M282" s="211" t="s">
        <v>19</v>
      </c>
      <c r="N282" s="212" t="s">
        <v>45</v>
      </c>
      <c r="O282" s="84"/>
      <c r="P282" s="213">
        <f>O282*H282</f>
        <v>0</v>
      </c>
      <c r="Q282" s="213">
        <v>2E-05</v>
      </c>
      <c r="R282" s="213">
        <f>Q282*H282</f>
        <v>0.0005527600000000001</v>
      </c>
      <c r="S282" s="213">
        <v>0</v>
      </c>
      <c r="T282" s="214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15" t="s">
        <v>133</v>
      </c>
      <c r="AT282" s="215" t="s">
        <v>128</v>
      </c>
      <c r="AU282" s="215" t="s">
        <v>84</v>
      </c>
      <c r="AY282" s="17" t="s">
        <v>125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7" t="s">
        <v>82</v>
      </c>
      <c r="BK282" s="216">
        <f>ROUND(I282*H282,2)</f>
        <v>0</v>
      </c>
      <c r="BL282" s="17" t="s">
        <v>133</v>
      </c>
      <c r="BM282" s="215" t="s">
        <v>408</v>
      </c>
    </row>
    <row r="283" spans="1:47" s="2" customFormat="1" ht="12">
      <c r="A283" s="38"/>
      <c r="B283" s="39"/>
      <c r="C283" s="40"/>
      <c r="D283" s="217" t="s">
        <v>134</v>
      </c>
      <c r="E283" s="40"/>
      <c r="F283" s="218" t="s">
        <v>409</v>
      </c>
      <c r="G283" s="40"/>
      <c r="H283" s="40"/>
      <c r="I283" s="219"/>
      <c r="J283" s="40"/>
      <c r="K283" s="40"/>
      <c r="L283" s="44"/>
      <c r="M283" s="220"/>
      <c r="N283" s="221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134</v>
      </c>
      <c r="AU283" s="17" t="s">
        <v>84</v>
      </c>
    </row>
    <row r="284" spans="1:51" s="13" customFormat="1" ht="12">
      <c r="A284" s="13"/>
      <c r="B284" s="222"/>
      <c r="C284" s="223"/>
      <c r="D284" s="224" t="s">
        <v>136</v>
      </c>
      <c r="E284" s="225" t="s">
        <v>19</v>
      </c>
      <c r="F284" s="226" t="s">
        <v>410</v>
      </c>
      <c r="G284" s="223"/>
      <c r="H284" s="227">
        <v>22.11</v>
      </c>
      <c r="I284" s="228"/>
      <c r="J284" s="223"/>
      <c r="K284" s="223"/>
      <c r="L284" s="229"/>
      <c r="M284" s="230"/>
      <c r="N284" s="231"/>
      <c r="O284" s="231"/>
      <c r="P284" s="231"/>
      <c r="Q284" s="231"/>
      <c r="R284" s="231"/>
      <c r="S284" s="231"/>
      <c r="T284" s="23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3" t="s">
        <v>136</v>
      </c>
      <c r="AU284" s="233" t="s">
        <v>84</v>
      </c>
      <c r="AV284" s="13" t="s">
        <v>84</v>
      </c>
      <c r="AW284" s="13" t="s">
        <v>35</v>
      </c>
      <c r="AX284" s="13" t="s">
        <v>82</v>
      </c>
      <c r="AY284" s="233" t="s">
        <v>125</v>
      </c>
    </row>
    <row r="285" spans="1:51" s="13" customFormat="1" ht="12">
      <c r="A285" s="13"/>
      <c r="B285" s="222"/>
      <c r="C285" s="223"/>
      <c r="D285" s="224" t="s">
        <v>136</v>
      </c>
      <c r="E285" s="223"/>
      <c r="F285" s="226" t="s">
        <v>411</v>
      </c>
      <c r="G285" s="223"/>
      <c r="H285" s="227">
        <v>27.638</v>
      </c>
      <c r="I285" s="228"/>
      <c r="J285" s="223"/>
      <c r="K285" s="223"/>
      <c r="L285" s="229"/>
      <c r="M285" s="230"/>
      <c r="N285" s="231"/>
      <c r="O285" s="231"/>
      <c r="P285" s="231"/>
      <c r="Q285" s="231"/>
      <c r="R285" s="231"/>
      <c r="S285" s="231"/>
      <c r="T285" s="23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3" t="s">
        <v>136</v>
      </c>
      <c r="AU285" s="233" t="s">
        <v>84</v>
      </c>
      <c r="AV285" s="13" t="s">
        <v>84</v>
      </c>
      <c r="AW285" s="13" t="s">
        <v>4</v>
      </c>
      <c r="AX285" s="13" t="s">
        <v>82</v>
      </c>
      <c r="AY285" s="233" t="s">
        <v>125</v>
      </c>
    </row>
    <row r="286" spans="1:65" s="2" customFormat="1" ht="24.15" customHeight="1">
      <c r="A286" s="38"/>
      <c r="B286" s="39"/>
      <c r="C286" s="204" t="s">
        <v>412</v>
      </c>
      <c r="D286" s="204" t="s">
        <v>128</v>
      </c>
      <c r="E286" s="205" t="s">
        <v>413</v>
      </c>
      <c r="F286" s="206" t="s">
        <v>414</v>
      </c>
      <c r="G286" s="207" t="s">
        <v>141</v>
      </c>
      <c r="H286" s="208">
        <v>27.638</v>
      </c>
      <c r="I286" s="209"/>
      <c r="J286" s="210">
        <f>ROUND(I286*H286,2)</f>
        <v>0</v>
      </c>
      <c r="K286" s="206" t="s">
        <v>132</v>
      </c>
      <c r="L286" s="44"/>
      <c r="M286" s="211" t="s">
        <v>19</v>
      </c>
      <c r="N286" s="212" t="s">
        <v>45</v>
      </c>
      <c r="O286" s="84"/>
      <c r="P286" s="213">
        <f>O286*H286</f>
        <v>0</v>
      </c>
      <c r="Q286" s="213">
        <v>0.00017</v>
      </c>
      <c r="R286" s="213">
        <f>Q286*H286</f>
        <v>0.004698460000000001</v>
      </c>
      <c r="S286" s="213">
        <v>0</v>
      </c>
      <c r="T286" s="214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15" t="s">
        <v>172</v>
      </c>
      <c r="AT286" s="215" t="s">
        <v>128</v>
      </c>
      <c r="AU286" s="215" t="s">
        <v>84</v>
      </c>
      <c r="AY286" s="17" t="s">
        <v>125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17" t="s">
        <v>82</v>
      </c>
      <c r="BK286" s="216">
        <f>ROUND(I286*H286,2)</f>
        <v>0</v>
      </c>
      <c r="BL286" s="17" t="s">
        <v>172</v>
      </c>
      <c r="BM286" s="215" t="s">
        <v>415</v>
      </c>
    </row>
    <row r="287" spans="1:47" s="2" customFormat="1" ht="12">
      <c r="A287" s="38"/>
      <c r="B287" s="39"/>
      <c r="C287" s="40"/>
      <c r="D287" s="217" t="s">
        <v>134</v>
      </c>
      <c r="E287" s="40"/>
      <c r="F287" s="218" t="s">
        <v>416</v>
      </c>
      <c r="G287" s="40"/>
      <c r="H287" s="40"/>
      <c r="I287" s="219"/>
      <c r="J287" s="40"/>
      <c r="K287" s="40"/>
      <c r="L287" s="44"/>
      <c r="M287" s="220"/>
      <c r="N287" s="221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134</v>
      </c>
      <c r="AU287" s="17" t="s">
        <v>84</v>
      </c>
    </row>
    <row r="288" spans="1:51" s="13" customFormat="1" ht="12">
      <c r="A288" s="13"/>
      <c r="B288" s="222"/>
      <c r="C288" s="223"/>
      <c r="D288" s="224" t="s">
        <v>136</v>
      </c>
      <c r="E288" s="223"/>
      <c r="F288" s="226" t="s">
        <v>411</v>
      </c>
      <c r="G288" s="223"/>
      <c r="H288" s="227">
        <v>27.638</v>
      </c>
      <c r="I288" s="228"/>
      <c r="J288" s="223"/>
      <c r="K288" s="223"/>
      <c r="L288" s="229"/>
      <c r="M288" s="230"/>
      <c r="N288" s="231"/>
      <c r="O288" s="231"/>
      <c r="P288" s="231"/>
      <c r="Q288" s="231"/>
      <c r="R288" s="231"/>
      <c r="S288" s="231"/>
      <c r="T288" s="23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3" t="s">
        <v>136</v>
      </c>
      <c r="AU288" s="233" t="s">
        <v>84</v>
      </c>
      <c r="AV288" s="13" t="s">
        <v>84</v>
      </c>
      <c r="AW288" s="13" t="s">
        <v>4</v>
      </c>
      <c r="AX288" s="13" t="s">
        <v>82</v>
      </c>
      <c r="AY288" s="233" t="s">
        <v>125</v>
      </c>
    </row>
    <row r="289" spans="1:65" s="2" customFormat="1" ht="24.15" customHeight="1">
      <c r="A289" s="38"/>
      <c r="B289" s="39"/>
      <c r="C289" s="204" t="s">
        <v>312</v>
      </c>
      <c r="D289" s="204" t="s">
        <v>128</v>
      </c>
      <c r="E289" s="205" t="s">
        <v>417</v>
      </c>
      <c r="F289" s="206" t="s">
        <v>418</v>
      </c>
      <c r="G289" s="207" t="s">
        <v>141</v>
      </c>
      <c r="H289" s="208">
        <v>27.638</v>
      </c>
      <c r="I289" s="209"/>
      <c r="J289" s="210">
        <f>ROUND(I289*H289,2)</f>
        <v>0</v>
      </c>
      <c r="K289" s="206" t="s">
        <v>132</v>
      </c>
      <c r="L289" s="44"/>
      <c r="M289" s="211" t="s">
        <v>19</v>
      </c>
      <c r="N289" s="212" t="s">
        <v>45</v>
      </c>
      <c r="O289" s="84"/>
      <c r="P289" s="213">
        <f>O289*H289</f>
        <v>0</v>
      </c>
      <c r="Q289" s="213">
        <v>0.00013</v>
      </c>
      <c r="R289" s="213">
        <f>Q289*H289</f>
        <v>0.0035929399999999998</v>
      </c>
      <c r="S289" s="213">
        <v>0</v>
      </c>
      <c r="T289" s="214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15" t="s">
        <v>172</v>
      </c>
      <c r="AT289" s="215" t="s">
        <v>128</v>
      </c>
      <c r="AU289" s="215" t="s">
        <v>84</v>
      </c>
      <c r="AY289" s="17" t="s">
        <v>125</v>
      </c>
      <c r="BE289" s="216">
        <f>IF(N289="základní",J289,0)</f>
        <v>0</v>
      </c>
      <c r="BF289" s="216">
        <f>IF(N289="snížená",J289,0)</f>
        <v>0</v>
      </c>
      <c r="BG289" s="216">
        <f>IF(N289="zákl. přenesená",J289,0)</f>
        <v>0</v>
      </c>
      <c r="BH289" s="216">
        <f>IF(N289="sníž. přenesená",J289,0)</f>
        <v>0</v>
      </c>
      <c r="BI289" s="216">
        <f>IF(N289="nulová",J289,0)</f>
        <v>0</v>
      </c>
      <c r="BJ289" s="17" t="s">
        <v>82</v>
      </c>
      <c r="BK289" s="216">
        <f>ROUND(I289*H289,2)</f>
        <v>0</v>
      </c>
      <c r="BL289" s="17" t="s">
        <v>172</v>
      </c>
      <c r="BM289" s="215" t="s">
        <v>419</v>
      </c>
    </row>
    <row r="290" spans="1:47" s="2" customFormat="1" ht="12">
      <c r="A290" s="38"/>
      <c r="B290" s="39"/>
      <c r="C290" s="40"/>
      <c r="D290" s="217" t="s">
        <v>134</v>
      </c>
      <c r="E290" s="40"/>
      <c r="F290" s="218" t="s">
        <v>420</v>
      </c>
      <c r="G290" s="40"/>
      <c r="H290" s="40"/>
      <c r="I290" s="219"/>
      <c r="J290" s="40"/>
      <c r="K290" s="40"/>
      <c r="L290" s="44"/>
      <c r="M290" s="220"/>
      <c r="N290" s="221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134</v>
      </c>
      <c r="AU290" s="17" t="s">
        <v>84</v>
      </c>
    </row>
    <row r="291" spans="1:51" s="13" customFormat="1" ht="12">
      <c r="A291" s="13"/>
      <c r="B291" s="222"/>
      <c r="C291" s="223"/>
      <c r="D291" s="224" t="s">
        <v>136</v>
      </c>
      <c r="E291" s="225" t="s">
        <v>19</v>
      </c>
      <c r="F291" s="226" t="s">
        <v>410</v>
      </c>
      <c r="G291" s="223"/>
      <c r="H291" s="227">
        <v>22.11</v>
      </c>
      <c r="I291" s="228"/>
      <c r="J291" s="223"/>
      <c r="K291" s="223"/>
      <c r="L291" s="229"/>
      <c r="M291" s="230"/>
      <c r="N291" s="231"/>
      <c r="O291" s="231"/>
      <c r="P291" s="231"/>
      <c r="Q291" s="231"/>
      <c r="R291" s="231"/>
      <c r="S291" s="231"/>
      <c r="T291" s="23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3" t="s">
        <v>136</v>
      </c>
      <c r="AU291" s="233" t="s">
        <v>84</v>
      </c>
      <c r="AV291" s="13" t="s">
        <v>84</v>
      </c>
      <c r="AW291" s="13" t="s">
        <v>35</v>
      </c>
      <c r="AX291" s="13" t="s">
        <v>82</v>
      </c>
      <c r="AY291" s="233" t="s">
        <v>125</v>
      </c>
    </row>
    <row r="292" spans="1:51" s="13" customFormat="1" ht="12">
      <c r="A292" s="13"/>
      <c r="B292" s="222"/>
      <c r="C292" s="223"/>
      <c r="D292" s="224" t="s">
        <v>136</v>
      </c>
      <c r="E292" s="223"/>
      <c r="F292" s="226" t="s">
        <v>411</v>
      </c>
      <c r="G292" s="223"/>
      <c r="H292" s="227">
        <v>27.638</v>
      </c>
      <c r="I292" s="228"/>
      <c r="J292" s="223"/>
      <c r="K292" s="223"/>
      <c r="L292" s="229"/>
      <c r="M292" s="230"/>
      <c r="N292" s="231"/>
      <c r="O292" s="231"/>
      <c r="P292" s="231"/>
      <c r="Q292" s="231"/>
      <c r="R292" s="231"/>
      <c r="S292" s="231"/>
      <c r="T292" s="23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3" t="s">
        <v>136</v>
      </c>
      <c r="AU292" s="233" t="s">
        <v>84</v>
      </c>
      <c r="AV292" s="13" t="s">
        <v>84</v>
      </c>
      <c r="AW292" s="13" t="s">
        <v>4</v>
      </c>
      <c r="AX292" s="13" t="s">
        <v>82</v>
      </c>
      <c r="AY292" s="233" t="s">
        <v>125</v>
      </c>
    </row>
    <row r="293" spans="1:65" s="2" customFormat="1" ht="24.15" customHeight="1">
      <c r="A293" s="38"/>
      <c r="B293" s="39"/>
      <c r="C293" s="204" t="s">
        <v>421</v>
      </c>
      <c r="D293" s="204" t="s">
        <v>128</v>
      </c>
      <c r="E293" s="205" t="s">
        <v>422</v>
      </c>
      <c r="F293" s="206" t="s">
        <v>423</v>
      </c>
      <c r="G293" s="207" t="s">
        <v>141</v>
      </c>
      <c r="H293" s="208">
        <v>27.638</v>
      </c>
      <c r="I293" s="209"/>
      <c r="J293" s="210">
        <f>ROUND(I293*H293,2)</f>
        <v>0</v>
      </c>
      <c r="K293" s="206" t="s">
        <v>132</v>
      </c>
      <c r="L293" s="44"/>
      <c r="M293" s="211" t="s">
        <v>19</v>
      </c>
      <c r="N293" s="212" t="s">
        <v>45</v>
      </c>
      <c r="O293" s="84"/>
      <c r="P293" s="213">
        <f>O293*H293</f>
        <v>0</v>
      </c>
      <c r="Q293" s="213">
        <v>0.00029</v>
      </c>
      <c r="R293" s="213">
        <f>Q293*H293</f>
        <v>0.008015020000000001</v>
      </c>
      <c r="S293" s="213">
        <v>0</v>
      </c>
      <c r="T293" s="214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15" t="s">
        <v>172</v>
      </c>
      <c r="AT293" s="215" t="s">
        <v>128</v>
      </c>
      <c r="AU293" s="215" t="s">
        <v>84</v>
      </c>
      <c r="AY293" s="17" t="s">
        <v>125</v>
      </c>
      <c r="BE293" s="216">
        <f>IF(N293="základní",J293,0)</f>
        <v>0</v>
      </c>
      <c r="BF293" s="216">
        <f>IF(N293="snížená",J293,0)</f>
        <v>0</v>
      </c>
      <c r="BG293" s="216">
        <f>IF(N293="zákl. přenesená",J293,0)</f>
        <v>0</v>
      </c>
      <c r="BH293" s="216">
        <f>IF(N293="sníž. přenesená",J293,0)</f>
        <v>0</v>
      </c>
      <c r="BI293" s="216">
        <f>IF(N293="nulová",J293,0)</f>
        <v>0</v>
      </c>
      <c r="BJ293" s="17" t="s">
        <v>82</v>
      </c>
      <c r="BK293" s="216">
        <f>ROUND(I293*H293,2)</f>
        <v>0</v>
      </c>
      <c r="BL293" s="17" t="s">
        <v>172</v>
      </c>
      <c r="BM293" s="215" t="s">
        <v>424</v>
      </c>
    </row>
    <row r="294" spans="1:47" s="2" customFormat="1" ht="12">
      <c r="A294" s="38"/>
      <c r="B294" s="39"/>
      <c r="C294" s="40"/>
      <c r="D294" s="217" t="s">
        <v>134</v>
      </c>
      <c r="E294" s="40"/>
      <c r="F294" s="218" t="s">
        <v>425</v>
      </c>
      <c r="G294" s="40"/>
      <c r="H294" s="40"/>
      <c r="I294" s="219"/>
      <c r="J294" s="40"/>
      <c r="K294" s="40"/>
      <c r="L294" s="44"/>
      <c r="M294" s="220"/>
      <c r="N294" s="221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134</v>
      </c>
      <c r="AU294" s="17" t="s">
        <v>84</v>
      </c>
    </row>
    <row r="295" spans="1:51" s="13" customFormat="1" ht="12">
      <c r="A295" s="13"/>
      <c r="B295" s="222"/>
      <c r="C295" s="223"/>
      <c r="D295" s="224" t="s">
        <v>136</v>
      </c>
      <c r="E295" s="225" t="s">
        <v>19</v>
      </c>
      <c r="F295" s="226" t="s">
        <v>410</v>
      </c>
      <c r="G295" s="223"/>
      <c r="H295" s="227">
        <v>22.11</v>
      </c>
      <c r="I295" s="228"/>
      <c r="J295" s="223"/>
      <c r="K295" s="223"/>
      <c r="L295" s="229"/>
      <c r="M295" s="230"/>
      <c r="N295" s="231"/>
      <c r="O295" s="231"/>
      <c r="P295" s="231"/>
      <c r="Q295" s="231"/>
      <c r="R295" s="231"/>
      <c r="S295" s="231"/>
      <c r="T295" s="23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3" t="s">
        <v>136</v>
      </c>
      <c r="AU295" s="233" t="s">
        <v>84</v>
      </c>
      <c r="AV295" s="13" t="s">
        <v>84</v>
      </c>
      <c r="AW295" s="13" t="s">
        <v>35</v>
      </c>
      <c r="AX295" s="13" t="s">
        <v>82</v>
      </c>
      <c r="AY295" s="233" t="s">
        <v>125</v>
      </c>
    </row>
    <row r="296" spans="1:51" s="13" customFormat="1" ht="12">
      <c r="A296" s="13"/>
      <c r="B296" s="222"/>
      <c r="C296" s="223"/>
      <c r="D296" s="224" t="s">
        <v>136</v>
      </c>
      <c r="E296" s="223"/>
      <c r="F296" s="226" t="s">
        <v>411</v>
      </c>
      <c r="G296" s="223"/>
      <c r="H296" s="227">
        <v>27.638</v>
      </c>
      <c r="I296" s="228"/>
      <c r="J296" s="223"/>
      <c r="K296" s="223"/>
      <c r="L296" s="229"/>
      <c r="M296" s="230"/>
      <c r="N296" s="231"/>
      <c r="O296" s="231"/>
      <c r="P296" s="231"/>
      <c r="Q296" s="231"/>
      <c r="R296" s="231"/>
      <c r="S296" s="231"/>
      <c r="T296" s="23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3" t="s">
        <v>136</v>
      </c>
      <c r="AU296" s="233" t="s">
        <v>84</v>
      </c>
      <c r="AV296" s="13" t="s">
        <v>84</v>
      </c>
      <c r="AW296" s="13" t="s">
        <v>4</v>
      </c>
      <c r="AX296" s="13" t="s">
        <v>82</v>
      </c>
      <c r="AY296" s="233" t="s">
        <v>125</v>
      </c>
    </row>
    <row r="297" spans="1:65" s="2" customFormat="1" ht="37.8" customHeight="1">
      <c r="A297" s="38"/>
      <c r="B297" s="39"/>
      <c r="C297" s="204" t="s">
        <v>318</v>
      </c>
      <c r="D297" s="204" t="s">
        <v>128</v>
      </c>
      <c r="E297" s="205" t="s">
        <v>426</v>
      </c>
      <c r="F297" s="206" t="s">
        <v>427</v>
      </c>
      <c r="G297" s="207" t="s">
        <v>141</v>
      </c>
      <c r="H297" s="208">
        <v>27.638</v>
      </c>
      <c r="I297" s="209"/>
      <c r="J297" s="210">
        <f>ROUND(I297*H297,2)</f>
        <v>0</v>
      </c>
      <c r="K297" s="206" t="s">
        <v>132</v>
      </c>
      <c r="L297" s="44"/>
      <c r="M297" s="211" t="s">
        <v>19</v>
      </c>
      <c r="N297" s="212" t="s">
        <v>45</v>
      </c>
      <c r="O297" s="84"/>
      <c r="P297" s="213">
        <f>O297*H297</f>
        <v>0</v>
      </c>
      <c r="Q297" s="213">
        <v>0.00032</v>
      </c>
      <c r="R297" s="213">
        <f>Q297*H297</f>
        <v>0.008844160000000002</v>
      </c>
      <c r="S297" s="213">
        <v>0</v>
      </c>
      <c r="T297" s="214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15" t="s">
        <v>172</v>
      </c>
      <c r="AT297" s="215" t="s">
        <v>128</v>
      </c>
      <c r="AU297" s="215" t="s">
        <v>84</v>
      </c>
      <c r="AY297" s="17" t="s">
        <v>125</v>
      </c>
      <c r="BE297" s="216">
        <f>IF(N297="základní",J297,0)</f>
        <v>0</v>
      </c>
      <c r="BF297" s="216">
        <f>IF(N297="snížená",J297,0)</f>
        <v>0</v>
      </c>
      <c r="BG297" s="216">
        <f>IF(N297="zákl. přenesená",J297,0)</f>
        <v>0</v>
      </c>
      <c r="BH297" s="216">
        <f>IF(N297="sníž. přenesená",J297,0)</f>
        <v>0</v>
      </c>
      <c r="BI297" s="216">
        <f>IF(N297="nulová",J297,0)</f>
        <v>0</v>
      </c>
      <c r="BJ297" s="17" t="s">
        <v>82</v>
      </c>
      <c r="BK297" s="216">
        <f>ROUND(I297*H297,2)</f>
        <v>0</v>
      </c>
      <c r="BL297" s="17" t="s">
        <v>172</v>
      </c>
      <c r="BM297" s="215" t="s">
        <v>428</v>
      </c>
    </row>
    <row r="298" spans="1:47" s="2" customFormat="1" ht="12">
      <c r="A298" s="38"/>
      <c r="B298" s="39"/>
      <c r="C298" s="40"/>
      <c r="D298" s="217" t="s">
        <v>134</v>
      </c>
      <c r="E298" s="40"/>
      <c r="F298" s="218" t="s">
        <v>429</v>
      </c>
      <c r="G298" s="40"/>
      <c r="H298" s="40"/>
      <c r="I298" s="219"/>
      <c r="J298" s="40"/>
      <c r="K298" s="40"/>
      <c r="L298" s="44"/>
      <c r="M298" s="220"/>
      <c r="N298" s="221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134</v>
      </c>
      <c r="AU298" s="17" t="s">
        <v>84</v>
      </c>
    </row>
    <row r="299" spans="1:51" s="13" customFormat="1" ht="12">
      <c r="A299" s="13"/>
      <c r="B299" s="222"/>
      <c r="C299" s="223"/>
      <c r="D299" s="224" t="s">
        <v>136</v>
      </c>
      <c r="E299" s="225" t="s">
        <v>19</v>
      </c>
      <c r="F299" s="226" t="s">
        <v>410</v>
      </c>
      <c r="G299" s="223"/>
      <c r="H299" s="227">
        <v>22.11</v>
      </c>
      <c r="I299" s="228"/>
      <c r="J299" s="223"/>
      <c r="K299" s="223"/>
      <c r="L299" s="229"/>
      <c r="M299" s="230"/>
      <c r="N299" s="231"/>
      <c r="O299" s="231"/>
      <c r="P299" s="231"/>
      <c r="Q299" s="231"/>
      <c r="R299" s="231"/>
      <c r="S299" s="231"/>
      <c r="T299" s="23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3" t="s">
        <v>136</v>
      </c>
      <c r="AU299" s="233" t="s">
        <v>84</v>
      </c>
      <c r="AV299" s="13" t="s">
        <v>84</v>
      </c>
      <c r="AW299" s="13" t="s">
        <v>35</v>
      </c>
      <c r="AX299" s="13" t="s">
        <v>82</v>
      </c>
      <c r="AY299" s="233" t="s">
        <v>125</v>
      </c>
    </row>
    <row r="300" spans="1:51" s="13" customFormat="1" ht="12">
      <c r="A300" s="13"/>
      <c r="B300" s="222"/>
      <c r="C300" s="223"/>
      <c r="D300" s="224" t="s">
        <v>136</v>
      </c>
      <c r="E300" s="223"/>
      <c r="F300" s="226" t="s">
        <v>411</v>
      </c>
      <c r="G300" s="223"/>
      <c r="H300" s="227">
        <v>27.638</v>
      </c>
      <c r="I300" s="228"/>
      <c r="J300" s="223"/>
      <c r="K300" s="223"/>
      <c r="L300" s="229"/>
      <c r="M300" s="230"/>
      <c r="N300" s="231"/>
      <c r="O300" s="231"/>
      <c r="P300" s="231"/>
      <c r="Q300" s="231"/>
      <c r="R300" s="231"/>
      <c r="S300" s="231"/>
      <c r="T300" s="23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3" t="s">
        <v>136</v>
      </c>
      <c r="AU300" s="233" t="s">
        <v>84</v>
      </c>
      <c r="AV300" s="13" t="s">
        <v>84</v>
      </c>
      <c r="AW300" s="13" t="s">
        <v>4</v>
      </c>
      <c r="AX300" s="13" t="s">
        <v>82</v>
      </c>
      <c r="AY300" s="233" t="s">
        <v>125</v>
      </c>
    </row>
    <row r="301" spans="1:65" s="2" customFormat="1" ht="24.15" customHeight="1">
      <c r="A301" s="38"/>
      <c r="B301" s="39"/>
      <c r="C301" s="204" t="s">
        <v>430</v>
      </c>
      <c r="D301" s="204" t="s">
        <v>128</v>
      </c>
      <c r="E301" s="205" t="s">
        <v>431</v>
      </c>
      <c r="F301" s="206" t="s">
        <v>432</v>
      </c>
      <c r="G301" s="207" t="s">
        <v>141</v>
      </c>
      <c r="H301" s="208">
        <v>33.8</v>
      </c>
      <c r="I301" s="209"/>
      <c r="J301" s="210">
        <f>ROUND(I301*H301,2)</f>
        <v>0</v>
      </c>
      <c r="K301" s="206" t="s">
        <v>132</v>
      </c>
      <c r="L301" s="44"/>
      <c r="M301" s="211" t="s">
        <v>19</v>
      </c>
      <c r="N301" s="212" t="s">
        <v>45</v>
      </c>
      <c r="O301" s="84"/>
      <c r="P301" s="213">
        <f>O301*H301</f>
        <v>0</v>
      </c>
      <c r="Q301" s="213">
        <v>0.00011</v>
      </c>
      <c r="R301" s="213">
        <f>Q301*H301</f>
        <v>0.003718</v>
      </c>
      <c r="S301" s="213">
        <v>0</v>
      </c>
      <c r="T301" s="214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15" t="s">
        <v>172</v>
      </c>
      <c r="AT301" s="215" t="s">
        <v>128</v>
      </c>
      <c r="AU301" s="215" t="s">
        <v>84</v>
      </c>
      <c r="AY301" s="17" t="s">
        <v>125</v>
      </c>
      <c r="BE301" s="216">
        <f>IF(N301="základní",J301,0)</f>
        <v>0</v>
      </c>
      <c r="BF301" s="216">
        <f>IF(N301="snížená",J301,0)</f>
        <v>0</v>
      </c>
      <c r="BG301" s="216">
        <f>IF(N301="zákl. přenesená",J301,0)</f>
        <v>0</v>
      </c>
      <c r="BH301" s="216">
        <f>IF(N301="sníž. přenesená",J301,0)</f>
        <v>0</v>
      </c>
      <c r="BI301" s="216">
        <f>IF(N301="nulová",J301,0)</f>
        <v>0</v>
      </c>
      <c r="BJ301" s="17" t="s">
        <v>82</v>
      </c>
      <c r="BK301" s="216">
        <f>ROUND(I301*H301,2)</f>
        <v>0</v>
      </c>
      <c r="BL301" s="17" t="s">
        <v>172</v>
      </c>
      <c r="BM301" s="215" t="s">
        <v>433</v>
      </c>
    </row>
    <row r="302" spans="1:47" s="2" customFormat="1" ht="12">
      <c r="A302" s="38"/>
      <c r="B302" s="39"/>
      <c r="C302" s="40"/>
      <c r="D302" s="217" t="s">
        <v>134</v>
      </c>
      <c r="E302" s="40"/>
      <c r="F302" s="218" t="s">
        <v>434</v>
      </c>
      <c r="G302" s="40"/>
      <c r="H302" s="40"/>
      <c r="I302" s="219"/>
      <c r="J302" s="40"/>
      <c r="K302" s="40"/>
      <c r="L302" s="44"/>
      <c r="M302" s="220"/>
      <c r="N302" s="221"/>
      <c r="O302" s="84"/>
      <c r="P302" s="84"/>
      <c r="Q302" s="84"/>
      <c r="R302" s="84"/>
      <c r="S302" s="84"/>
      <c r="T302" s="8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134</v>
      </c>
      <c r="AU302" s="17" t="s">
        <v>84</v>
      </c>
    </row>
    <row r="303" spans="1:51" s="13" customFormat="1" ht="12">
      <c r="A303" s="13"/>
      <c r="B303" s="222"/>
      <c r="C303" s="223"/>
      <c r="D303" s="224" t="s">
        <v>136</v>
      </c>
      <c r="E303" s="225" t="s">
        <v>19</v>
      </c>
      <c r="F303" s="226" t="s">
        <v>435</v>
      </c>
      <c r="G303" s="223"/>
      <c r="H303" s="227">
        <v>28.8</v>
      </c>
      <c r="I303" s="228"/>
      <c r="J303" s="223"/>
      <c r="K303" s="223"/>
      <c r="L303" s="229"/>
      <c r="M303" s="230"/>
      <c r="N303" s="231"/>
      <c r="O303" s="231"/>
      <c r="P303" s="231"/>
      <c r="Q303" s="231"/>
      <c r="R303" s="231"/>
      <c r="S303" s="231"/>
      <c r="T303" s="23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3" t="s">
        <v>136</v>
      </c>
      <c r="AU303" s="233" t="s">
        <v>84</v>
      </c>
      <c r="AV303" s="13" t="s">
        <v>84</v>
      </c>
      <c r="AW303" s="13" t="s">
        <v>35</v>
      </c>
      <c r="AX303" s="13" t="s">
        <v>74</v>
      </c>
      <c r="AY303" s="233" t="s">
        <v>125</v>
      </c>
    </row>
    <row r="304" spans="1:51" s="13" customFormat="1" ht="12">
      <c r="A304" s="13"/>
      <c r="B304" s="222"/>
      <c r="C304" s="223"/>
      <c r="D304" s="224" t="s">
        <v>136</v>
      </c>
      <c r="E304" s="225" t="s">
        <v>19</v>
      </c>
      <c r="F304" s="226" t="s">
        <v>436</v>
      </c>
      <c r="G304" s="223"/>
      <c r="H304" s="227">
        <v>5</v>
      </c>
      <c r="I304" s="228"/>
      <c r="J304" s="223"/>
      <c r="K304" s="223"/>
      <c r="L304" s="229"/>
      <c r="M304" s="230"/>
      <c r="N304" s="231"/>
      <c r="O304" s="231"/>
      <c r="P304" s="231"/>
      <c r="Q304" s="231"/>
      <c r="R304" s="231"/>
      <c r="S304" s="231"/>
      <c r="T304" s="23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3" t="s">
        <v>136</v>
      </c>
      <c r="AU304" s="233" t="s">
        <v>84</v>
      </c>
      <c r="AV304" s="13" t="s">
        <v>84</v>
      </c>
      <c r="AW304" s="13" t="s">
        <v>35</v>
      </c>
      <c r="AX304" s="13" t="s">
        <v>74</v>
      </c>
      <c r="AY304" s="233" t="s">
        <v>125</v>
      </c>
    </row>
    <row r="305" spans="1:51" s="14" customFormat="1" ht="12">
      <c r="A305" s="14"/>
      <c r="B305" s="234"/>
      <c r="C305" s="235"/>
      <c r="D305" s="224" t="s">
        <v>136</v>
      </c>
      <c r="E305" s="236" t="s">
        <v>19</v>
      </c>
      <c r="F305" s="237" t="s">
        <v>138</v>
      </c>
      <c r="G305" s="235"/>
      <c r="H305" s="238">
        <v>33.8</v>
      </c>
      <c r="I305" s="239"/>
      <c r="J305" s="235"/>
      <c r="K305" s="235"/>
      <c r="L305" s="240"/>
      <c r="M305" s="241"/>
      <c r="N305" s="242"/>
      <c r="O305" s="242"/>
      <c r="P305" s="242"/>
      <c r="Q305" s="242"/>
      <c r="R305" s="242"/>
      <c r="S305" s="242"/>
      <c r="T305" s="24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4" t="s">
        <v>136</v>
      </c>
      <c r="AU305" s="244" t="s">
        <v>84</v>
      </c>
      <c r="AV305" s="14" t="s">
        <v>133</v>
      </c>
      <c r="AW305" s="14" t="s">
        <v>35</v>
      </c>
      <c r="AX305" s="14" t="s">
        <v>82</v>
      </c>
      <c r="AY305" s="244" t="s">
        <v>125</v>
      </c>
    </row>
    <row r="306" spans="1:65" s="2" customFormat="1" ht="24.15" customHeight="1">
      <c r="A306" s="38"/>
      <c r="B306" s="39"/>
      <c r="C306" s="204" t="s">
        <v>324</v>
      </c>
      <c r="D306" s="204" t="s">
        <v>128</v>
      </c>
      <c r="E306" s="205" t="s">
        <v>437</v>
      </c>
      <c r="F306" s="206" t="s">
        <v>438</v>
      </c>
      <c r="G306" s="207" t="s">
        <v>141</v>
      </c>
      <c r="H306" s="208">
        <v>67.6</v>
      </c>
      <c r="I306" s="209"/>
      <c r="J306" s="210">
        <f>ROUND(I306*H306,2)</f>
        <v>0</v>
      </c>
      <c r="K306" s="206" t="s">
        <v>132</v>
      </c>
      <c r="L306" s="44"/>
      <c r="M306" s="211" t="s">
        <v>19</v>
      </c>
      <c r="N306" s="212" t="s">
        <v>45</v>
      </c>
      <c r="O306" s="84"/>
      <c r="P306" s="213">
        <f>O306*H306</f>
        <v>0</v>
      </c>
      <c r="Q306" s="213">
        <v>0.00014</v>
      </c>
      <c r="R306" s="213">
        <f>Q306*H306</f>
        <v>0.009463999999999998</v>
      </c>
      <c r="S306" s="213">
        <v>0</v>
      </c>
      <c r="T306" s="214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15" t="s">
        <v>172</v>
      </c>
      <c r="AT306" s="215" t="s">
        <v>128</v>
      </c>
      <c r="AU306" s="215" t="s">
        <v>84</v>
      </c>
      <c r="AY306" s="17" t="s">
        <v>125</v>
      </c>
      <c r="BE306" s="216">
        <f>IF(N306="základní",J306,0)</f>
        <v>0</v>
      </c>
      <c r="BF306" s="216">
        <f>IF(N306="snížená",J306,0)</f>
        <v>0</v>
      </c>
      <c r="BG306" s="216">
        <f>IF(N306="zákl. přenesená",J306,0)</f>
        <v>0</v>
      </c>
      <c r="BH306" s="216">
        <f>IF(N306="sníž. přenesená",J306,0)</f>
        <v>0</v>
      </c>
      <c r="BI306" s="216">
        <f>IF(N306="nulová",J306,0)</f>
        <v>0</v>
      </c>
      <c r="BJ306" s="17" t="s">
        <v>82</v>
      </c>
      <c r="BK306" s="216">
        <f>ROUND(I306*H306,2)</f>
        <v>0</v>
      </c>
      <c r="BL306" s="17" t="s">
        <v>172</v>
      </c>
      <c r="BM306" s="215" t="s">
        <v>439</v>
      </c>
    </row>
    <row r="307" spans="1:47" s="2" customFormat="1" ht="12">
      <c r="A307" s="38"/>
      <c r="B307" s="39"/>
      <c r="C307" s="40"/>
      <c r="D307" s="217" t="s">
        <v>134</v>
      </c>
      <c r="E307" s="40"/>
      <c r="F307" s="218" t="s">
        <v>440</v>
      </c>
      <c r="G307" s="40"/>
      <c r="H307" s="40"/>
      <c r="I307" s="219"/>
      <c r="J307" s="40"/>
      <c r="K307" s="40"/>
      <c r="L307" s="44"/>
      <c r="M307" s="220"/>
      <c r="N307" s="221"/>
      <c r="O307" s="84"/>
      <c r="P307" s="84"/>
      <c r="Q307" s="84"/>
      <c r="R307" s="84"/>
      <c r="S307" s="84"/>
      <c r="T307" s="85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134</v>
      </c>
      <c r="AU307" s="17" t="s">
        <v>84</v>
      </c>
    </row>
    <row r="308" spans="1:51" s="13" customFormat="1" ht="12">
      <c r="A308" s="13"/>
      <c r="B308" s="222"/>
      <c r="C308" s="223"/>
      <c r="D308" s="224" t="s">
        <v>136</v>
      </c>
      <c r="E308" s="225" t="s">
        <v>19</v>
      </c>
      <c r="F308" s="226" t="s">
        <v>441</v>
      </c>
      <c r="G308" s="223"/>
      <c r="H308" s="227">
        <v>57.6</v>
      </c>
      <c r="I308" s="228"/>
      <c r="J308" s="223"/>
      <c r="K308" s="223"/>
      <c r="L308" s="229"/>
      <c r="M308" s="230"/>
      <c r="N308" s="231"/>
      <c r="O308" s="231"/>
      <c r="P308" s="231"/>
      <c r="Q308" s="231"/>
      <c r="R308" s="231"/>
      <c r="S308" s="231"/>
      <c r="T308" s="23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3" t="s">
        <v>136</v>
      </c>
      <c r="AU308" s="233" t="s">
        <v>84</v>
      </c>
      <c r="AV308" s="13" t="s">
        <v>84</v>
      </c>
      <c r="AW308" s="13" t="s">
        <v>35</v>
      </c>
      <c r="AX308" s="13" t="s">
        <v>74</v>
      </c>
      <c r="AY308" s="233" t="s">
        <v>125</v>
      </c>
    </row>
    <row r="309" spans="1:51" s="13" customFormat="1" ht="12">
      <c r="A309" s="13"/>
      <c r="B309" s="222"/>
      <c r="C309" s="223"/>
      <c r="D309" s="224" t="s">
        <v>136</v>
      </c>
      <c r="E309" s="225" t="s">
        <v>19</v>
      </c>
      <c r="F309" s="226" t="s">
        <v>442</v>
      </c>
      <c r="G309" s="223"/>
      <c r="H309" s="227">
        <v>10</v>
      </c>
      <c r="I309" s="228"/>
      <c r="J309" s="223"/>
      <c r="K309" s="223"/>
      <c r="L309" s="229"/>
      <c r="M309" s="230"/>
      <c r="N309" s="231"/>
      <c r="O309" s="231"/>
      <c r="P309" s="231"/>
      <c r="Q309" s="231"/>
      <c r="R309" s="231"/>
      <c r="S309" s="231"/>
      <c r="T309" s="23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3" t="s">
        <v>136</v>
      </c>
      <c r="AU309" s="233" t="s">
        <v>84</v>
      </c>
      <c r="AV309" s="13" t="s">
        <v>84</v>
      </c>
      <c r="AW309" s="13" t="s">
        <v>35</v>
      </c>
      <c r="AX309" s="13" t="s">
        <v>74</v>
      </c>
      <c r="AY309" s="233" t="s">
        <v>125</v>
      </c>
    </row>
    <row r="310" spans="1:51" s="14" customFormat="1" ht="12">
      <c r="A310" s="14"/>
      <c r="B310" s="234"/>
      <c r="C310" s="235"/>
      <c r="D310" s="224" t="s">
        <v>136</v>
      </c>
      <c r="E310" s="236" t="s">
        <v>19</v>
      </c>
      <c r="F310" s="237" t="s">
        <v>138</v>
      </c>
      <c r="G310" s="235"/>
      <c r="H310" s="238">
        <v>67.6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4" t="s">
        <v>136</v>
      </c>
      <c r="AU310" s="244" t="s">
        <v>84</v>
      </c>
      <c r="AV310" s="14" t="s">
        <v>133</v>
      </c>
      <c r="AW310" s="14" t="s">
        <v>35</v>
      </c>
      <c r="AX310" s="14" t="s">
        <v>82</v>
      </c>
      <c r="AY310" s="244" t="s">
        <v>125</v>
      </c>
    </row>
    <row r="311" spans="1:65" s="2" customFormat="1" ht="24.15" customHeight="1">
      <c r="A311" s="38"/>
      <c r="B311" s="39"/>
      <c r="C311" s="204" t="s">
        <v>443</v>
      </c>
      <c r="D311" s="204" t="s">
        <v>128</v>
      </c>
      <c r="E311" s="205" t="s">
        <v>444</v>
      </c>
      <c r="F311" s="206" t="s">
        <v>445</v>
      </c>
      <c r="G311" s="207" t="s">
        <v>141</v>
      </c>
      <c r="H311" s="208">
        <v>67.6</v>
      </c>
      <c r="I311" s="209"/>
      <c r="J311" s="210">
        <f>ROUND(I311*H311,2)</f>
        <v>0</v>
      </c>
      <c r="K311" s="206" t="s">
        <v>132</v>
      </c>
      <c r="L311" s="44"/>
      <c r="M311" s="211" t="s">
        <v>19</v>
      </c>
      <c r="N311" s="212" t="s">
        <v>45</v>
      </c>
      <c r="O311" s="84"/>
      <c r="P311" s="213">
        <f>O311*H311</f>
        <v>0</v>
      </c>
      <c r="Q311" s="213">
        <v>0.00014</v>
      </c>
      <c r="R311" s="213">
        <f>Q311*H311</f>
        <v>0.009463999999999998</v>
      </c>
      <c r="S311" s="213">
        <v>0</v>
      </c>
      <c r="T311" s="214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15" t="s">
        <v>172</v>
      </c>
      <c r="AT311" s="215" t="s">
        <v>128</v>
      </c>
      <c r="AU311" s="215" t="s">
        <v>84</v>
      </c>
      <c r="AY311" s="17" t="s">
        <v>125</v>
      </c>
      <c r="BE311" s="216">
        <f>IF(N311="základní",J311,0)</f>
        <v>0</v>
      </c>
      <c r="BF311" s="216">
        <f>IF(N311="snížená",J311,0)</f>
        <v>0</v>
      </c>
      <c r="BG311" s="216">
        <f>IF(N311="zákl. přenesená",J311,0)</f>
        <v>0</v>
      </c>
      <c r="BH311" s="216">
        <f>IF(N311="sníž. přenesená",J311,0)</f>
        <v>0</v>
      </c>
      <c r="BI311" s="216">
        <f>IF(N311="nulová",J311,0)</f>
        <v>0</v>
      </c>
      <c r="BJ311" s="17" t="s">
        <v>82</v>
      </c>
      <c r="BK311" s="216">
        <f>ROUND(I311*H311,2)</f>
        <v>0</v>
      </c>
      <c r="BL311" s="17" t="s">
        <v>172</v>
      </c>
      <c r="BM311" s="215" t="s">
        <v>446</v>
      </c>
    </row>
    <row r="312" spans="1:47" s="2" customFormat="1" ht="12">
      <c r="A312" s="38"/>
      <c r="B312" s="39"/>
      <c r="C312" s="40"/>
      <c r="D312" s="217" t="s">
        <v>134</v>
      </c>
      <c r="E312" s="40"/>
      <c r="F312" s="218" t="s">
        <v>447</v>
      </c>
      <c r="G312" s="40"/>
      <c r="H312" s="40"/>
      <c r="I312" s="219"/>
      <c r="J312" s="40"/>
      <c r="K312" s="40"/>
      <c r="L312" s="44"/>
      <c r="M312" s="220"/>
      <c r="N312" s="221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134</v>
      </c>
      <c r="AU312" s="17" t="s">
        <v>84</v>
      </c>
    </row>
    <row r="313" spans="1:51" s="13" customFormat="1" ht="12">
      <c r="A313" s="13"/>
      <c r="B313" s="222"/>
      <c r="C313" s="223"/>
      <c r="D313" s="224" t="s">
        <v>136</v>
      </c>
      <c r="E313" s="225" t="s">
        <v>19</v>
      </c>
      <c r="F313" s="226" t="s">
        <v>441</v>
      </c>
      <c r="G313" s="223"/>
      <c r="H313" s="227">
        <v>57.6</v>
      </c>
      <c r="I313" s="228"/>
      <c r="J313" s="223"/>
      <c r="K313" s="223"/>
      <c r="L313" s="229"/>
      <c r="M313" s="230"/>
      <c r="N313" s="231"/>
      <c r="O313" s="231"/>
      <c r="P313" s="231"/>
      <c r="Q313" s="231"/>
      <c r="R313" s="231"/>
      <c r="S313" s="231"/>
      <c r="T313" s="23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3" t="s">
        <v>136</v>
      </c>
      <c r="AU313" s="233" t="s">
        <v>84</v>
      </c>
      <c r="AV313" s="13" t="s">
        <v>84</v>
      </c>
      <c r="AW313" s="13" t="s">
        <v>35</v>
      </c>
      <c r="AX313" s="13" t="s">
        <v>74</v>
      </c>
      <c r="AY313" s="233" t="s">
        <v>125</v>
      </c>
    </row>
    <row r="314" spans="1:51" s="13" customFormat="1" ht="12">
      <c r="A314" s="13"/>
      <c r="B314" s="222"/>
      <c r="C314" s="223"/>
      <c r="D314" s="224" t="s">
        <v>136</v>
      </c>
      <c r="E314" s="225" t="s">
        <v>19</v>
      </c>
      <c r="F314" s="226" t="s">
        <v>442</v>
      </c>
      <c r="G314" s="223"/>
      <c r="H314" s="227">
        <v>10</v>
      </c>
      <c r="I314" s="228"/>
      <c r="J314" s="223"/>
      <c r="K314" s="223"/>
      <c r="L314" s="229"/>
      <c r="M314" s="230"/>
      <c r="N314" s="231"/>
      <c r="O314" s="231"/>
      <c r="P314" s="231"/>
      <c r="Q314" s="231"/>
      <c r="R314" s="231"/>
      <c r="S314" s="231"/>
      <c r="T314" s="23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3" t="s">
        <v>136</v>
      </c>
      <c r="AU314" s="233" t="s">
        <v>84</v>
      </c>
      <c r="AV314" s="13" t="s">
        <v>84</v>
      </c>
      <c r="AW314" s="13" t="s">
        <v>35</v>
      </c>
      <c r="AX314" s="13" t="s">
        <v>74</v>
      </c>
      <c r="AY314" s="233" t="s">
        <v>125</v>
      </c>
    </row>
    <row r="315" spans="1:51" s="14" customFormat="1" ht="12">
      <c r="A315" s="14"/>
      <c r="B315" s="234"/>
      <c r="C315" s="235"/>
      <c r="D315" s="224" t="s">
        <v>136</v>
      </c>
      <c r="E315" s="236" t="s">
        <v>19</v>
      </c>
      <c r="F315" s="237" t="s">
        <v>138</v>
      </c>
      <c r="G315" s="235"/>
      <c r="H315" s="238">
        <v>67.6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4" t="s">
        <v>136</v>
      </c>
      <c r="AU315" s="244" t="s">
        <v>84</v>
      </c>
      <c r="AV315" s="14" t="s">
        <v>133</v>
      </c>
      <c r="AW315" s="14" t="s">
        <v>35</v>
      </c>
      <c r="AX315" s="14" t="s">
        <v>82</v>
      </c>
      <c r="AY315" s="244" t="s">
        <v>125</v>
      </c>
    </row>
    <row r="316" spans="1:65" s="2" customFormat="1" ht="44.25" customHeight="1">
      <c r="A316" s="38"/>
      <c r="B316" s="39"/>
      <c r="C316" s="204" t="s">
        <v>329</v>
      </c>
      <c r="D316" s="204" t="s">
        <v>128</v>
      </c>
      <c r="E316" s="205" t="s">
        <v>448</v>
      </c>
      <c r="F316" s="206" t="s">
        <v>449</v>
      </c>
      <c r="G316" s="207" t="s">
        <v>131</v>
      </c>
      <c r="H316" s="208">
        <v>47</v>
      </c>
      <c r="I316" s="209"/>
      <c r="J316" s="210">
        <f>ROUND(I316*H316,2)</f>
        <v>0</v>
      </c>
      <c r="K316" s="206" t="s">
        <v>132</v>
      </c>
      <c r="L316" s="44"/>
      <c r="M316" s="211" t="s">
        <v>19</v>
      </c>
      <c r="N316" s="212" t="s">
        <v>45</v>
      </c>
      <c r="O316" s="84"/>
      <c r="P316" s="213">
        <f>O316*H316</f>
        <v>0</v>
      </c>
      <c r="Q316" s="213">
        <v>0.0012</v>
      </c>
      <c r="R316" s="213">
        <f>Q316*H316</f>
        <v>0.05639999999999999</v>
      </c>
      <c r="S316" s="213">
        <v>0</v>
      </c>
      <c r="T316" s="214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15" t="s">
        <v>172</v>
      </c>
      <c r="AT316" s="215" t="s">
        <v>128</v>
      </c>
      <c r="AU316" s="215" t="s">
        <v>84</v>
      </c>
      <c r="AY316" s="17" t="s">
        <v>125</v>
      </c>
      <c r="BE316" s="216">
        <f>IF(N316="základní",J316,0)</f>
        <v>0</v>
      </c>
      <c r="BF316" s="216">
        <f>IF(N316="snížená",J316,0)</f>
        <v>0</v>
      </c>
      <c r="BG316" s="216">
        <f>IF(N316="zákl. přenesená",J316,0)</f>
        <v>0</v>
      </c>
      <c r="BH316" s="216">
        <f>IF(N316="sníž. přenesená",J316,0)</f>
        <v>0</v>
      </c>
      <c r="BI316" s="216">
        <f>IF(N316="nulová",J316,0)</f>
        <v>0</v>
      </c>
      <c r="BJ316" s="17" t="s">
        <v>82</v>
      </c>
      <c r="BK316" s="216">
        <f>ROUND(I316*H316,2)</f>
        <v>0</v>
      </c>
      <c r="BL316" s="17" t="s">
        <v>172</v>
      </c>
      <c r="BM316" s="215" t="s">
        <v>450</v>
      </c>
    </row>
    <row r="317" spans="1:47" s="2" customFormat="1" ht="12">
      <c r="A317" s="38"/>
      <c r="B317" s="39"/>
      <c r="C317" s="40"/>
      <c r="D317" s="217" t="s">
        <v>134</v>
      </c>
      <c r="E317" s="40"/>
      <c r="F317" s="218" t="s">
        <v>451</v>
      </c>
      <c r="G317" s="40"/>
      <c r="H317" s="40"/>
      <c r="I317" s="219"/>
      <c r="J317" s="40"/>
      <c r="K317" s="40"/>
      <c r="L317" s="44"/>
      <c r="M317" s="220"/>
      <c r="N317" s="221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134</v>
      </c>
      <c r="AU317" s="17" t="s">
        <v>84</v>
      </c>
    </row>
    <row r="318" spans="1:51" s="13" customFormat="1" ht="12">
      <c r="A318" s="13"/>
      <c r="B318" s="222"/>
      <c r="C318" s="223"/>
      <c r="D318" s="224" t="s">
        <v>136</v>
      </c>
      <c r="E318" s="225" t="s">
        <v>19</v>
      </c>
      <c r="F318" s="226" t="s">
        <v>387</v>
      </c>
      <c r="G318" s="223"/>
      <c r="H318" s="227">
        <v>47</v>
      </c>
      <c r="I318" s="228"/>
      <c r="J318" s="223"/>
      <c r="K318" s="223"/>
      <c r="L318" s="229"/>
      <c r="M318" s="230"/>
      <c r="N318" s="231"/>
      <c r="O318" s="231"/>
      <c r="P318" s="231"/>
      <c r="Q318" s="231"/>
      <c r="R318" s="231"/>
      <c r="S318" s="231"/>
      <c r="T318" s="23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3" t="s">
        <v>136</v>
      </c>
      <c r="AU318" s="233" t="s">
        <v>84</v>
      </c>
      <c r="AV318" s="13" t="s">
        <v>84</v>
      </c>
      <c r="AW318" s="13" t="s">
        <v>35</v>
      </c>
      <c r="AX318" s="13" t="s">
        <v>82</v>
      </c>
      <c r="AY318" s="233" t="s">
        <v>125</v>
      </c>
    </row>
    <row r="319" spans="1:65" s="2" customFormat="1" ht="21.75" customHeight="1">
      <c r="A319" s="38"/>
      <c r="B319" s="39"/>
      <c r="C319" s="245" t="s">
        <v>452</v>
      </c>
      <c r="D319" s="245" t="s">
        <v>379</v>
      </c>
      <c r="E319" s="246" t="s">
        <v>453</v>
      </c>
      <c r="F319" s="247" t="s">
        <v>454</v>
      </c>
      <c r="G319" s="248" t="s">
        <v>131</v>
      </c>
      <c r="H319" s="249">
        <v>47</v>
      </c>
      <c r="I319" s="250"/>
      <c r="J319" s="251">
        <f>ROUND(I319*H319,2)</f>
        <v>0</v>
      </c>
      <c r="K319" s="247" t="s">
        <v>132</v>
      </c>
      <c r="L319" s="252"/>
      <c r="M319" s="253" t="s">
        <v>19</v>
      </c>
      <c r="N319" s="254" t="s">
        <v>45</v>
      </c>
      <c r="O319" s="84"/>
      <c r="P319" s="213">
        <f>O319*H319</f>
        <v>0</v>
      </c>
      <c r="Q319" s="213">
        <v>0.00162</v>
      </c>
      <c r="R319" s="213">
        <f>Q319*H319</f>
        <v>0.07614</v>
      </c>
      <c r="S319" s="213">
        <v>0</v>
      </c>
      <c r="T319" s="214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15" t="s">
        <v>245</v>
      </c>
      <c r="AT319" s="215" t="s">
        <v>379</v>
      </c>
      <c r="AU319" s="215" t="s">
        <v>84</v>
      </c>
      <c r="AY319" s="17" t="s">
        <v>125</v>
      </c>
      <c r="BE319" s="216">
        <f>IF(N319="základní",J319,0)</f>
        <v>0</v>
      </c>
      <c r="BF319" s="216">
        <f>IF(N319="snížená",J319,0)</f>
        <v>0</v>
      </c>
      <c r="BG319" s="216">
        <f>IF(N319="zákl. přenesená",J319,0)</f>
        <v>0</v>
      </c>
      <c r="BH319" s="216">
        <f>IF(N319="sníž. přenesená",J319,0)</f>
        <v>0</v>
      </c>
      <c r="BI319" s="216">
        <f>IF(N319="nulová",J319,0)</f>
        <v>0</v>
      </c>
      <c r="BJ319" s="17" t="s">
        <v>82</v>
      </c>
      <c r="BK319" s="216">
        <f>ROUND(I319*H319,2)</f>
        <v>0</v>
      </c>
      <c r="BL319" s="17" t="s">
        <v>172</v>
      </c>
      <c r="BM319" s="215" t="s">
        <v>455</v>
      </c>
    </row>
    <row r="320" spans="1:51" s="13" customFormat="1" ht="12">
      <c r="A320" s="13"/>
      <c r="B320" s="222"/>
      <c r="C320" s="223"/>
      <c r="D320" s="224" t="s">
        <v>136</v>
      </c>
      <c r="E320" s="225" t="s">
        <v>19</v>
      </c>
      <c r="F320" s="226" t="s">
        <v>387</v>
      </c>
      <c r="G320" s="223"/>
      <c r="H320" s="227">
        <v>47</v>
      </c>
      <c r="I320" s="228"/>
      <c r="J320" s="223"/>
      <c r="K320" s="223"/>
      <c r="L320" s="229"/>
      <c r="M320" s="230"/>
      <c r="N320" s="231"/>
      <c r="O320" s="231"/>
      <c r="P320" s="231"/>
      <c r="Q320" s="231"/>
      <c r="R320" s="231"/>
      <c r="S320" s="231"/>
      <c r="T320" s="23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3" t="s">
        <v>136</v>
      </c>
      <c r="AU320" s="233" t="s">
        <v>84</v>
      </c>
      <c r="AV320" s="13" t="s">
        <v>84</v>
      </c>
      <c r="AW320" s="13" t="s">
        <v>35</v>
      </c>
      <c r="AX320" s="13" t="s">
        <v>82</v>
      </c>
      <c r="AY320" s="233" t="s">
        <v>125</v>
      </c>
    </row>
    <row r="321" spans="1:65" s="2" customFormat="1" ht="37.8" customHeight="1">
      <c r="A321" s="38"/>
      <c r="B321" s="39"/>
      <c r="C321" s="204" t="s">
        <v>335</v>
      </c>
      <c r="D321" s="204" t="s">
        <v>128</v>
      </c>
      <c r="E321" s="205" t="s">
        <v>456</v>
      </c>
      <c r="F321" s="206" t="s">
        <v>457</v>
      </c>
      <c r="G321" s="207" t="s">
        <v>131</v>
      </c>
      <c r="H321" s="208">
        <v>100</v>
      </c>
      <c r="I321" s="209"/>
      <c r="J321" s="210">
        <f>ROUND(I321*H321,2)</f>
        <v>0</v>
      </c>
      <c r="K321" s="206" t="s">
        <v>132</v>
      </c>
      <c r="L321" s="44"/>
      <c r="M321" s="211" t="s">
        <v>19</v>
      </c>
      <c r="N321" s="212" t="s">
        <v>45</v>
      </c>
      <c r="O321" s="84"/>
      <c r="P321" s="213">
        <f>O321*H321</f>
        <v>0</v>
      </c>
      <c r="Q321" s="213">
        <v>0.00014</v>
      </c>
      <c r="R321" s="213">
        <f>Q321*H321</f>
        <v>0.013999999999999999</v>
      </c>
      <c r="S321" s="213">
        <v>0</v>
      </c>
      <c r="T321" s="214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15" t="s">
        <v>172</v>
      </c>
      <c r="AT321" s="215" t="s">
        <v>128</v>
      </c>
      <c r="AU321" s="215" t="s">
        <v>84</v>
      </c>
      <c r="AY321" s="17" t="s">
        <v>125</v>
      </c>
      <c r="BE321" s="216">
        <f>IF(N321="základní",J321,0)</f>
        <v>0</v>
      </c>
      <c r="BF321" s="216">
        <f>IF(N321="snížená",J321,0)</f>
        <v>0</v>
      </c>
      <c r="BG321" s="216">
        <f>IF(N321="zákl. přenesená",J321,0)</f>
        <v>0</v>
      </c>
      <c r="BH321" s="216">
        <f>IF(N321="sníž. přenesená",J321,0)</f>
        <v>0</v>
      </c>
      <c r="BI321" s="216">
        <f>IF(N321="nulová",J321,0)</f>
        <v>0</v>
      </c>
      <c r="BJ321" s="17" t="s">
        <v>82</v>
      </c>
      <c r="BK321" s="216">
        <f>ROUND(I321*H321,2)</f>
        <v>0</v>
      </c>
      <c r="BL321" s="17" t="s">
        <v>172</v>
      </c>
      <c r="BM321" s="215" t="s">
        <v>458</v>
      </c>
    </row>
    <row r="322" spans="1:47" s="2" customFormat="1" ht="12">
      <c r="A322" s="38"/>
      <c r="B322" s="39"/>
      <c r="C322" s="40"/>
      <c r="D322" s="217" t="s">
        <v>134</v>
      </c>
      <c r="E322" s="40"/>
      <c r="F322" s="218" t="s">
        <v>459</v>
      </c>
      <c r="G322" s="40"/>
      <c r="H322" s="40"/>
      <c r="I322" s="219"/>
      <c r="J322" s="40"/>
      <c r="K322" s="40"/>
      <c r="L322" s="44"/>
      <c r="M322" s="220"/>
      <c r="N322" s="221"/>
      <c r="O322" s="84"/>
      <c r="P322" s="84"/>
      <c r="Q322" s="84"/>
      <c r="R322" s="84"/>
      <c r="S322" s="84"/>
      <c r="T322" s="85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134</v>
      </c>
      <c r="AU322" s="17" t="s">
        <v>84</v>
      </c>
    </row>
    <row r="323" spans="1:51" s="13" customFormat="1" ht="12">
      <c r="A323" s="13"/>
      <c r="B323" s="222"/>
      <c r="C323" s="223"/>
      <c r="D323" s="224" t="s">
        <v>136</v>
      </c>
      <c r="E323" s="225" t="s">
        <v>19</v>
      </c>
      <c r="F323" s="226" t="s">
        <v>460</v>
      </c>
      <c r="G323" s="223"/>
      <c r="H323" s="227">
        <v>100</v>
      </c>
      <c r="I323" s="228"/>
      <c r="J323" s="223"/>
      <c r="K323" s="223"/>
      <c r="L323" s="229"/>
      <c r="M323" s="230"/>
      <c r="N323" s="231"/>
      <c r="O323" s="231"/>
      <c r="P323" s="231"/>
      <c r="Q323" s="231"/>
      <c r="R323" s="231"/>
      <c r="S323" s="231"/>
      <c r="T323" s="23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3" t="s">
        <v>136</v>
      </c>
      <c r="AU323" s="233" t="s">
        <v>84</v>
      </c>
      <c r="AV323" s="13" t="s">
        <v>84</v>
      </c>
      <c r="AW323" s="13" t="s">
        <v>35</v>
      </c>
      <c r="AX323" s="13" t="s">
        <v>82</v>
      </c>
      <c r="AY323" s="233" t="s">
        <v>125</v>
      </c>
    </row>
    <row r="324" spans="1:65" s="2" customFormat="1" ht="37.8" customHeight="1">
      <c r="A324" s="38"/>
      <c r="B324" s="39"/>
      <c r="C324" s="204" t="s">
        <v>461</v>
      </c>
      <c r="D324" s="204" t="s">
        <v>128</v>
      </c>
      <c r="E324" s="205" t="s">
        <v>462</v>
      </c>
      <c r="F324" s="206" t="s">
        <v>463</v>
      </c>
      <c r="G324" s="207" t="s">
        <v>141</v>
      </c>
      <c r="H324" s="208">
        <v>1047.98</v>
      </c>
      <c r="I324" s="209"/>
      <c r="J324" s="210">
        <f>ROUND(I324*H324,2)</f>
        <v>0</v>
      </c>
      <c r="K324" s="206" t="s">
        <v>132</v>
      </c>
      <c r="L324" s="44"/>
      <c r="M324" s="211" t="s">
        <v>19</v>
      </c>
      <c r="N324" s="212" t="s">
        <v>45</v>
      </c>
      <c r="O324" s="84"/>
      <c r="P324" s="213">
        <f>O324*H324</f>
        <v>0</v>
      </c>
      <c r="Q324" s="213">
        <v>0.00018</v>
      </c>
      <c r="R324" s="213">
        <f>Q324*H324</f>
        <v>0.1886364</v>
      </c>
      <c r="S324" s="213">
        <v>0</v>
      </c>
      <c r="T324" s="214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15" t="s">
        <v>172</v>
      </c>
      <c r="AT324" s="215" t="s">
        <v>128</v>
      </c>
      <c r="AU324" s="215" t="s">
        <v>84</v>
      </c>
      <c r="AY324" s="17" t="s">
        <v>125</v>
      </c>
      <c r="BE324" s="216">
        <f>IF(N324="základní",J324,0)</f>
        <v>0</v>
      </c>
      <c r="BF324" s="216">
        <f>IF(N324="snížená",J324,0)</f>
        <v>0</v>
      </c>
      <c r="BG324" s="216">
        <f>IF(N324="zákl. přenesená",J324,0)</f>
        <v>0</v>
      </c>
      <c r="BH324" s="216">
        <f>IF(N324="sníž. přenesená",J324,0)</f>
        <v>0</v>
      </c>
      <c r="BI324" s="216">
        <f>IF(N324="nulová",J324,0)</f>
        <v>0</v>
      </c>
      <c r="BJ324" s="17" t="s">
        <v>82</v>
      </c>
      <c r="BK324" s="216">
        <f>ROUND(I324*H324,2)</f>
        <v>0</v>
      </c>
      <c r="BL324" s="17" t="s">
        <v>172</v>
      </c>
      <c r="BM324" s="215" t="s">
        <v>464</v>
      </c>
    </row>
    <row r="325" spans="1:47" s="2" customFormat="1" ht="12">
      <c r="A325" s="38"/>
      <c r="B325" s="39"/>
      <c r="C325" s="40"/>
      <c r="D325" s="217" t="s">
        <v>134</v>
      </c>
      <c r="E325" s="40"/>
      <c r="F325" s="218" t="s">
        <v>465</v>
      </c>
      <c r="G325" s="40"/>
      <c r="H325" s="40"/>
      <c r="I325" s="219"/>
      <c r="J325" s="40"/>
      <c r="K325" s="40"/>
      <c r="L325" s="44"/>
      <c r="M325" s="220"/>
      <c r="N325" s="221"/>
      <c r="O325" s="84"/>
      <c r="P325" s="84"/>
      <c r="Q325" s="84"/>
      <c r="R325" s="84"/>
      <c r="S325" s="84"/>
      <c r="T325" s="85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134</v>
      </c>
      <c r="AU325" s="17" t="s">
        <v>84</v>
      </c>
    </row>
    <row r="326" spans="1:51" s="13" customFormat="1" ht="12">
      <c r="A326" s="13"/>
      <c r="B326" s="222"/>
      <c r="C326" s="223"/>
      <c r="D326" s="224" t="s">
        <v>136</v>
      </c>
      <c r="E326" s="225" t="s">
        <v>19</v>
      </c>
      <c r="F326" s="226" t="s">
        <v>466</v>
      </c>
      <c r="G326" s="223"/>
      <c r="H326" s="227">
        <v>886.35</v>
      </c>
      <c r="I326" s="228"/>
      <c r="J326" s="223"/>
      <c r="K326" s="223"/>
      <c r="L326" s="229"/>
      <c r="M326" s="230"/>
      <c r="N326" s="231"/>
      <c r="O326" s="231"/>
      <c r="P326" s="231"/>
      <c r="Q326" s="231"/>
      <c r="R326" s="231"/>
      <c r="S326" s="231"/>
      <c r="T326" s="23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3" t="s">
        <v>136</v>
      </c>
      <c r="AU326" s="233" t="s">
        <v>84</v>
      </c>
      <c r="AV326" s="13" t="s">
        <v>84</v>
      </c>
      <c r="AW326" s="13" t="s">
        <v>35</v>
      </c>
      <c r="AX326" s="13" t="s">
        <v>74</v>
      </c>
      <c r="AY326" s="233" t="s">
        <v>125</v>
      </c>
    </row>
    <row r="327" spans="1:51" s="13" customFormat="1" ht="12">
      <c r="A327" s="13"/>
      <c r="B327" s="222"/>
      <c r="C327" s="223"/>
      <c r="D327" s="224" t="s">
        <v>136</v>
      </c>
      <c r="E327" s="225" t="s">
        <v>19</v>
      </c>
      <c r="F327" s="226" t="s">
        <v>159</v>
      </c>
      <c r="G327" s="223"/>
      <c r="H327" s="227">
        <v>67.63</v>
      </c>
      <c r="I327" s="228"/>
      <c r="J327" s="223"/>
      <c r="K327" s="223"/>
      <c r="L327" s="229"/>
      <c r="M327" s="230"/>
      <c r="N327" s="231"/>
      <c r="O327" s="231"/>
      <c r="P327" s="231"/>
      <c r="Q327" s="231"/>
      <c r="R327" s="231"/>
      <c r="S327" s="231"/>
      <c r="T327" s="23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3" t="s">
        <v>136</v>
      </c>
      <c r="AU327" s="233" t="s">
        <v>84</v>
      </c>
      <c r="AV327" s="13" t="s">
        <v>84</v>
      </c>
      <c r="AW327" s="13" t="s">
        <v>35</v>
      </c>
      <c r="AX327" s="13" t="s">
        <v>74</v>
      </c>
      <c r="AY327" s="233" t="s">
        <v>125</v>
      </c>
    </row>
    <row r="328" spans="1:51" s="13" customFormat="1" ht="12">
      <c r="A328" s="13"/>
      <c r="B328" s="222"/>
      <c r="C328" s="223"/>
      <c r="D328" s="224" t="s">
        <v>136</v>
      </c>
      <c r="E328" s="225" t="s">
        <v>19</v>
      </c>
      <c r="F328" s="226" t="s">
        <v>467</v>
      </c>
      <c r="G328" s="223"/>
      <c r="H328" s="227">
        <v>94</v>
      </c>
      <c r="I328" s="228"/>
      <c r="J328" s="223"/>
      <c r="K328" s="223"/>
      <c r="L328" s="229"/>
      <c r="M328" s="230"/>
      <c r="N328" s="231"/>
      <c r="O328" s="231"/>
      <c r="P328" s="231"/>
      <c r="Q328" s="231"/>
      <c r="R328" s="231"/>
      <c r="S328" s="231"/>
      <c r="T328" s="23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3" t="s">
        <v>136</v>
      </c>
      <c r="AU328" s="233" t="s">
        <v>84</v>
      </c>
      <c r="AV328" s="13" t="s">
        <v>84</v>
      </c>
      <c r="AW328" s="13" t="s">
        <v>35</v>
      </c>
      <c r="AX328" s="13" t="s">
        <v>74</v>
      </c>
      <c r="AY328" s="233" t="s">
        <v>125</v>
      </c>
    </row>
    <row r="329" spans="1:51" s="14" customFormat="1" ht="12">
      <c r="A329" s="14"/>
      <c r="B329" s="234"/>
      <c r="C329" s="235"/>
      <c r="D329" s="224" t="s">
        <v>136</v>
      </c>
      <c r="E329" s="236" t="s">
        <v>19</v>
      </c>
      <c r="F329" s="237" t="s">
        <v>138</v>
      </c>
      <c r="G329" s="235"/>
      <c r="H329" s="238">
        <v>1047.98</v>
      </c>
      <c r="I329" s="239"/>
      <c r="J329" s="235"/>
      <c r="K329" s="235"/>
      <c r="L329" s="240"/>
      <c r="M329" s="241"/>
      <c r="N329" s="242"/>
      <c r="O329" s="242"/>
      <c r="P329" s="242"/>
      <c r="Q329" s="242"/>
      <c r="R329" s="242"/>
      <c r="S329" s="242"/>
      <c r="T329" s="243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4" t="s">
        <v>136</v>
      </c>
      <c r="AU329" s="244" t="s">
        <v>84</v>
      </c>
      <c r="AV329" s="14" t="s">
        <v>133</v>
      </c>
      <c r="AW329" s="14" t="s">
        <v>35</v>
      </c>
      <c r="AX329" s="14" t="s">
        <v>82</v>
      </c>
      <c r="AY329" s="244" t="s">
        <v>125</v>
      </c>
    </row>
    <row r="330" spans="1:65" s="2" customFormat="1" ht="37.8" customHeight="1">
      <c r="A330" s="38"/>
      <c r="B330" s="39"/>
      <c r="C330" s="204" t="s">
        <v>340</v>
      </c>
      <c r="D330" s="204" t="s">
        <v>128</v>
      </c>
      <c r="E330" s="205" t="s">
        <v>468</v>
      </c>
      <c r="F330" s="206" t="s">
        <v>469</v>
      </c>
      <c r="G330" s="207" t="s">
        <v>141</v>
      </c>
      <c r="H330" s="208">
        <v>1047.98</v>
      </c>
      <c r="I330" s="209"/>
      <c r="J330" s="210">
        <f>ROUND(I330*H330,2)</f>
        <v>0</v>
      </c>
      <c r="K330" s="206" t="s">
        <v>132</v>
      </c>
      <c r="L330" s="44"/>
      <c r="M330" s="211" t="s">
        <v>19</v>
      </c>
      <c r="N330" s="212" t="s">
        <v>45</v>
      </c>
      <c r="O330" s="84"/>
      <c r="P330" s="213">
        <f>O330*H330</f>
        <v>0</v>
      </c>
      <c r="Q330" s="213">
        <v>0.00092</v>
      </c>
      <c r="R330" s="213">
        <f>Q330*H330</f>
        <v>0.9641416</v>
      </c>
      <c r="S330" s="213">
        <v>0</v>
      </c>
      <c r="T330" s="214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15" t="s">
        <v>172</v>
      </c>
      <c r="AT330" s="215" t="s">
        <v>128</v>
      </c>
      <c r="AU330" s="215" t="s">
        <v>84</v>
      </c>
      <c r="AY330" s="17" t="s">
        <v>125</v>
      </c>
      <c r="BE330" s="216">
        <f>IF(N330="základní",J330,0)</f>
        <v>0</v>
      </c>
      <c r="BF330" s="216">
        <f>IF(N330="snížená",J330,0)</f>
        <v>0</v>
      </c>
      <c r="BG330" s="216">
        <f>IF(N330="zákl. přenesená",J330,0)</f>
        <v>0</v>
      </c>
      <c r="BH330" s="216">
        <f>IF(N330="sníž. přenesená",J330,0)</f>
        <v>0</v>
      </c>
      <c r="BI330" s="216">
        <f>IF(N330="nulová",J330,0)</f>
        <v>0</v>
      </c>
      <c r="BJ330" s="17" t="s">
        <v>82</v>
      </c>
      <c r="BK330" s="216">
        <f>ROUND(I330*H330,2)</f>
        <v>0</v>
      </c>
      <c r="BL330" s="17" t="s">
        <v>172</v>
      </c>
      <c r="BM330" s="215" t="s">
        <v>470</v>
      </c>
    </row>
    <row r="331" spans="1:47" s="2" customFormat="1" ht="12">
      <c r="A331" s="38"/>
      <c r="B331" s="39"/>
      <c r="C331" s="40"/>
      <c r="D331" s="217" t="s">
        <v>134</v>
      </c>
      <c r="E331" s="40"/>
      <c r="F331" s="218" t="s">
        <v>471</v>
      </c>
      <c r="G331" s="40"/>
      <c r="H331" s="40"/>
      <c r="I331" s="219"/>
      <c r="J331" s="40"/>
      <c r="K331" s="40"/>
      <c r="L331" s="44"/>
      <c r="M331" s="220"/>
      <c r="N331" s="221"/>
      <c r="O331" s="84"/>
      <c r="P331" s="84"/>
      <c r="Q331" s="84"/>
      <c r="R331" s="84"/>
      <c r="S331" s="84"/>
      <c r="T331" s="85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134</v>
      </c>
      <c r="AU331" s="17" t="s">
        <v>84</v>
      </c>
    </row>
    <row r="332" spans="1:51" s="13" customFormat="1" ht="12">
      <c r="A332" s="13"/>
      <c r="B332" s="222"/>
      <c r="C332" s="223"/>
      <c r="D332" s="224" t="s">
        <v>136</v>
      </c>
      <c r="E332" s="225" t="s">
        <v>19</v>
      </c>
      <c r="F332" s="226" t="s">
        <v>466</v>
      </c>
      <c r="G332" s="223"/>
      <c r="H332" s="227">
        <v>886.35</v>
      </c>
      <c r="I332" s="228"/>
      <c r="J332" s="223"/>
      <c r="K332" s="223"/>
      <c r="L332" s="229"/>
      <c r="M332" s="230"/>
      <c r="N332" s="231"/>
      <c r="O332" s="231"/>
      <c r="P332" s="231"/>
      <c r="Q332" s="231"/>
      <c r="R332" s="231"/>
      <c r="S332" s="231"/>
      <c r="T332" s="23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3" t="s">
        <v>136</v>
      </c>
      <c r="AU332" s="233" t="s">
        <v>84</v>
      </c>
      <c r="AV332" s="13" t="s">
        <v>84</v>
      </c>
      <c r="AW332" s="13" t="s">
        <v>35</v>
      </c>
      <c r="AX332" s="13" t="s">
        <v>74</v>
      </c>
      <c r="AY332" s="233" t="s">
        <v>125</v>
      </c>
    </row>
    <row r="333" spans="1:51" s="13" customFormat="1" ht="12">
      <c r="A333" s="13"/>
      <c r="B333" s="222"/>
      <c r="C333" s="223"/>
      <c r="D333" s="224" t="s">
        <v>136</v>
      </c>
      <c r="E333" s="225" t="s">
        <v>19</v>
      </c>
      <c r="F333" s="226" t="s">
        <v>159</v>
      </c>
      <c r="G333" s="223"/>
      <c r="H333" s="227">
        <v>67.63</v>
      </c>
      <c r="I333" s="228"/>
      <c r="J333" s="223"/>
      <c r="K333" s="223"/>
      <c r="L333" s="229"/>
      <c r="M333" s="230"/>
      <c r="N333" s="231"/>
      <c r="O333" s="231"/>
      <c r="P333" s="231"/>
      <c r="Q333" s="231"/>
      <c r="R333" s="231"/>
      <c r="S333" s="231"/>
      <c r="T333" s="23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3" t="s">
        <v>136</v>
      </c>
      <c r="AU333" s="233" t="s">
        <v>84</v>
      </c>
      <c r="AV333" s="13" t="s">
        <v>84</v>
      </c>
      <c r="AW333" s="13" t="s">
        <v>35</v>
      </c>
      <c r="AX333" s="13" t="s">
        <v>74</v>
      </c>
      <c r="AY333" s="233" t="s">
        <v>125</v>
      </c>
    </row>
    <row r="334" spans="1:51" s="13" customFormat="1" ht="12">
      <c r="A334" s="13"/>
      <c r="B334" s="222"/>
      <c r="C334" s="223"/>
      <c r="D334" s="224" t="s">
        <v>136</v>
      </c>
      <c r="E334" s="225" t="s">
        <v>19</v>
      </c>
      <c r="F334" s="226" t="s">
        <v>467</v>
      </c>
      <c r="G334" s="223"/>
      <c r="H334" s="227">
        <v>94</v>
      </c>
      <c r="I334" s="228"/>
      <c r="J334" s="223"/>
      <c r="K334" s="223"/>
      <c r="L334" s="229"/>
      <c r="M334" s="230"/>
      <c r="N334" s="231"/>
      <c r="O334" s="231"/>
      <c r="P334" s="231"/>
      <c r="Q334" s="231"/>
      <c r="R334" s="231"/>
      <c r="S334" s="231"/>
      <c r="T334" s="23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3" t="s">
        <v>136</v>
      </c>
      <c r="AU334" s="233" t="s">
        <v>84</v>
      </c>
      <c r="AV334" s="13" t="s">
        <v>84</v>
      </c>
      <c r="AW334" s="13" t="s">
        <v>35</v>
      </c>
      <c r="AX334" s="13" t="s">
        <v>74</v>
      </c>
      <c r="AY334" s="233" t="s">
        <v>125</v>
      </c>
    </row>
    <row r="335" spans="1:51" s="14" customFormat="1" ht="12">
      <c r="A335" s="14"/>
      <c r="B335" s="234"/>
      <c r="C335" s="235"/>
      <c r="D335" s="224" t="s">
        <v>136</v>
      </c>
      <c r="E335" s="236" t="s">
        <v>19</v>
      </c>
      <c r="F335" s="237" t="s">
        <v>138</v>
      </c>
      <c r="G335" s="235"/>
      <c r="H335" s="238">
        <v>1047.98</v>
      </c>
      <c r="I335" s="239"/>
      <c r="J335" s="235"/>
      <c r="K335" s="235"/>
      <c r="L335" s="240"/>
      <c r="M335" s="255"/>
      <c r="N335" s="256"/>
      <c r="O335" s="256"/>
      <c r="P335" s="256"/>
      <c r="Q335" s="256"/>
      <c r="R335" s="256"/>
      <c r="S335" s="256"/>
      <c r="T335" s="257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4" t="s">
        <v>136</v>
      </c>
      <c r="AU335" s="244" t="s">
        <v>84</v>
      </c>
      <c r="AV335" s="14" t="s">
        <v>133</v>
      </c>
      <c r="AW335" s="14" t="s">
        <v>35</v>
      </c>
      <c r="AX335" s="14" t="s">
        <v>82</v>
      </c>
      <c r="AY335" s="244" t="s">
        <v>125</v>
      </c>
    </row>
    <row r="336" spans="1:31" s="2" customFormat="1" ht="6.95" customHeight="1">
      <c r="A336" s="38"/>
      <c r="B336" s="59"/>
      <c r="C336" s="60"/>
      <c r="D336" s="60"/>
      <c r="E336" s="60"/>
      <c r="F336" s="60"/>
      <c r="G336" s="60"/>
      <c r="H336" s="60"/>
      <c r="I336" s="60"/>
      <c r="J336" s="60"/>
      <c r="K336" s="60"/>
      <c r="L336" s="44"/>
      <c r="M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</row>
  </sheetData>
  <sheetProtection password="CC35" sheet="1" objects="1" scenarios="1" formatColumns="0" formatRows="0" autoFilter="0"/>
  <autoFilter ref="C90:K335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2_01/349234841"/>
    <hyperlink ref="F99" r:id="rId2" display="https://podminky.urs.cz/item/CS_URS_2022_01/349235861"/>
    <hyperlink ref="F102" r:id="rId3" display="https://podminky.urs.cz/item/CS_URS_2022_01/621142001"/>
    <hyperlink ref="F106" r:id="rId4" display="https://podminky.urs.cz/item/CS_URS_2022_01/622131101"/>
    <hyperlink ref="F110" r:id="rId5" display="https://podminky.urs.cz/item/CS_URS_2022_01/622131102"/>
    <hyperlink ref="F114" r:id="rId6" display="https://podminky.urs.cz/item/CS_URS_2022_01/622322341"/>
    <hyperlink ref="F118" r:id="rId7" display="https://podminky.urs.cz/item/CS_URS_2022_01/622322391"/>
    <hyperlink ref="F122" r:id="rId8" display="https://podminky.urs.cz/item/CS_URS_2022_01/622325121"/>
    <hyperlink ref="F126" r:id="rId9" display="https://podminky.urs.cz/item/CS_URS_2022_01/622325191"/>
    <hyperlink ref="F131" r:id="rId10" display="https://podminky.urs.cz/item/CS_URS_2022_01/622328231"/>
    <hyperlink ref="F135" r:id="rId11" display="https://podminky.urs.cz/item/CS_URS_2022_01/629991001"/>
    <hyperlink ref="F138" r:id="rId12" display="https://podminky.urs.cz/item/CS_URS_2022_01/629991011"/>
    <hyperlink ref="F143" r:id="rId13" display="https://podminky.urs.cz/item/CS_URS_2022_01/629995213"/>
    <hyperlink ref="F146" r:id="rId14" display="https://podminky.urs.cz/item/CS_URS_2022_01/629999011"/>
    <hyperlink ref="F150" r:id="rId15" display="https://podminky.urs.cz/item/CS_URS_2022_01/629999022"/>
    <hyperlink ref="F158" r:id="rId16" display="https://podminky.urs.cz/item/CS_URS_2022_01/941111112"/>
    <hyperlink ref="F162" r:id="rId17" display="https://podminky.urs.cz/item/CS_URS_2022_01/941111212"/>
    <hyperlink ref="F166" r:id="rId18" display="https://podminky.urs.cz/item/CS_URS_2022_01/941111812"/>
    <hyperlink ref="F170" r:id="rId19" display="https://podminky.urs.cz/item/CS_URS_2022_01/944511111"/>
    <hyperlink ref="F174" r:id="rId20" display="https://podminky.urs.cz/item/CS_URS_2022_01/944511211"/>
    <hyperlink ref="F178" r:id="rId21" display="https://podminky.urs.cz/item/CS_URS_2022_01/944511811"/>
    <hyperlink ref="F182" r:id="rId22" display="https://podminky.urs.cz/item/CS_URS_2022_01/952902121"/>
    <hyperlink ref="F186" r:id="rId23" display="https://podminky.urs.cz/item/CS_URS_2022_01/978019391"/>
    <hyperlink ref="F191" r:id="rId24" display="https://podminky.urs.cz/item/CS_URS_2022_01/978059311"/>
    <hyperlink ref="F195" r:id="rId25" display="https://podminky.urs.cz/item/CS_URS_2022_01/985131111"/>
    <hyperlink ref="F200" r:id="rId26" display="https://podminky.urs.cz/item/CS_URS_2022_01/997013501"/>
    <hyperlink ref="F202" r:id="rId27" display="https://podminky.urs.cz/item/CS_URS_2022_01/997013509"/>
    <hyperlink ref="F205" r:id="rId28" display="https://podminky.urs.cz/item/CS_URS_2022_01/997013511"/>
    <hyperlink ref="F207" r:id="rId29" display="https://podminky.urs.cz/item/CS_URS_2022_01/997013869"/>
    <hyperlink ref="F211" r:id="rId30" display="https://podminky.urs.cz/item/CS_URS_2022_01/998011003"/>
    <hyperlink ref="F215" r:id="rId31" display="https://podminky.urs.cz/item/CS_URS_2022_01/764002851"/>
    <hyperlink ref="F219" r:id="rId32" display="https://podminky.urs.cz/item/CS_URS_2022_01/764002861"/>
    <hyperlink ref="F224" r:id="rId33" display="https://podminky.urs.cz/item/CS_URS_2022_01/764004861"/>
    <hyperlink ref="F228" r:id="rId34" display="https://podminky.urs.cz/item/CS_URS_2022_01/764246342"/>
    <hyperlink ref="F232" r:id="rId35" display="https://podminky.urs.cz/item/CS_URS_2022_01/764246344"/>
    <hyperlink ref="F236" r:id="rId36" display="https://podminky.urs.cz/item/CS_URS_2022_01/764248324"/>
    <hyperlink ref="F240" r:id="rId37" display="https://podminky.urs.cz/item/CS_URS_2022_01/764248325"/>
    <hyperlink ref="F244" r:id="rId38" display="https://podminky.urs.cz/item/CS_URS_2022_01/764248326"/>
    <hyperlink ref="F248" r:id="rId39" display="https://podminky.urs.cz/item/CS_URS_2022_01/764248356"/>
    <hyperlink ref="F250" r:id="rId40" display="https://podminky.urs.cz/item/CS_URS_2022_01/764341303"/>
    <hyperlink ref="F254" r:id="rId41" display="https://podminky.urs.cz/item/CS_URS_2022_01/764548325"/>
    <hyperlink ref="F258" r:id="rId42" display="https://podminky.urs.cz/item/CS_URS_2022_01/998764103"/>
    <hyperlink ref="F261" r:id="rId43" display="https://podminky.urs.cz/item/CS_URS_2022_01/767995111"/>
    <hyperlink ref="F268" r:id="rId44" display="https://podminky.urs.cz/item/CS_URS_2022_01/767996801"/>
    <hyperlink ref="F274" r:id="rId45" display="https://podminky.urs.cz/item/CS_URS_2022_01/998767103"/>
    <hyperlink ref="F280" r:id="rId46" display="https://podminky.urs.cz/item/CS_URS_2022_01/998782101"/>
    <hyperlink ref="F283" r:id="rId47" display="https://podminky.urs.cz/item/CS_URS_2022_01/783106805"/>
    <hyperlink ref="F287" r:id="rId48" display="https://podminky.urs.cz/item/CS_URS_2022_01/783113101"/>
    <hyperlink ref="F290" r:id="rId49" display="https://podminky.urs.cz/item/CS_URS_2022_01/783114101"/>
    <hyperlink ref="F294" r:id="rId50" display="https://podminky.urs.cz/item/CS_URS_2022_01/783118211"/>
    <hyperlink ref="F298" r:id="rId51" display="https://podminky.urs.cz/item/CS_URS_2022_01/783122131"/>
    <hyperlink ref="F302" r:id="rId52" display="https://podminky.urs.cz/item/CS_URS_2022_01/783306807"/>
    <hyperlink ref="F307" r:id="rId53" display="https://podminky.urs.cz/item/CS_URS_2022_01/783314203"/>
    <hyperlink ref="F312" r:id="rId54" display="https://podminky.urs.cz/item/CS_URS_2022_01/783317105"/>
    <hyperlink ref="F317" r:id="rId55" display="https://podminky.urs.cz/item/CS_URS_2022_01/783809227"/>
    <hyperlink ref="F322" r:id="rId56" display="https://podminky.urs.cz/item/CS_URS_2022_01/783822121"/>
    <hyperlink ref="F325" r:id="rId57" display="https://podminky.urs.cz/item/CS_URS_2022_01/783823175"/>
    <hyperlink ref="F331" r:id="rId58" display="https://podminky.urs.cz/item/CS_URS_2022_01/78382746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84</v>
      </c>
    </row>
    <row r="4" spans="2:46" s="1" customFormat="1" ht="24.95" customHeight="1">
      <c r="B4" s="20"/>
      <c r="D4" s="130" t="s">
        <v>91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Rekonstrukce čelní fasády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472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27. 1. 2022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39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144">
        <f>ROUND(J90,2)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145" t="s">
        <v>43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7">
        <f>ROUND((SUM(BE90:BE283)),2)</f>
        <v>0</v>
      </c>
      <c r="G33" s="38"/>
      <c r="H33" s="38"/>
      <c r="I33" s="148">
        <v>0.21</v>
      </c>
      <c r="J33" s="147">
        <f>ROUND(((SUM(BE90:BE283))*I33),2)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7">
        <f>ROUND((SUM(BF90:BF283)),2)</f>
        <v>0</v>
      </c>
      <c r="G34" s="38"/>
      <c r="H34" s="38"/>
      <c r="I34" s="148">
        <v>0.15</v>
      </c>
      <c r="J34" s="147">
        <f>ROUND(((SUM(BF90:BF283))*I34),2)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7">
        <f>ROUND((SUM(BG90:BG283)),2)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7">
        <f>ROUND((SUM(BH90:BH283)),2)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7">
        <f>ROUND((SUM(BI90:BI283)),2)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94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 hidden="1">
      <c r="A48" s="38"/>
      <c r="B48" s="39"/>
      <c r="C48" s="40"/>
      <c r="D48" s="40"/>
      <c r="E48" s="160" t="str">
        <f>E7</f>
        <v>Rekonstrukce čelní fasády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92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B - Pohled jižní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Škroupova 209/13</v>
      </c>
      <c r="G52" s="40"/>
      <c r="H52" s="40"/>
      <c r="I52" s="32" t="s">
        <v>23</v>
      </c>
      <c r="J52" s="72" t="str">
        <f>IF(J12="","",J12)</f>
        <v>27. 1. 2022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 hidden="1">
      <c r="A54" s="38"/>
      <c r="B54" s="39"/>
      <c r="C54" s="32" t="s">
        <v>25</v>
      </c>
      <c r="D54" s="40"/>
      <c r="E54" s="40"/>
      <c r="F54" s="27" t="str">
        <f>E15</f>
        <v xml:space="preserve">Integrovaná střední škola živnostenská </v>
      </c>
      <c r="G54" s="40"/>
      <c r="H54" s="40"/>
      <c r="I54" s="32" t="s">
        <v>32</v>
      </c>
      <c r="J54" s="36" t="str">
        <f>E21</f>
        <v>Planteam, Na Výsluní 630, Líně - Sulkov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Ing. Irena Potužáková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95</v>
      </c>
      <c r="D57" s="162"/>
      <c r="E57" s="162"/>
      <c r="F57" s="162"/>
      <c r="G57" s="162"/>
      <c r="H57" s="162"/>
      <c r="I57" s="162"/>
      <c r="J57" s="163" t="s">
        <v>96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72</v>
      </c>
      <c r="D59" s="40"/>
      <c r="E59" s="40"/>
      <c r="F59" s="40"/>
      <c r="G59" s="40"/>
      <c r="H59" s="40"/>
      <c r="I59" s="40"/>
      <c r="J59" s="102">
        <f>J90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97</v>
      </c>
    </row>
    <row r="60" spans="1:31" s="9" customFormat="1" ht="24.95" customHeight="1" hidden="1">
      <c r="A60" s="9"/>
      <c r="B60" s="165"/>
      <c r="C60" s="166"/>
      <c r="D60" s="167" t="s">
        <v>98</v>
      </c>
      <c r="E60" s="168"/>
      <c r="F60" s="168"/>
      <c r="G60" s="168"/>
      <c r="H60" s="168"/>
      <c r="I60" s="168"/>
      <c r="J60" s="169">
        <f>J91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1"/>
      <c r="C61" s="172"/>
      <c r="D61" s="173" t="s">
        <v>99</v>
      </c>
      <c r="E61" s="174"/>
      <c r="F61" s="174"/>
      <c r="G61" s="174"/>
      <c r="H61" s="174"/>
      <c r="I61" s="174"/>
      <c r="J61" s="175">
        <f>J92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71"/>
      <c r="C62" s="172"/>
      <c r="D62" s="173" t="s">
        <v>100</v>
      </c>
      <c r="E62" s="174"/>
      <c r="F62" s="174"/>
      <c r="G62" s="174"/>
      <c r="H62" s="174"/>
      <c r="I62" s="174"/>
      <c r="J62" s="175">
        <f>J101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71"/>
      <c r="C63" s="172"/>
      <c r="D63" s="173" t="s">
        <v>101</v>
      </c>
      <c r="E63" s="174"/>
      <c r="F63" s="174"/>
      <c r="G63" s="174"/>
      <c r="H63" s="174"/>
      <c r="I63" s="174"/>
      <c r="J63" s="175">
        <f>J140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71"/>
      <c r="C64" s="172"/>
      <c r="D64" s="173" t="s">
        <v>102</v>
      </c>
      <c r="E64" s="174"/>
      <c r="F64" s="174"/>
      <c r="G64" s="174"/>
      <c r="H64" s="174"/>
      <c r="I64" s="174"/>
      <c r="J64" s="175">
        <f>J142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 hidden="1">
      <c r="A65" s="10"/>
      <c r="B65" s="171"/>
      <c r="C65" s="172"/>
      <c r="D65" s="173" t="s">
        <v>103</v>
      </c>
      <c r="E65" s="174"/>
      <c r="F65" s="174"/>
      <c r="G65" s="174"/>
      <c r="H65" s="174"/>
      <c r="I65" s="174"/>
      <c r="J65" s="175">
        <f>J182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 hidden="1">
      <c r="A66" s="10"/>
      <c r="B66" s="171"/>
      <c r="C66" s="172"/>
      <c r="D66" s="173" t="s">
        <v>104</v>
      </c>
      <c r="E66" s="174"/>
      <c r="F66" s="174"/>
      <c r="G66" s="174"/>
      <c r="H66" s="174"/>
      <c r="I66" s="174"/>
      <c r="J66" s="175">
        <f>J193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 hidden="1">
      <c r="A67" s="9"/>
      <c r="B67" s="165"/>
      <c r="C67" s="166"/>
      <c r="D67" s="167" t="s">
        <v>105</v>
      </c>
      <c r="E67" s="168"/>
      <c r="F67" s="168"/>
      <c r="G67" s="168"/>
      <c r="H67" s="168"/>
      <c r="I67" s="168"/>
      <c r="J67" s="169">
        <f>J196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 hidden="1">
      <c r="A68" s="10"/>
      <c r="B68" s="171"/>
      <c r="C68" s="172"/>
      <c r="D68" s="173" t="s">
        <v>106</v>
      </c>
      <c r="E68" s="174"/>
      <c r="F68" s="174"/>
      <c r="G68" s="174"/>
      <c r="H68" s="174"/>
      <c r="I68" s="174"/>
      <c r="J68" s="175">
        <f>J197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 hidden="1">
      <c r="A69" s="10"/>
      <c r="B69" s="171"/>
      <c r="C69" s="172"/>
      <c r="D69" s="173" t="s">
        <v>108</v>
      </c>
      <c r="E69" s="174"/>
      <c r="F69" s="174"/>
      <c r="G69" s="174"/>
      <c r="H69" s="174"/>
      <c r="I69" s="174"/>
      <c r="J69" s="175">
        <f>J243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 hidden="1">
      <c r="A70" s="10"/>
      <c r="B70" s="171"/>
      <c r="C70" s="172"/>
      <c r="D70" s="173" t="s">
        <v>109</v>
      </c>
      <c r="E70" s="174"/>
      <c r="F70" s="174"/>
      <c r="G70" s="174"/>
      <c r="H70" s="174"/>
      <c r="I70" s="174"/>
      <c r="J70" s="175">
        <f>J249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 hidden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 hidden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ht="12" hidden="1"/>
    <row r="74" ht="12" hidden="1"/>
    <row r="75" ht="12" hidden="1"/>
    <row r="76" spans="1:31" s="2" customFormat="1" ht="6.95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110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16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160" t="str">
        <f>E7</f>
        <v>Rekonstrukce čelní fasády</v>
      </c>
      <c r="F80" s="32"/>
      <c r="G80" s="32"/>
      <c r="H80" s="32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92</v>
      </c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69" t="str">
        <f>E9</f>
        <v>B - Pohled jižní</v>
      </c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21</v>
      </c>
      <c r="D84" s="40"/>
      <c r="E84" s="40"/>
      <c r="F84" s="27" t="str">
        <f>F12</f>
        <v>Škroupova 209/13</v>
      </c>
      <c r="G84" s="40"/>
      <c r="H84" s="40"/>
      <c r="I84" s="32" t="s">
        <v>23</v>
      </c>
      <c r="J84" s="72" t="str">
        <f>IF(J12="","",J12)</f>
        <v>27. 1. 2022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25.65" customHeight="1">
      <c r="A86" s="38"/>
      <c r="B86" s="39"/>
      <c r="C86" s="32" t="s">
        <v>25</v>
      </c>
      <c r="D86" s="40"/>
      <c r="E86" s="40"/>
      <c r="F86" s="27" t="str">
        <f>E15</f>
        <v xml:space="preserve">Integrovaná střední škola živnostenská </v>
      </c>
      <c r="G86" s="40"/>
      <c r="H86" s="40"/>
      <c r="I86" s="32" t="s">
        <v>32</v>
      </c>
      <c r="J86" s="36" t="str">
        <f>E21</f>
        <v>Planteam, Na Výsluní 630, Líně - Sulkov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30</v>
      </c>
      <c r="D87" s="40"/>
      <c r="E87" s="40"/>
      <c r="F87" s="27" t="str">
        <f>IF(E18="","",E18)</f>
        <v>Vyplň údaj</v>
      </c>
      <c r="G87" s="40"/>
      <c r="H87" s="40"/>
      <c r="I87" s="32" t="s">
        <v>36</v>
      </c>
      <c r="J87" s="36" t="str">
        <f>E24</f>
        <v>Ing. Irena Potužáková</v>
      </c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77"/>
      <c r="B89" s="178"/>
      <c r="C89" s="179" t="s">
        <v>111</v>
      </c>
      <c r="D89" s="180" t="s">
        <v>59</v>
      </c>
      <c r="E89" s="180" t="s">
        <v>55</v>
      </c>
      <c r="F89" s="180" t="s">
        <v>56</v>
      </c>
      <c r="G89" s="180" t="s">
        <v>112</v>
      </c>
      <c r="H89" s="180" t="s">
        <v>113</v>
      </c>
      <c r="I89" s="180" t="s">
        <v>114</v>
      </c>
      <c r="J89" s="180" t="s">
        <v>96</v>
      </c>
      <c r="K89" s="181" t="s">
        <v>115</v>
      </c>
      <c r="L89" s="182"/>
      <c r="M89" s="92" t="s">
        <v>19</v>
      </c>
      <c r="N89" s="93" t="s">
        <v>44</v>
      </c>
      <c r="O89" s="93" t="s">
        <v>116</v>
      </c>
      <c r="P89" s="93" t="s">
        <v>117</v>
      </c>
      <c r="Q89" s="93" t="s">
        <v>118</v>
      </c>
      <c r="R89" s="93" t="s">
        <v>119</v>
      </c>
      <c r="S89" s="93" t="s">
        <v>120</v>
      </c>
      <c r="T89" s="94" t="s">
        <v>121</v>
      </c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</row>
    <row r="90" spans="1:63" s="2" customFormat="1" ht="22.8" customHeight="1">
      <c r="A90" s="38"/>
      <c r="B90" s="39"/>
      <c r="C90" s="99" t="s">
        <v>122</v>
      </c>
      <c r="D90" s="40"/>
      <c r="E90" s="40"/>
      <c r="F90" s="40"/>
      <c r="G90" s="40"/>
      <c r="H90" s="40"/>
      <c r="I90" s="40"/>
      <c r="J90" s="183">
        <f>BK90</f>
        <v>0</v>
      </c>
      <c r="K90" s="40"/>
      <c r="L90" s="44"/>
      <c r="M90" s="95"/>
      <c r="N90" s="184"/>
      <c r="O90" s="96"/>
      <c r="P90" s="185">
        <f>P91+P196</f>
        <v>0</v>
      </c>
      <c r="Q90" s="96"/>
      <c r="R90" s="185">
        <f>R91+R196</f>
        <v>38.228693099999994</v>
      </c>
      <c r="S90" s="96"/>
      <c r="T90" s="186">
        <f>T91+T196</f>
        <v>8.4842695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73</v>
      </c>
      <c r="AU90" s="17" t="s">
        <v>97</v>
      </c>
      <c r="BK90" s="187">
        <f>BK91+BK196</f>
        <v>0</v>
      </c>
    </row>
    <row r="91" spans="1:63" s="12" customFormat="1" ht="25.9" customHeight="1">
      <c r="A91" s="12"/>
      <c r="B91" s="188"/>
      <c r="C91" s="189"/>
      <c r="D91" s="190" t="s">
        <v>73</v>
      </c>
      <c r="E91" s="191" t="s">
        <v>123</v>
      </c>
      <c r="F91" s="191" t="s">
        <v>124</v>
      </c>
      <c r="G91" s="189"/>
      <c r="H91" s="189"/>
      <c r="I91" s="192"/>
      <c r="J91" s="193">
        <f>BK91</f>
        <v>0</v>
      </c>
      <c r="K91" s="189"/>
      <c r="L91" s="194"/>
      <c r="M91" s="195"/>
      <c r="N91" s="196"/>
      <c r="O91" s="196"/>
      <c r="P91" s="197">
        <f>P92+P101+P140+P142+P182+P193</f>
        <v>0</v>
      </c>
      <c r="Q91" s="196"/>
      <c r="R91" s="197">
        <f>R92+R101+R140+R142+R182+R193</f>
        <v>36.50955999999999</v>
      </c>
      <c r="S91" s="196"/>
      <c r="T91" s="198">
        <f>T92+T101+T140+T142+T182+T193</f>
        <v>8.062429999999999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9" t="s">
        <v>82</v>
      </c>
      <c r="AT91" s="200" t="s">
        <v>73</v>
      </c>
      <c r="AU91" s="200" t="s">
        <v>74</v>
      </c>
      <c r="AY91" s="199" t="s">
        <v>125</v>
      </c>
      <c r="BK91" s="201">
        <f>BK92+BK101+BK140+BK142+BK182+BK193</f>
        <v>0</v>
      </c>
    </row>
    <row r="92" spans="1:63" s="12" customFormat="1" ht="22.8" customHeight="1">
      <c r="A92" s="12"/>
      <c r="B92" s="188"/>
      <c r="C92" s="189"/>
      <c r="D92" s="190" t="s">
        <v>73</v>
      </c>
      <c r="E92" s="202" t="s">
        <v>126</v>
      </c>
      <c r="F92" s="202" t="s">
        <v>127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SUM(P93:P100)</f>
        <v>0</v>
      </c>
      <c r="Q92" s="196"/>
      <c r="R92" s="197">
        <f>SUM(R93:R100)</f>
        <v>19.83569</v>
      </c>
      <c r="S92" s="196"/>
      <c r="T92" s="198">
        <f>SUM(T93:T100)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82</v>
      </c>
      <c r="AT92" s="200" t="s">
        <v>73</v>
      </c>
      <c r="AU92" s="200" t="s">
        <v>82</v>
      </c>
      <c r="AY92" s="199" t="s">
        <v>125</v>
      </c>
      <c r="BK92" s="201">
        <f>SUM(BK93:BK100)</f>
        <v>0</v>
      </c>
    </row>
    <row r="93" spans="1:65" s="2" customFormat="1" ht="24.15" customHeight="1">
      <c r="A93" s="38"/>
      <c r="B93" s="39"/>
      <c r="C93" s="204" t="s">
        <v>82</v>
      </c>
      <c r="D93" s="204" t="s">
        <v>128</v>
      </c>
      <c r="E93" s="205" t="s">
        <v>129</v>
      </c>
      <c r="F93" s="206" t="s">
        <v>130</v>
      </c>
      <c r="G93" s="207" t="s">
        <v>131</v>
      </c>
      <c r="H93" s="208">
        <v>21</v>
      </c>
      <c r="I93" s="209"/>
      <c r="J93" s="210">
        <f>ROUND(I93*H93,2)</f>
        <v>0</v>
      </c>
      <c r="K93" s="206" t="s">
        <v>132</v>
      </c>
      <c r="L93" s="44"/>
      <c r="M93" s="211" t="s">
        <v>19</v>
      </c>
      <c r="N93" s="212" t="s">
        <v>45</v>
      </c>
      <c r="O93" s="84"/>
      <c r="P93" s="213">
        <f>O93*H93</f>
        <v>0</v>
      </c>
      <c r="Q93" s="213">
        <v>0.08219</v>
      </c>
      <c r="R93" s="213">
        <f>Q93*H93</f>
        <v>1.72599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133</v>
      </c>
      <c r="AT93" s="215" t="s">
        <v>128</v>
      </c>
      <c r="AU93" s="215" t="s">
        <v>84</v>
      </c>
      <c r="AY93" s="17" t="s">
        <v>125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82</v>
      </c>
      <c r="BK93" s="216">
        <f>ROUND(I93*H93,2)</f>
        <v>0</v>
      </c>
      <c r="BL93" s="17" t="s">
        <v>133</v>
      </c>
      <c r="BM93" s="215" t="s">
        <v>84</v>
      </c>
    </row>
    <row r="94" spans="1:47" s="2" customFormat="1" ht="12">
      <c r="A94" s="38"/>
      <c r="B94" s="39"/>
      <c r="C94" s="40"/>
      <c r="D94" s="217" t="s">
        <v>134</v>
      </c>
      <c r="E94" s="40"/>
      <c r="F94" s="218" t="s">
        <v>135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134</v>
      </c>
      <c r="AU94" s="17" t="s">
        <v>84</v>
      </c>
    </row>
    <row r="95" spans="1:51" s="13" customFormat="1" ht="12">
      <c r="A95" s="13"/>
      <c r="B95" s="222"/>
      <c r="C95" s="223"/>
      <c r="D95" s="224" t="s">
        <v>136</v>
      </c>
      <c r="E95" s="225" t="s">
        <v>19</v>
      </c>
      <c r="F95" s="226" t="s">
        <v>7</v>
      </c>
      <c r="G95" s="223"/>
      <c r="H95" s="227">
        <v>21</v>
      </c>
      <c r="I95" s="228"/>
      <c r="J95" s="223"/>
      <c r="K95" s="223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136</v>
      </c>
      <c r="AU95" s="233" t="s">
        <v>84</v>
      </c>
      <c r="AV95" s="13" t="s">
        <v>84</v>
      </c>
      <c r="AW95" s="13" t="s">
        <v>35</v>
      </c>
      <c r="AX95" s="13" t="s">
        <v>74</v>
      </c>
      <c r="AY95" s="233" t="s">
        <v>125</v>
      </c>
    </row>
    <row r="96" spans="1:51" s="14" customFormat="1" ht="12">
      <c r="A96" s="14"/>
      <c r="B96" s="234"/>
      <c r="C96" s="235"/>
      <c r="D96" s="224" t="s">
        <v>136</v>
      </c>
      <c r="E96" s="236" t="s">
        <v>19</v>
      </c>
      <c r="F96" s="237" t="s">
        <v>138</v>
      </c>
      <c r="G96" s="235"/>
      <c r="H96" s="238">
        <v>21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136</v>
      </c>
      <c r="AU96" s="244" t="s">
        <v>84</v>
      </c>
      <c r="AV96" s="14" t="s">
        <v>133</v>
      </c>
      <c r="AW96" s="14" t="s">
        <v>35</v>
      </c>
      <c r="AX96" s="14" t="s">
        <v>82</v>
      </c>
      <c r="AY96" s="244" t="s">
        <v>125</v>
      </c>
    </row>
    <row r="97" spans="1:65" s="2" customFormat="1" ht="24.15" customHeight="1">
      <c r="A97" s="38"/>
      <c r="B97" s="39"/>
      <c r="C97" s="204" t="s">
        <v>84</v>
      </c>
      <c r="D97" s="204" t="s">
        <v>128</v>
      </c>
      <c r="E97" s="205" t="s">
        <v>139</v>
      </c>
      <c r="F97" s="206" t="s">
        <v>140</v>
      </c>
      <c r="G97" s="207" t="s">
        <v>141</v>
      </c>
      <c r="H97" s="208">
        <v>70</v>
      </c>
      <c r="I97" s="209"/>
      <c r="J97" s="210">
        <f>ROUND(I97*H97,2)</f>
        <v>0</v>
      </c>
      <c r="K97" s="206" t="s">
        <v>132</v>
      </c>
      <c r="L97" s="44"/>
      <c r="M97" s="211" t="s">
        <v>19</v>
      </c>
      <c r="N97" s="212" t="s">
        <v>45</v>
      </c>
      <c r="O97" s="84"/>
      <c r="P97" s="213">
        <f>O97*H97</f>
        <v>0</v>
      </c>
      <c r="Q97" s="213">
        <v>0.25871</v>
      </c>
      <c r="R97" s="213">
        <f>Q97*H97</f>
        <v>18.1097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133</v>
      </c>
      <c r="AT97" s="215" t="s">
        <v>128</v>
      </c>
      <c r="AU97" s="215" t="s">
        <v>84</v>
      </c>
      <c r="AY97" s="17" t="s">
        <v>125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82</v>
      </c>
      <c r="BK97" s="216">
        <f>ROUND(I97*H97,2)</f>
        <v>0</v>
      </c>
      <c r="BL97" s="17" t="s">
        <v>133</v>
      </c>
      <c r="BM97" s="215" t="s">
        <v>133</v>
      </c>
    </row>
    <row r="98" spans="1:47" s="2" customFormat="1" ht="12">
      <c r="A98" s="38"/>
      <c r="B98" s="39"/>
      <c r="C98" s="40"/>
      <c r="D98" s="217" t="s">
        <v>134</v>
      </c>
      <c r="E98" s="40"/>
      <c r="F98" s="218" t="s">
        <v>142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134</v>
      </c>
      <c r="AU98" s="17" t="s">
        <v>84</v>
      </c>
    </row>
    <row r="99" spans="1:51" s="13" customFormat="1" ht="12">
      <c r="A99" s="13"/>
      <c r="B99" s="222"/>
      <c r="C99" s="223"/>
      <c r="D99" s="224" t="s">
        <v>136</v>
      </c>
      <c r="E99" s="225" t="s">
        <v>19</v>
      </c>
      <c r="F99" s="226" t="s">
        <v>366</v>
      </c>
      <c r="G99" s="223"/>
      <c r="H99" s="227">
        <v>70</v>
      </c>
      <c r="I99" s="228"/>
      <c r="J99" s="223"/>
      <c r="K99" s="223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136</v>
      </c>
      <c r="AU99" s="233" t="s">
        <v>84</v>
      </c>
      <c r="AV99" s="13" t="s">
        <v>84</v>
      </c>
      <c r="AW99" s="13" t="s">
        <v>35</v>
      </c>
      <c r="AX99" s="13" t="s">
        <v>74</v>
      </c>
      <c r="AY99" s="233" t="s">
        <v>125</v>
      </c>
    </row>
    <row r="100" spans="1:51" s="14" customFormat="1" ht="12">
      <c r="A100" s="14"/>
      <c r="B100" s="234"/>
      <c r="C100" s="235"/>
      <c r="D100" s="224" t="s">
        <v>136</v>
      </c>
      <c r="E100" s="236" t="s">
        <v>19</v>
      </c>
      <c r="F100" s="237" t="s">
        <v>138</v>
      </c>
      <c r="G100" s="235"/>
      <c r="H100" s="238">
        <v>70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136</v>
      </c>
      <c r="AU100" s="244" t="s">
        <v>84</v>
      </c>
      <c r="AV100" s="14" t="s">
        <v>133</v>
      </c>
      <c r="AW100" s="14" t="s">
        <v>35</v>
      </c>
      <c r="AX100" s="14" t="s">
        <v>82</v>
      </c>
      <c r="AY100" s="244" t="s">
        <v>125</v>
      </c>
    </row>
    <row r="101" spans="1:63" s="12" customFormat="1" ht="22.8" customHeight="1">
      <c r="A101" s="12"/>
      <c r="B101" s="188"/>
      <c r="C101" s="189"/>
      <c r="D101" s="190" t="s">
        <v>73</v>
      </c>
      <c r="E101" s="202" t="s">
        <v>143</v>
      </c>
      <c r="F101" s="202" t="s">
        <v>144</v>
      </c>
      <c r="G101" s="189"/>
      <c r="H101" s="189"/>
      <c r="I101" s="192"/>
      <c r="J101" s="203">
        <f>BK101</f>
        <v>0</v>
      </c>
      <c r="K101" s="189"/>
      <c r="L101" s="194"/>
      <c r="M101" s="195"/>
      <c r="N101" s="196"/>
      <c r="O101" s="196"/>
      <c r="P101" s="197">
        <f>SUM(P102:P139)</f>
        <v>0</v>
      </c>
      <c r="Q101" s="196"/>
      <c r="R101" s="197">
        <f>SUM(R102:R139)</f>
        <v>16.673869999999997</v>
      </c>
      <c r="S101" s="196"/>
      <c r="T101" s="198">
        <f>SUM(T102:T139)</f>
        <v>0.22679999999999997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82</v>
      </c>
      <c r="AT101" s="200" t="s">
        <v>73</v>
      </c>
      <c r="AU101" s="200" t="s">
        <v>82</v>
      </c>
      <c r="AY101" s="199" t="s">
        <v>125</v>
      </c>
      <c r="BK101" s="201">
        <f>SUM(BK102:BK139)</f>
        <v>0</v>
      </c>
    </row>
    <row r="102" spans="1:65" s="2" customFormat="1" ht="37.8" customHeight="1">
      <c r="A102" s="38"/>
      <c r="B102" s="39"/>
      <c r="C102" s="204" t="s">
        <v>126</v>
      </c>
      <c r="D102" s="204" t="s">
        <v>128</v>
      </c>
      <c r="E102" s="205" t="s">
        <v>145</v>
      </c>
      <c r="F102" s="206" t="s">
        <v>146</v>
      </c>
      <c r="G102" s="207" t="s">
        <v>141</v>
      </c>
      <c r="H102" s="208">
        <v>42</v>
      </c>
      <c r="I102" s="209"/>
      <c r="J102" s="210">
        <f>ROUND(I102*H102,2)</f>
        <v>0</v>
      </c>
      <c r="K102" s="206" t="s">
        <v>132</v>
      </c>
      <c r="L102" s="44"/>
      <c r="M102" s="211" t="s">
        <v>19</v>
      </c>
      <c r="N102" s="212" t="s">
        <v>45</v>
      </c>
      <c r="O102" s="84"/>
      <c r="P102" s="213">
        <f>O102*H102</f>
        <v>0</v>
      </c>
      <c r="Q102" s="213">
        <v>0.00438</v>
      </c>
      <c r="R102" s="213">
        <f>Q102*H102</f>
        <v>0.18396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133</v>
      </c>
      <c r="AT102" s="215" t="s">
        <v>128</v>
      </c>
      <c r="AU102" s="215" t="s">
        <v>84</v>
      </c>
      <c r="AY102" s="17" t="s">
        <v>125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82</v>
      </c>
      <c r="BK102" s="216">
        <f>ROUND(I102*H102,2)</f>
        <v>0</v>
      </c>
      <c r="BL102" s="17" t="s">
        <v>133</v>
      </c>
      <c r="BM102" s="215" t="s">
        <v>143</v>
      </c>
    </row>
    <row r="103" spans="1:47" s="2" customFormat="1" ht="12">
      <c r="A103" s="38"/>
      <c r="B103" s="39"/>
      <c r="C103" s="40"/>
      <c r="D103" s="217" t="s">
        <v>134</v>
      </c>
      <c r="E103" s="40"/>
      <c r="F103" s="218" t="s">
        <v>147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134</v>
      </c>
      <c r="AU103" s="17" t="s">
        <v>84</v>
      </c>
    </row>
    <row r="104" spans="1:51" s="13" customFormat="1" ht="12">
      <c r="A104" s="13"/>
      <c r="B104" s="222"/>
      <c r="C104" s="223"/>
      <c r="D104" s="224" t="s">
        <v>136</v>
      </c>
      <c r="E104" s="225" t="s">
        <v>19</v>
      </c>
      <c r="F104" s="226" t="s">
        <v>473</v>
      </c>
      <c r="G104" s="223"/>
      <c r="H104" s="227">
        <v>42</v>
      </c>
      <c r="I104" s="228"/>
      <c r="J104" s="223"/>
      <c r="K104" s="223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136</v>
      </c>
      <c r="AU104" s="233" t="s">
        <v>84</v>
      </c>
      <c r="AV104" s="13" t="s">
        <v>84</v>
      </c>
      <c r="AW104" s="13" t="s">
        <v>35</v>
      </c>
      <c r="AX104" s="13" t="s">
        <v>74</v>
      </c>
      <c r="AY104" s="233" t="s">
        <v>125</v>
      </c>
    </row>
    <row r="105" spans="1:51" s="14" customFormat="1" ht="12">
      <c r="A105" s="14"/>
      <c r="B105" s="234"/>
      <c r="C105" s="235"/>
      <c r="D105" s="224" t="s">
        <v>136</v>
      </c>
      <c r="E105" s="236" t="s">
        <v>19</v>
      </c>
      <c r="F105" s="237" t="s">
        <v>138</v>
      </c>
      <c r="G105" s="235"/>
      <c r="H105" s="238">
        <v>42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136</v>
      </c>
      <c r="AU105" s="244" t="s">
        <v>84</v>
      </c>
      <c r="AV105" s="14" t="s">
        <v>133</v>
      </c>
      <c r="AW105" s="14" t="s">
        <v>35</v>
      </c>
      <c r="AX105" s="14" t="s">
        <v>82</v>
      </c>
      <c r="AY105" s="244" t="s">
        <v>125</v>
      </c>
    </row>
    <row r="106" spans="1:65" s="2" customFormat="1" ht="33" customHeight="1">
      <c r="A106" s="38"/>
      <c r="B106" s="39"/>
      <c r="C106" s="204" t="s">
        <v>133</v>
      </c>
      <c r="D106" s="204" t="s">
        <v>128</v>
      </c>
      <c r="E106" s="205" t="s">
        <v>149</v>
      </c>
      <c r="F106" s="206" t="s">
        <v>150</v>
      </c>
      <c r="G106" s="207" t="s">
        <v>141</v>
      </c>
      <c r="H106" s="208">
        <v>409.035</v>
      </c>
      <c r="I106" s="209"/>
      <c r="J106" s="210">
        <f>ROUND(I106*H106,2)</f>
        <v>0</v>
      </c>
      <c r="K106" s="206" t="s">
        <v>132</v>
      </c>
      <c r="L106" s="44"/>
      <c r="M106" s="211" t="s">
        <v>19</v>
      </c>
      <c r="N106" s="212" t="s">
        <v>45</v>
      </c>
      <c r="O106" s="84"/>
      <c r="P106" s="213">
        <f>O106*H106</f>
        <v>0</v>
      </c>
      <c r="Q106" s="213">
        <v>0.00735</v>
      </c>
      <c r="R106" s="213">
        <f>Q106*H106</f>
        <v>3.00640725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133</v>
      </c>
      <c r="AT106" s="215" t="s">
        <v>128</v>
      </c>
      <c r="AU106" s="215" t="s">
        <v>84</v>
      </c>
      <c r="AY106" s="17" t="s">
        <v>125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82</v>
      </c>
      <c r="BK106" s="216">
        <f>ROUND(I106*H106,2)</f>
        <v>0</v>
      </c>
      <c r="BL106" s="17" t="s">
        <v>133</v>
      </c>
      <c r="BM106" s="215" t="s">
        <v>151</v>
      </c>
    </row>
    <row r="107" spans="1:47" s="2" customFormat="1" ht="12">
      <c r="A107" s="38"/>
      <c r="B107" s="39"/>
      <c r="C107" s="40"/>
      <c r="D107" s="217" t="s">
        <v>134</v>
      </c>
      <c r="E107" s="40"/>
      <c r="F107" s="218" t="s">
        <v>152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134</v>
      </c>
      <c r="AU107" s="17" t="s">
        <v>84</v>
      </c>
    </row>
    <row r="108" spans="1:51" s="13" customFormat="1" ht="12">
      <c r="A108" s="13"/>
      <c r="B108" s="222"/>
      <c r="C108" s="223"/>
      <c r="D108" s="224" t="s">
        <v>136</v>
      </c>
      <c r="E108" s="225" t="s">
        <v>19</v>
      </c>
      <c r="F108" s="226" t="s">
        <v>474</v>
      </c>
      <c r="G108" s="223"/>
      <c r="H108" s="227">
        <v>409.035</v>
      </c>
      <c r="I108" s="228"/>
      <c r="J108" s="223"/>
      <c r="K108" s="223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136</v>
      </c>
      <c r="AU108" s="233" t="s">
        <v>84</v>
      </c>
      <c r="AV108" s="13" t="s">
        <v>84</v>
      </c>
      <c r="AW108" s="13" t="s">
        <v>35</v>
      </c>
      <c r="AX108" s="13" t="s">
        <v>74</v>
      </c>
      <c r="AY108" s="233" t="s">
        <v>125</v>
      </c>
    </row>
    <row r="109" spans="1:51" s="14" customFormat="1" ht="12">
      <c r="A109" s="14"/>
      <c r="B109" s="234"/>
      <c r="C109" s="235"/>
      <c r="D109" s="224" t="s">
        <v>136</v>
      </c>
      <c r="E109" s="236" t="s">
        <v>19</v>
      </c>
      <c r="F109" s="237" t="s">
        <v>138</v>
      </c>
      <c r="G109" s="235"/>
      <c r="H109" s="238">
        <v>409.035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4" t="s">
        <v>136</v>
      </c>
      <c r="AU109" s="244" t="s">
        <v>84</v>
      </c>
      <c r="AV109" s="14" t="s">
        <v>133</v>
      </c>
      <c r="AW109" s="14" t="s">
        <v>35</v>
      </c>
      <c r="AX109" s="14" t="s">
        <v>82</v>
      </c>
      <c r="AY109" s="244" t="s">
        <v>125</v>
      </c>
    </row>
    <row r="110" spans="1:65" s="2" customFormat="1" ht="37.8" customHeight="1">
      <c r="A110" s="38"/>
      <c r="B110" s="39"/>
      <c r="C110" s="204" t="s">
        <v>154</v>
      </c>
      <c r="D110" s="204" t="s">
        <v>128</v>
      </c>
      <c r="E110" s="205" t="s">
        <v>155</v>
      </c>
      <c r="F110" s="206" t="s">
        <v>156</v>
      </c>
      <c r="G110" s="207" t="s">
        <v>141</v>
      </c>
      <c r="H110" s="208">
        <v>32.56</v>
      </c>
      <c r="I110" s="209"/>
      <c r="J110" s="210">
        <f>ROUND(I110*H110,2)</f>
        <v>0</v>
      </c>
      <c r="K110" s="206" t="s">
        <v>132</v>
      </c>
      <c r="L110" s="44"/>
      <c r="M110" s="211" t="s">
        <v>19</v>
      </c>
      <c r="N110" s="212" t="s">
        <v>45</v>
      </c>
      <c r="O110" s="84"/>
      <c r="P110" s="213">
        <f>O110*H110</f>
        <v>0</v>
      </c>
      <c r="Q110" s="213">
        <v>0.00494</v>
      </c>
      <c r="R110" s="213">
        <f>Q110*H110</f>
        <v>0.1608464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133</v>
      </c>
      <c r="AT110" s="215" t="s">
        <v>128</v>
      </c>
      <c r="AU110" s="215" t="s">
        <v>84</v>
      </c>
      <c r="AY110" s="17" t="s">
        <v>125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82</v>
      </c>
      <c r="BK110" s="216">
        <f>ROUND(I110*H110,2)</f>
        <v>0</v>
      </c>
      <c r="BL110" s="17" t="s">
        <v>133</v>
      </c>
      <c r="BM110" s="215" t="s">
        <v>157</v>
      </c>
    </row>
    <row r="111" spans="1:47" s="2" customFormat="1" ht="12">
      <c r="A111" s="38"/>
      <c r="B111" s="39"/>
      <c r="C111" s="40"/>
      <c r="D111" s="217" t="s">
        <v>134</v>
      </c>
      <c r="E111" s="40"/>
      <c r="F111" s="218" t="s">
        <v>158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134</v>
      </c>
      <c r="AU111" s="17" t="s">
        <v>84</v>
      </c>
    </row>
    <row r="112" spans="1:51" s="13" customFormat="1" ht="12">
      <c r="A112" s="13"/>
      <c r="B112" s="222"/>
      <c r="C112" s="223"/>
      <c r="D112" s="224" t="s">
        <v>136</v>
      </c>
      <c r="E112" s="225" t="s">
        <v>19</v>
      </c>
      <c r="F112" s="226" t="s">
        <v>475</v>
      </c>
      <c r="G112" s="223"/>
      <c r="H112" s="227">
        <v>32.56</v>
      </c>
      <c r="I112" s="228"/>
      <c r="J112" s="223"/>
      <c r="K112" s="223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136</v>
      </c>
      <c r="AU112" s="233" t="s">
        <v>84</v>
      </c>
      <c r="AV112" s="13" t="s">
        <v>84</v>
      </c>
      <c r="AW112" s="13" t="s">
        <v>35</v>
      </c>
      <c r="AX112" s="13" t="s">
        <v>74</v>
      </c>
      <c r="AY112" s="233" t="s">
        <v>125</v>
      </c>
    </row>
    <row r="113" spans="1:51" s="14" customFormat="1" ht="12">
      <c r="A113" s="14"/>
      <c r="B113" s="234"/>
      <c r="C113" s="235"/>
      <c r="D113" s="224" t="s">
        <v>136</v>
      </c>
      <c r="E113" s="236" t="s">
        <v>19</v>
      </c>
      <c r="F113" s="237" t="s">
        <v>138</v>
      </c>
      <c r="G113" s="235"/>
      <c r="H113" s="238">
        <v>32.56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136</v>
      </c>
      <c r="AU113" s="244" t="s">
        <v>84</v>
      </c>
      <c r="AV113" s="14" t="s">
        <v>133</v>
      </c>
      <c r="AW113" s="14" t="s">
        <v>35</v>
      </c>
      <c r="AX113" s="14" t="s">
        <v>82</v>
      </c>
      <c r="AY113" s="244" t="s">
        <v>125</v>
      </c>
    </row>
    <row r="114" spans="1:65" s="2" customFormat="1" ht="37.8" customHeight="1">
      <c r="A114" s="38"/>
      <c r="B114" s="39"/>
      <c r="C114" s="204" t="s">
        <v>143</v>
      </c>
      <c r="D114" s="204" t="s">
        <v>128</v>
      </c>
      <c r="E114" s="205" t="s">
        <v>476</v>
      </c>
      <c r="F114" s="206" t="s">
        <v>477</v>
      </c>
      <c r="G114" s="207" t="s">
        <v>141</v>
      </c>
      <c r="H114" s="208">
        <v>409.035</v>
      </c>
      <c r="I114" s="209"/>
      <c r="J114" s="210">
        <f>ROUND(I114*H114,2)</f>
        <v>0</v>
      </c>
      <c r="K114" s="206" t="s">
        <v>132</v>
      </c>
      <c r="L114" s="44"/>
      <c r="M114" s="211" t="s">
        <v>19</v>
      </c>
      <c r="N114" s="212" t="s">
        <v>45</v>
      </c>
      <c r="O114" s="84"/>
      <c r="P114" s="213">
        <f>O114*H114</f>
        <v>0</v>
      </c>
      <c r="Q114" s="213">
        <v>0.03201</v>
      </c>
      <c r="R114" s="213">
        <f>Q114*H114</f>
        <v>13.09321035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133</v>
      </c>
      <c r="AT114" s="215" t="s">
        <v>128</v>
      </c>
      <c r="AU114" s="215" t="s">
        <v>84</v>
      </c>
      <c r="AY114" s="17" t="s">
        <v>125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82</v>
      </c>
      <c r="BK114" s="216">
        <f>ROUND(I114*H114,2)</f>
        <v>0</v>
      </c>
      <c r="BL114" s="17" t="s">
        <v>133</v>
      </c>
      <c r="BM114" s="215" t="s">
        <v>162</v>
      </c>
    </row>
    <row r="115" spans="1:47" s="2" customFormat="1" ht="12">
      <c r="A115" s="38"/>
      <c r="B115" s="39"/>
      <c r="C115" s="40"/>
      <c r="D115" s="217" t="s">
        <v>134</v>
      </c>
      <c r="E115" s="40"/>
      <c r="F115" s="218" t="s">
        <v>478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134</v>
      </c>
      <c r="AU115" s="17" t="s">
        <v>84</v>
      </c>
    </row>
    <row r="116" spans="1:51" s="13" customFormat="1" ht="12">
      <c r="A116" s="13"/>
      <c r="B116" s="222"/>
      <c r="C116" s="223"/>
      <c r="D116" s="224" t="s">
        <v>136</v>
      </c>
      <c r="E116" s="225" t="s">
        <v>19</v>
      </c>
      <c r="F116" s="226" t="s">
        <v>474</v>
      </c>
      <c r="G116" s="223"/>
      <c r="H116" s="227">
        <v>409.035</v>
      </c>
      <c r="I116" s="228"/>
      <c r="J116" s="223"/>
      <c r="K116" s="223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136</v>
      </c>
      <c r="AU116" s="233" t="s">
        <v>84</v>
      </c>
      <c r="AV116" s="13" t="s">
        <v>84</v>
      </c>
      <c r="AW116" s="13" t="s">
        <v>35</v>
      </c>
      <c r="AX116" s="13" t="s">
        <v>74</v>
      </c>
      <c r="AY116" s="233" t="s">
        <v>125</v>
      </c>
    </row>
    <row r="117" spans="1:51" s="15" customFormat="1" ht="12">
      <c r="A117" s="15"/>
      <c r="B117" s="258"/>
      <c r="C117" s="259"/>
      <c r="D117" s="224" t="s">
        <v>136</v>
      </c>
      <c r="E117" s="260" t="s">
        <v>19</v>
      </c>
      <c r="F117" s="261" t="s">
        <v>479</v>
      </c>
      <c r="G117" s="259"/>
      <c r="H117" s="262">
        <v>409.035</v>
      </c>
      <c r="I117" s="263"/>
      <c r="J117" s="259"/>
      <c r="K117" s="259"/>
      <c r="L117" s="264"/>
      <c r="M117" s="265"/>
      <c r="N117" s="266"/>
      <c r="O117" s="266"/>
      <c r="P117" s="266"/>
      <c r="Q117" s="266"/>
      <c r="R117" s="266"/>
      <c r="S117" s="266"/>
      <c r="T117" s="267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8" t="s">
        <v>136</v>
      </c>
      <c r="AU117" s="268" t="s">
        <v>84</v>
      </c>
      <c r="AV117" s="15" t="s">
        <v>126</v>
      </c>
      <c r="AW117" s="15" t="s">
        <v>35</v>
      </c>
      <c r="AX117" s="15" t="s">
        <v>74</v>
      </c>
      <c r="AY117" s="268" t="s">
        <v>125</v>
      </c>
    </row>
    <row r="118" spans="1:51" s="14" customFormat="1" ht="12">
      <c r="A118" s="14"/>
      <c r="B118" s="234"/>
      <c r="C118" s="235"/>
      <c r="D118" s="224" t="s">
        <v>136</v>
      </c>
      <c r="E118" s="236" t="s">
        <v>19</v>
      </c>
      <c r="F118" s="237" t="s">
        <v>138</v>
      </c>
      <c r="G118" s="235"/>
      <c r="H118" s="238">
        <v>409.035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136</v>
      </c>
      <c r="AU118" s="244" t="s">
        <v>84</v>
      </c>
      <c r="AV118" s="14" t="s">
        <v>133</v>
      </c>
      <c r="AW118" s="14" t="s">
        <v>35</v>
      </c>
      <c r="AX118" s="14" t="s">
        <v>82</v>
      </c>
      <c r="AY118" s="244" t="s">
        <v>125</v>
      </c>
    </row>
    <row r="119" spans="1:65" s="2" customFormat="1" ht="37.8" customHeight="1">
      <c r="A119" s="38"/>
      <c r="B119" s="39"/>
      <c r="C119" s="204" t="s">
        <v>164</v>
      </c>
      <c r="D119" s="204" t="s">
        <v>128</v>
      </c>
      <c r="E119" s="205" t="s">
        <v>480</v>
      </c>
      <c r="F119" s="206" t="s">
        <v>481</v>
      </c>
      <c r="G119" s="207" t="s">
        <v>141</v>
      </c>
      <c r="H119" s="208">
        <v>409.035</v>
      </c>
      <c r="I119" s="209"/>
      <c r="J119" s="210">
        <f>ROUND(I119*H119,2)</f>
        <v>0</v>
      </c>
      <c r="K119" s="206" t="s">
        <v>482</v>
      </c>
      <c r="L119" s="44"/>
      <c r="M119" s="211" t="s">
        <v>19</v>
      </c>
      <c r="N119" s="212" t="s">
        <v>45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133</v>
      </c>
      <c r="AT119" s="215" t="s">
        <v>128</v>
      </c>
      <c r="AU119" s="215" t="s">
        <v>84</v>
      </c>
      <c r="AY119" s="17" t="s">
        <v>125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82</v>
      </c>
      <c r="BK119" s="216">
        <f>ROUND(I119*H119,2)</f>
        <v>0</v>
      </c>
      <c r="BL119" s="17" t="s">
        <v>133</v>
      </c>
      <c r="BM119" s="215" t="s">
        <v>167</v>
      </c>
    </row>
    <row r="120" spans="1:47" s="2" customFormat="1" ht="12">
      <c r="A120" s="38"/>
      <c r="B120" s="39"/>
      <c r="C120" s="40"/>
      <c r="D120" s="217" t="s">
        <v>134</v>
      </c>
      <c r="E120" s="40"/>
      <c r="F120" s="218" t="s">
        <v>483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134</v>
      </c>
      <c r="AU120" s="17" t="s">
        <v>84</v>
      </c>
    </row>
    <row r="121" spans="1:51" s="13" customFormat="1" ht="12">
      <c r="A121" s="13"/>
      <c r="B121" s="222"/>
      <c r="C121" s="223"/>
      <c r="D121" s="224" t="s">
        <v>136</v>
      </c>
      <c r="E121" s="225" t="s">
        <v>19</v>
      </c>
      <c r="F121" s="226" t="s">
        <v>474</v>
      </c>
      <c r="G121" s="223"/>
      <c r="H121" s="227">
        <v>409.035</v>
      </c>
      <c r="I121" s="228"/>
      <c r="J121" s="223"/>
      <c r="K121" s="223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136</v>
      </c>
      <c r="AU121" s="233" t="s">
        <v>84</v>
      </c>
      <c r="AV121" s="13" t="s">
        <v>84</v>
      </c>
      <c r="AW121" s="13" t="s">
        <v>35</v>
      </c>
      <c r="AX121" s="13" t="s">
        <v>74</v>
      </c>
      <c r="AY121" s="233" t="s">
        <v>125</v>
      </c>
    </row>
    <row r="122" spans="1:51" s="14" customFormat="1" ht="12">
      <c r="A122" s="14"/>
      <c r="B122" s="234"/>
      <c r="C122" s="235"/>
      <c r="D122" s="224" t="s">
        <v>136</v>
      </c>
      <c r="E122" s="236" t="s">
        <v>19</v>
      </c>
      <c r="F122" s="237" t="s">
        <v>138</v>
      </c>
      <c r="G122" s="235"/>
      <c r="H122" s="238">
        <v>409.035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136</v>
      </c>
      <c r="AU122" s="244" t="s">
        <v>84</v>
      </c>
      <c r="AV122" s="14" t="s">
        <v>133</v>
      </c>
      <c r="AW122" s="14" t="s">
        <v>35</v>
      </c>
      <c r="AX122" s="14" t="s">
        <v>82</v>
      </c>
      <c r="AY122" s="244" t="s">
        <v>125</v>
      </c>
    </row>
    <row r="123" spans="1:65" s="2" customFormat="1" ht="37.8" customHeight="1">
      <c r="A123" s="38"/>
      <c r="B123" s="39"/>
      <c r="C123" s="204" t="s">
        <v>151</v>
      </c>
      <c r="D123" s="204" t="s">
        <v>128</v>
      </c>
      <c r="E123" s="205" t="s">
        <v>185</v>
      </c>
      <c r="F123" s="206" t="s">
        <v>186</v>
      </c>
      <c r="G123" s="207" t="s">
        <v>141</v>
      </c>
      <c r="H123" s="208">
        <v>84</v>
      </c>
      <c r="I123" s="209"/>
      <c r="J123" s="210">
        <f>ROUND(I123*H123,2)</f>
        <v>0</v>
      </c>
      <c r="K123" s="206" t="s">
        <v>132</v>
      </c>
      <c r="L123" s="44"/>
      <c r="M123" s="211" t="s">
        <v>19</v>
      </c>
      <c r="N123" s="212" t="s">
        <v>45</v>
      </c>
      <c r="O123" s="8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133</v>
      </c>
      <c r="AT123" s="215" t="s">
        <v>128</v>
      </c>
      <c r="AU123" s="215" t="s">
        <v>84</v>
      </c>
      <c r="AY123" s="17" t="s">
        <v>125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82</v>
      </c>
      <c r="BK123" s="216">
        <f>ROUND(I123*H123,2)</f>
        <v>0</v>
      </c>
      <c r="BL123" s="17" t="s">
        <v>133</v>
      </c>
      <c r="BM123" s="215" t="s">
        <v>484</v>
      </c>
    </row>
    <row r="124" spans="1:47" s="2" customFormat="1" ht="12">
      <c r="A124" s="38"/>
      <c r="B124" s="39"/>
      <c r="C124" s="40"/>
      <c r="D124" s="217" t="s">
        <v>134</v>
      </c>
      <c r="E124" s="40"/>
      <c r="F124" s="218" t="s">
        <v>188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134</v>
      </c>
      <c r="AU124" s="17" t="s">
        <v>84</v>
      </c>
    </row>
    <row r="125" spans="1:51" s="13" customFormat="1" ht="12">
      <c r="A125" s="13"/>
      <c r="B125" s="222"/>
      <c r="C125" s="223"/>
      <c r="D125" s="224" t="s">
        <v>136</v>
      </c>
      <c r="E125" s="225" t="s">
        <v>19</v>
      </c>
      <c r="F125" s="226" t="s">
        <v>485</v>
      </c>
      <c r="G125" s="223"/>
      <c r="H125" s="227">
        <v>84</v>
      </c>
      <c r="I125" s="228"/>
      <c r="J125" s="223"/>
      <c r="K125" s="223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136</v>
      </c>
      <c r="AU125" s="233" t="s">
        <v>84</v>
      </c>
      <c r="AV125" s="13" t="s">
        <v>84</v>
      </c>
      <c r="AW125" s="13" t="s">
        <v>35</v>
      </c>
      <c r="AX125" s="13" t="s">
        <v>82</v>
      </c>
      <c r="AY125" s="233" t="s">
        <v>125</v>
      </c>
    </row>
    <row r="126" spans="1:65" s="2" customFormat="1" ht="37.8" customHeight="1">
      <c r="A126" s="38"/>
      <c r="B126" s="39"/>
      <c r="C126" s="204" t="s">
        <v>174</v>
      </c>
      <c r="D126" s="204" t="s">
        <v>128</v>
      </c>
      <c r="E126" s="205" t="s">
        <v>190</v>
      </c>
      <c r="F126" s="206" t="s">
        <v>191</v>
      </c>
      <c r="G126" s="207" t="s">
        <v>141</v>
      </c>
      <c r="H126" s="208">
        <v>74.48</v>
      </c>
      <c r="I126" s="209"/>
      <c r="J126" s="210">
        <f>ROUND(I126*H126,2)</f>
        <v>0</v>
      </c>
      <c r="K126" s="206" t="s">
        <v>132</v>
      </c>
      <c r="L126" s="44"/>
      <c r="M126" s="211" t="s">
        <v>19</v>
      </c>
      <c r="N126" s="212" t="s">
        <v>45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133</v>
      </c>
      <c r="AT126" s="215" t="s">
        <v>128</v>
      </c>
      <c r="AU126" s="215" t="s">
        <v>84</v>
      </c>
      <c r="AY126" s="17" t="s">
        <v>125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82</v>
      </c>
      <c r="BK126" s="216">
        <f>ROUND(I126*H126,2)</f>
        <v>0</v>
      </c>
      <c r="BL126" s="17" t="s">
        <v>133</v>
      </c>
      <c r="BM126" s="215" t="s">
        <v>172</v>
      </c>
    </row>
    <row r="127" spans="1:47" s="2" customFormat="1" ht="12">
      <c r="A127" s="38"/>
      <c r="B127" s="39"/>
      <c r="C127" s="40"/>
      <c r="D127" s="217" t="s">
        <v>134</v>
      </c>
      <c r="E127" s="40"/>
      <c r="F127" s="218" t="s">
        <v>193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134</v>
      </c>
      <c r="AU127" s="17" t="s">
        <v>84</v>
      </c>
    </row>
    <row r="128" spans="1:51" s="13" customFormat="1" ht="12">
      <c r="A128" s="13"/>
      <c r="B128" s="222"/>
      <c r="C128" s="223"/>
      <c r="D128" s="224" t="s">
        <v>136</v>
      </c>
      <c r="E128" s="225" t="s">
        <v>19</v>
      </c>
      <c r="F128" s="226" t="s">
        <v>486</v>
      </c>
      <c r="G128" s="223"/>
      <c r="H128" s="227">
        <v>74.48</v>
      </c>
      <c r="I128" s="228"/>
      <c r="J128" s="223"/>
      <c r="K128" s="223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136</v>
      </c>
      <c r="AU128" s="233" t="s">
        <v>84</v>
      </c>
      <c r="AV128" s="13" t="s">
        <v>84</v>
      </c>
      <c r="AW128" s="13" t="s">
        <v>35</v>
      </c>
      <c r="AX128" s="13" t="s">
        <v>74</v>
      </c>
      <c r="AY128" s="233" t="s">
        <v>125</v>
      </c>
    </row>
    <row r="129" spans="1:51" s="14" customFormat="1" ht="12">
      <c r="A129" s="14"/>
      <c r="B129" s="234"/>
      <c r="C129" s="235"/>
      <c r="D129" s="224" t="s">
        <v>136</v>
      </c>
      <c r="E129" s="236" t="s">
        <v>19</v>
      </c>
      <c r="F129" s="237" t="s">
        <v>138</v>
      </c>
      <c r="G129" s="235"/>
      <c r="H129" s="238">
        <v>74.48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4" t="s">
        <v>136</v>
      </c>
      <c r="AU129" s="244" t="s">
        <v>84</v>
      </c>
      <c r="AV129" s="14" t="s">
        <v>133</v>
      </c>
      <c r="AW129" s="14" t="s">
        <v>35</v>
      </c>
      <c r="AX129" s="14" t="s">
        <v>82</v>
      </c>
      <c r="AY129" s="244" t="s">
        <v>125</v>
      </c>
    </row>
    <row r="130" spans="1:65" s="2" customFormat="1" ht="37.8" customHeight="1">
      <c r="A130" s="38"/>
      <c r="B130" s="39"/>
      <c r="C130" s="204" t="s">
        <v>157</v>
      </c>
      <c r="D130" s="204" t="s">
        <v>128</v>
      </c>
      <c r="E130" s="205" t="s">
        <v>197</v>
      </c>
      <c r="F130" s="206" t="s">
        <v>198</v>
      </c>
      <c r="G130" s="207" t="s">
        <v>141</v>
      </c>
      <c r="H130" s="208">
        <v>37.8</v>
      </c>
      <c r="I130" s="209"/>
      <c r="J130" s="210">
        <f>ROUND(I130*H130,2)</f>
        <v>0</v>
      </c>
      <c r="K130" s="206" t="s">
        <v>132</v>
      </c>
      <c r="L130" s="44"/>
      <c r="M130" s="211" t="s">
        <v>19</v>
      </c>
      <c r="N130" s="212" t="s">
        <v>45</v>
      </c>
      <c r="O130" s="84"/>
      <c r="P130" s="213">
        <f>O130*H130</f>
        <v>0</v>
      </c>
      <c r="Q130" s="213">
        <v>0.00607</v>
      </c>
      <c r="R130" s="213">
        <f>Q130*H130</f>
        <v>0.22944599999999998</v>
      </c>
      <c r="S130" s="213">
        <v>0.006</v>
      </c>
      <c r="T130" s="214">
        <f>S130*H130</f>
        <v>0.22679999999999997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133</v>
      </c>
      <c r="AT130" s="215" t="s">
        <v>128</v>
      </c>
      <c r="AU130" s="215" t="s">
        <v>84</v>
      </c>
      <c r="AY130" s="17" t="s">
        <v>125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82</v>
      </c>
      <c r="BK130" s="216">
        <f>ROUND(I130*H130,2)</f>
        <v>0</v>
      </c>
      <c r="BL130" s="17" t="s">
        <v>133</v>
      </c>
      <c r="BM130" s="215" t="s">
        <v>487</v>
      </c>
    </row>
    <row r="131" spans="1:47" s="2" customFormat="1" ht="12">
      <c r="A131" s="38"/>
      <c r="B131" s="39"/>
      <c r="C131" s="40"/>
      <c r="D131" s="217" t="s">
        <v>134</v>
      </c>
      <c r="E131" s="40"/>
      <c r="F131" s="218" t="s">
        <v>200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134</v>
      </c>
      <c r="AU131" s="17" t="s">
        <v>84</v>
      </c>
    </row>
    <row r="132" spans="1:51" s="13" customFormat="1" ht="12">
      <c r="A132" s="13"/>
      <c r="B132" s="222"/>
      <c r="C132" s="223"/>
      <c r="D132" s="224" t="s">
        <v>136</v>
      </c>
      <c r="E132" s="225" t="s">
        <v>19</v>
      </c>
      <c r="F132" s="226" t="s">
        <v>488</v>
      </c>
      <c r="G132" s="223"/>
      <c r="H132" s="227">
        <v>37.8</v>
      </c>
      <c r="I132" s="228"/>
      <c r="J132" s="223"/>
      <c r="K132" s="223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136</v>
      </c>
      <c r="AU132" s="233" t="s">
        <v>84</v>
      </c>
      <c r="AV132" s="13" t="s">
        <v>84</v>
      </c>
      <c r="AW132" s="13" t="s">
        <v>35</v>
      </c>
      <c r="AX132" s="13" t="s">
        <v>82</v>
      </c>
      <c r="AY132" s="233" t="s">
        <v>125</v>
      </c>
    </row>
    <row r="133" spans="1:65" s="2" customFormat="1" ht="33" customHeight="1">
      <c r="A133" s="38"/>
      <c r="B133" s="39"/>
      <c r="C133" s="204" t="s">
        <v>184</v>
      </c>
      <c r="D133" s="204" t="s">
        <v>128</v>
      </c>
      <c r="E133" s="205" t="s">
        <v>202</v>
      </c>
      <c r="F133" s="206" t="s">
        <v>203</v>
      </c>
      <c r="G133" s="207" t="s">
        <v>131</v>
      </c>
      <c r="H133" s="208">
        <v>385</v>
      </c>
      <c r="I133" s="209"/>
      <c r="J133" s="210">
        <f>ROUND(I133*H133,2)</f>
        <v>0</v>
      </c>
      <c r="K133" s="206" t="s">
        <v>132</v>
      </c>
      <c r="L133" s="44"/>
      <c r="M133" s="211" t="s">
        <v>19</v>
      </c>
      <c r="N133" s="212" t="s">
        <v>45</v>
      </c>
      <c r="O133" s="8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133</v>
      </c>
      <c r="AT133" s="215" t="s">
        <v>128</v>
      </c>
      <c r="AU133" s="215" t="s">
        <v>84</v>
      </c>
      <c r="AY133" s="17" t="s">
        <v>125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82</v>
      </c>
      <c r="BK133" s="216">
        <f>ROUND(I133*H133,2)</f>
        <v>0</v>
      </c>
      <c r="BL133" s="17" t="s">
        <v>133</v>
      </c>
      <c r="BM133" s="215" t="s">
        <v>489</v>
      </c>
    </row>
    <row r="134" spans="1:47" s="2" customFormat="1" ht="12">
      <c r="A134" s="38"/>
      <c r="B134" s="39"/>
      <c r="C134" s="40"/>
      <c r="D134" s="217" t="s">
        <v>134</v>
      </c>
      <c r="E134" s="40"/>
      <c r="F134" s="218" t="s">
        <v>205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134</v>
      </c>
      <c r="AU134" s="17" t="s">
        <v>84</v>
      </c>
    </row>
    <row r="135" spans="1:51" s="13" customFormat="1" ht="12">
      <c r="A135" s="13"/>
      <c r="B135" s="222"/>
      <c r="C135" s="223"/>
      <c r="D135" s="224" t="s">
        <v>136</v>
      </c>
      <c r="E135" s="225" t="s">
        <v>19</v>
      </c>
      <c r="F135" s="226" t="s">
        <v>490</v>
      </c>
      <c r="G135" s="223"/>
      <c r="H135" s="227">
        <v>105</v>
      </c>
      <c r="I135" s="228"/>
      <c r="J135" s="223"/>
      <c r="K135" s="223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136</v>
      </c>
      <c r="AU135" s="233" t="s">
        <v>84</v>
      </c>
      <c r="AV135" s="13" t="s">
        <v>84</v>
      </c>
      <c r="AW135" s="13" t="s">
        <v>35</v>
      </c>
      <c r="AX135" s="13" t="s">
        <v>74</v>
      </c>
      <c r="AY135" s="233" t="s">
        <v>125</v>
      </c>
    </row>
    <row r="136" spans="1:51" s="13" customFormat="1" ht="12">
      <c r="A136" s="13"/>
      <c r="B136" s="222"/>
      <c r="C136" s="223"/>
      <c r="D136" s="224" t="s">
        <v>136</v>
      </c>
      <c r="E136" s="225" t="s">
        <v>19</v>
      </c>
      <c r="F136" s="226" t="s">
        <v>491</v>
      </c>
      <c r="G136" s="223"/>
      <c r="H136" s="227">
        <v>280</v>
      </c>
      <c r="I136" s="228"/>
      <c r="J136" s="223"/>
      <c r="K136" s="223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136</v>
      </c>
      <c r="AU136" s="233" t="s">
        <v>84</v>
      </c>
      <c r="AV136" s="13" t="s">
        <v>84</v>
      </c>
      <c r="AW136" s="13" t="s">
        <v>35</v>
      </c>
      <c r="AX136" s="13" t="s">
        <v>74</v>
      </c>
      <c r="AY136" s="233" t="s">
        <v>125</v>
      </c>
    </row>
    <row r="137" spans="1:65" s="2" customFormat="1" ht="44.25" customHeight="1">
      <c r="A137" s="38"/>
      <c r="B137" s="39"/>
      <c r="C137" s="204" t="s">
        <v>162</v>
      </c>
      <c r="D137" s="204" t="s">
        <v>128</v>
      </c>
      <c r="E137" s="205" t="s">
        <v>208</v>
      </c>
      <c r="F137" s="206" t="s">
        <v>209</v>
      </c>
      <c r="G137" s="207" t="s">
        <v>141</v>
      </c>
      <c r="H137" s="208">
        <v>409.035</v>
      </c>
      <c r="I137" s="209"/>
      <c r="J137" s="210">
        <f>ROUND(I137*H137,2)</f>
        <v>0</v>
      </c>
      <c r="K137" s="206" t="s">
        <v>132</v>
      </c>
      <c r="L137" s="44"/>
      <c r="M137" s="211" t="s">
        <v>19</v>
      </c>
      <c r="N137" s="212" t="s">
        <v>45</v>
      </c>
      <c r="O137" s="8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133</v>
      </c>
      <c r="AT137" s="215" t="s">
        <v>128</v>
      </c>
      <c r="AU137" s="215" t="s">
        <v>84</v>
      </c>
      <c r="AY137" s="17" t="s">
        <v>125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82</v>
      </c>
      <c r="BK137" s="216">
        <f>ROUND(I137*H137,2)</f>
        <v>0</v>
      </c>
      <c r="BL137" s="17" t="s">
        <v>133</v>
      </c>
      <c r="BM137" s="215" t="s">
        <v>492</v>
      </c>
    </row>
    <row r="138" spans="1:47" s="2" customFormat="1" ht="12">
      <c r="A138" s="38"/>
      <c r="B138" s="39"/>
      <c r="C138" s="40"/>
      <c r="D138" s="217" t="s">
        <v>134</v>
      </c>
      <c r="E138" s="40"/>
      <c r="F138" s="218" t="s">
        <v>211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134</v>
      </c>
      <c r="AU138" s="17" t="s">
        <v>84</v>
      </c>
    </row>
    <row r="139" spans="1:51" s="13" customFormat="1" ht="12">
      <c r="A139" s="13"/>
      <c r="B139" s="222"/>
      <c r="C139" s="223"/>
      <c r="D139" s="224" t="s">
        <v>136</v>
      </c>
      <c r="E139" s="225" t="s">
        <v>19</v>
      </c>
      <c r="F139" s="226" t="s">
        <v>474</v>
      </c>
      <c r="G139" s="223"/>
      <c r="H139" s="227">
        <v>409.035</v>
      </c>
      <c r="I139" s="228"/>
      <c r="J139" s="223"/>
      <c r="K139" s="223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136</v>
      </c>
      <c r="AU139" s="233" t="s">
        <v>84</v>
      </c>
      <c r="AV139" s="13" t="s">
        <v>84</v>
      </c>
      <c r="AW139" s="13" t="s">
        <v>35</v>
      </c>
      <c r="AX139" s="13" t="s">
        <v>82</v>
      </c>
      <c r="AY139" s="233" t="s">
        <v>125</v>
      </c>
    </row>
    <row r="140" spans="1:63" s="12" customFormat="1" ht="22.8" customHeight="1">
      <c r="A140" s="12"/>
      <c r="B140" s="188"/>
      <c r="C140" s="189"/>
      <c r="D140" s="190" t="s">
        <v>73</v>
      </c>
      <c r="E140" s="202" t="s">
        <v>151</v>
      </c>
      <c r="F140" s="202" t="s">
        <v>212</v>
      </c>
      <c r="G140" s="189"/>
      <c r="H140" s="189"/>
      <c r="I140" s="192"/>
      <c r="J140" s="203">
        <f>BK140</f>
        <v>0</v>
      </c>
      <c r="K140" s="189"/>
      <c r="L140" s="194"/>
      <c r="M140" s="195"/>
      <c r="N140" s="196"/>
      <c r="O140" s="196"/>
      <c r="P140" s="197">
        <f>P141</f>
        <v>0</v>
      </c>
      <c r="Q140" s="196"/>
      <c r="R140" s="197">
        <f>R141</f>
        <v>0</v>
      </c>
      <c r="S140" s="196"/>
      <c r="T140" s="198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9" t="s">
        <v>82</v>
      </c>
      <c r="AT140" s="200" t="s">
        <v>73</v>
      </c>
      <c r="AU140" s="200" t="s">
        <v>82</v>
      </c>
      <c r="AY140" s="199" t="s">
        <v>125</v>
      </c>
      <c r="BK140" s="201">
        <f>BK141</f>
        <v>0</v>
      </c>
    </row>
    <row r="141" spans="1:65" s="2" customFormat="1" ht="16.5" customHeight="1">
      <c r="A141" s="38"/>
      <c r="B141" s="39"/>
      <c r="C141" s="204" t="s">
        <v>196</v>
      </c>
      <c r="D141" s="204" t="s">
        <v>128</v>
      </c>
      <c r="E141" s="205" t="s">
        <v>213</v>
      </c>
      <c r="F141" s="206" t="s">
        <v>214</v>
      </c>
      <c r="G141" s="207" t="s">
        <v>215</v>
      </c>
      <c r="H141" s="208">
        <v>2</v>
      </c>
      <c r="I141" s="209"/>
      <c r="J141" s="210">
        <f>ROUND(I141*H141,2)</f>
        <v>0</v>
      </c>
      <c r="K141" s="206" t="s">
        <v>19</v>
      </c>
      <c r="L141" s="44"/>
      <c r="M141" s="211" t="s">
        <v>19</v>
      </c>
      <c r="N141" s="212" t="s">
        <v>45</v>
      </c>
      <c r="O141" s="8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133</v>
      </c>
      <c r="AT141" s="215" t="s">
        <v>128</v>
      </c>
      <c r="AU141" s="215" t="s">
        <v>84</v>
      </c>
      <c r="AY141" s="17" t="s">
        <v>125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82</v>
      </c>
      <c r="BK141" s="216">
        <f>ROUND(I141*H141,2)</f>
        <v>0</v>
      </c>
      <c r="BL141" s="17" t="s">
        <v>133</v>
      </c>
      <c r="BM141" s="215" t="s">
        <v>493</v>
      </c>
    </row>
    <row r="142" spans="1:63" s="12" customFormat="1" ht="22.8" customHeight="1">
      <c r="A142" s="12"/>
      <c r="B142" s="188"/>
      <c r="C142" s="189"/>
      <c r="D142" s="190" t="s">
        <v>73</v>
      </c>
      <c r="E142" s="202" t="s">
        <v>174</v>
      </c>
      <c r="F142" s="202" t="s">
        <v>218</v>
      </c>
      <c r="G142" s="189"/>
      <c r="H142" s="189"/>
      <c r="I142" s="192"/>
      <c r="J142" s="203">
        <f>BK142</f>
        <v>0</v>
      </c>
      <c r="K142" s="189"/>
      <c r="L142" s="194"/>
      <c r="M142" s="195"/>
      <c r="N142" s="196"/>
      <c r="O142" s="196"/>
      <c r="P142" s="197">
        <f>SUM(P143:P181)</f>
        <v>0</v>
      </c>
      <c r="Q142" s="196"/>
      <c r="R142" s="197">
        <f>SUM(R143:R181)</f>
        <v>0</v>
      </c>
      <c r="S142" s="196"/>
      <c r="T142" s="198">
        <f>SUM(T143:T181)</f>
        <v>7.835629999999999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9" t="s">
        <v>82</v>
      </c>
      <c r="AT142" s="200" t="s">
        <v>73</v>
      </c>
      <c r="AU142" s="200" t="s">
        <v>82</v>
      </c>
      <c r="AY142" s="199" t="s">
        <v>125</v>
      </c>
      <c r="BK142" s="201">
        <f>SUM(BK143:BK181)</f>
        <v>0</v>
      </c>
    </row>
    <row r="143" spans="1:65" s="2" customFormat="1" ht="49.05" customHeight="1">
      <c r="A143" s="38"/>
      <c r="B143" s="39"/>
      <c r="C143" s="204" t="s">
        <v>167</v>
      </c>
      <c r="D143" s="204" t="s">
        <v>128</v>
      </c>
      <c r="E143" s="205" t="s">
        <v>220</v>
      </c>
      <c r="F143" s="206" t="s">
        <v>221</v>
      </c>
      <c r="G143" s="207" t="s">
        <v>141</v>
      </c>
      <c r="H143" s="208">
        <v>469</v>
      </c>
      <c r="I143" s="209"/>
      <c r="J143" s="210">
        <f>ROUND(I143*H143,2)</f>
        <v>0</v>
      </c>
      <c r="K143" s="206" t="s">
        <v>132</v>
      </c>
      <c r="L143" s="44"/>
      <c r="M143" s="211" t="s">
        <v>19</v>
      </c>
      <c r="N143" s="212" t="s">
        <v>45</v>
      </c>
      <c r="O143" s="84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5" t="s">
        <v>133</v>
      </c>
      <c r="AT143" s="215" t="s">
        <v>128</v>
      </c>
      <c r="AU143" s="215" t="s">
        <v>84</v>
      </c>
      <c r="AY143" s="17" t="s">
        <v>125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7" t="s">
        <v>82</v>
      </c>
      <c r="BK143" s="216">
        <f>ROUND(I143*H143,2)</f>
        <v>0</v>
      </c>
      <c r="BL143" s="17" t="s">
        <v>133</v>
      </c>
      <c r="BM143" s="215" t="s">
        <v>192</v>
      </c>
    </row>
    <row r="144" spans="1:47" s="2" customFormat="1" ht="12">
      <c r="A144" s="38"/>
      <c r="B144" s="39"/>
      <c r="C144" s="40"/>
      <c r="D144" s="217" t="s">
        <v>134</v>
      </c>
      <c r="E144" s="40"/>
      <c r="F144" s="218" t="s">
        <v>223</v>
      </c>
      <c r="G144" s="40"/>
      <c r="H144" s="40"/>
      <c r="I144" s="219"/>
      <c r="J144" s="40"/>
      <c r="K144" s="40"/>
      <c r="L144" s="44"/>
      <c r="M144" s="220"/>
      <c r="N144" s="221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134</v>
      </c>
      <c r="AU144" s="17" t="s">
        <v>84</v>
      </c>
    </row>
    <row r="145" spans="1:51" s="13" customFormat="1" ht="12">
      <c r="A145" s="13"/>
      <c r="B145" s="222"/>
      <c r="C145" s="223"/>
      <c r="D145" s="224" t="s">
        <v>136</v>
      </c>
      <c r="E145" s="225" t="s">
        <v>19</v>
      </c>
      <c r="F145" s="226" t="s">
        <v>494</v>
      </c>
      <c r="G145" s="223"/>
      <c r="H145" s="227">
        <v>469</v>
      </c>
      <c r="I145" s="228"/>
      <c r="J145" s="223"/>
      <c r="K145" s="223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136</v>
      </c>
      <c r="AU145" s="233" t="s">
        <v>84</v>
      </c>
      <c r="AV145" s="13" t="s">
        <v>84</v>
      </c>
      <c r="AW145" s="13" t="s">
        <v>35</v>
      </c>
      <c r="AX145" s="13" t="s">
        <v>74</v>
      </c>
      <c r="AY145" s="233" t="s">
        <v>125</v>
      </c>
    </row>
    <row r="146" spans="1:51" s="14" customFormat="1" ht="12">
      <c r="A146" s="14"/>
      <c r="B146" s="234"/>
      <c r="C146" s="235"/>
      <c r="D146" s="224" t="s">
        <v>136</v>
      </c>
      <c r="E146" s="236" t="s">
        <v>19</v>
      </c>
      <c r="F146" s="237" t="s">
        <v>138</v>
      </c>
      <c r="G146" s="235"/>
      <c r="H146" s="238">
        <v>469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136</v>
      </c>
      <c r="AU146" s="244" t="s">
        <v>84</v>
      </c>
      <c r="AV146" s="14" t="s">
        <v>133</v>
      </c>
      <c r="AW146" s="14" t="s">
        <v>35</v>
      </c>
      <c r="AX146" s="14" t="s">
        <v>82</v>
      </c>
      <c r="AY146" s="244" t="s">
        <v>125</v>
      </c>
    </row>
    <row r="147" spans="1:65" s="2" customFormat="1" ht="49.05" customHeight="1">
      <c r="A147" s="38"/>
      <c r="B147" s="39"/>
      <c r="C147" s="204" t="s">
        <v>8</v>
      </c>
      <c r="D147" s="204" t="s">
        <v>128</v>
      </c>
      <c r="E147" s="205" t="s">
        <v>225</v>
      </c>
      <c r="F147" s="206" t="s">
        <v>226</v>
      </c>
      <c r="G147" s="207" t="s">
        <v>141</v>
      </c>
      <c r="H147" s="208">
        <v>56280</v>
      </c>
      <c r="I147" s="209"/>
      <c r="J147" s="210">
        <f>ROUND(I147*H147,2)</f>
        <v>0</v>
      </c>
      <c r="K147" s="206" t="s">
        <v>132</v>
      </c>
      <c r="L147" s="44"/>
      <c r="M147" s="211" t="s">
        <v>19</v>
      </c>
      <c r="N147" s="212" t="s">
        <v>45</v>
      </c>
      <c r="O147" s="8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5" t="s">
        <v>133</v>
      </c>
      <c r="AT147" s="215" t="s">
        <v>128</v>
      </c>
      <c r="AU147" s="215" t="s">
        <v>84</v>
      </c>
      <c r="AY147" s="17" t="s">
        <v>125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7" t="s">
        <v>82</v>
      </c>
      <c r="BK147" s="216">
        <f>ROUND(I147*H147,2)</f>
        <v>0</v>
      </c>
      <c r="BL147" s="17" t="s">
        <v>133</v>
      </c>
      <c r="BM147" s="215" t="s">
        <v>210</v>
      </c>
    </row>
    <row r="148" spans="1:47" s="2" customFormat="1" ht="12">
      <c r="A148" s="38"/>
      <c r="B148" s="39"/>
      <c r="C148" s="40"/>
      <c r="D148" s="217" t="s">
        <v>134</v>
      </c>
      <c r="E148" s="40"/>
      <c r="F148" s="218" t="s">
        <v>228</v>
      </c>
      <c r="G148" s="40"/>
      <c r="H148" s="40"/>
      <c r="I148" s="219"/>
      <c r="J148" s="40"/>
      <c r="K148" s="40"/>
      <c r="L148" s="44"/>
      <c r="M148" s="220"/>
      <c r="N148" s="221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134</v>
      </c>
      <c r="AU148" s="17" t="s">
        <v>84</v>
      </c>
    </row>
    <row r="149" spans="1:51" s="13" customFormat="1" ht="12">
      <c r="A149" s="13"/>
      <c r="B149" s="222"/>
      <c r="C149" s="223"/>
      <c r="D149" s="224" t="s">
        <v>136</v>
      </c>
      <c r="E149" s="225" t="s">
        <v>19</v>
      </c>
      <c r="F149" s="226" t="s">
        <v>495</v>
      </c>
      <c r="G149" s="223"/>
      <c r="H149" s="227">
        <v>56280</v>
      </c>
      <c r="I149" s="228"/>
      <c r="J149" s="223"/>
      <c r="K149" s="223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136</v>
      </c>
      <c r="AU149" s="233" t="s">
        <v>84</v>
      </c>
      <c r="AV149" s="13" t="s">
        <v>84</v>
      </c>
      <c r="AW149" s="13" t="s">
        <v>35</v>
      </c>
      <c r="AX149" s="13" t="s">
        <v>74</v>
      </c>
      <c r="AY149" s="233" t="s">
        <v>125</v>
      </c>
    </row>
    <row r="150" spans="1:65" s="2" customFormat="1" ht="49.05" customHeight="1">
      <c r="A150" s="38"/>
      <c r="B150" s="39"/>
      <c r="C150" s="204" t="s">
        <v>172</v>
      </c>
      <c r="D150" s="204" t="s">
        <v>128</v>
      </c>
      <c r="E150" s="205" t="s">
        <v>231</v>
      </c>
      <c r="F150" s="206" t="s">
        <v>232</v>
      </c>
      <c r="G150" s="207" t="s">
        <v>141</v>
      </c>
      <c r="H150" s="208">
        <v>469</v>
      </c>
      <c r="I150" s="209"/>
      <c r="J150" s="210">
        <f>ROUND(I150*H150,2)</f>
        <v>0</v>
      </c>
      <c r="K150" s="206" t="s">
        <v>132</v>
      </c>
      <c r="L150" s="44"/>
      <c r="M150" s="211" t="s">
        <v>19</v>
      </c>
      <c r="N150" s="212" t="s">
        <v>45</v>
      </c>
      <c r="O150" s="84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133</v>
      </c>
      <c r="AT150" s="215" t="s">
        <v>128</v>
      </c>
      <c r="AU150" s="215" t="s">
        <v>84</v>
      </c>
      <c r="AY150" s="17" t="s">
        <v>125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82</v>
      </c>
      <c r="BK150" s="216">
        <f>ROUND(I150*H150,2)</f>
        <v>0</v>
      </c>
      <c r="BL150" s="17" t="s">
        <v>133</v>
      </c>
      <c r="BM150" s="215" t="s">
        <v>222</v>
      </c>
    </row>
    <row r="151" spans="1:47" s="2" customFormat="1" ht="12">
      <c r="A151" s="38"/>
      <c r="B151" s="39"/>
      <c r="C151" s="40"/>
      <c r="D151" s="217" t="s">
        <v>134</v>
      </c>
      <c r="E151" s="40"/>
      <c r="F151" s="218" t="s">
        <v>234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134</v>
      </c>
      <c r="AU151" s="17" t="s">
        <v>84</v>
      </c>
    </row>
    <row r="152" spans="1:51" s="13" customFormat="1" ht="12">
      <c r="A152" s="13"/>
      <c r="B152" s="222"/>
      <c r="C152" s="223"/>
      <c r="D152" s="224" t="s">
        <v>136</v>
      </c>
      <c r="E152" s="225" t="s">
        <v>19</v>
      </c>
      <c r="F152" s="226" t="s">
        <v>494</v>
      </c>
      <c r="G152" s="223"/>
      <c r="H152" s="227">
        <v>469</v>
      </c>
      <c r="I152" s="228"/>
      <c r="J152" s="223"/>
      <c r="K152" s="223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136</v>
      </c>
      <c r="AU152" s="233" t="s">
        <v>84</v>
      </c>
      <c r="AV152" s="13" t="s">
        <v>84</v>
      </c>
      <c r="AW152" s="13" t="s">
        <v>35</v>
      </c>
      <c r="AX152" s="13" t="s">
        <v>74</v>
      </c>
      <c r="AY152" s="233" t="s">
        <v>125</v>
      </c>
    </row>
    <row r="153" spans="1:51" s="14" customFormat="1" ht="12">
      <c r="A153" s="14"/>
      <c r="B153" s="234"/>
      <c r="C153" s="235"/>
      <c r="D153" s="224" t="s">
        <v>136</v>
      </c>
      <c r="E153" s="236" t="s">
        <v>19</v>
      </c>
      <c r="F153" s="237" t="s">
        <v>138</v>
      </c>
      <c r="G153" s="235"/>
      <c r="H153" s="238">
        <v>469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136</v>
      </c>
      <c r="AU153" s="244" t="s">
        <v>84</v>
      </c>
      <c r="AV153" s="14" t="s">
        <v>133</v>
      </c>
      <c r="AW153" s="14" t="s">
        <v>35</v>
      </c>
      <c r="AX153" s="14" t="s">
        <v>82</v>
      </c>
      <c r="AY153" s="244" t="s">
        <v>125</v>
      </c>
    </row>
    <row r="154" spans="1:65" s="2" customFormat="1" ht="24.15" customHeight="1">
      <c r="A154" s="38"/>
      <c r="B154" s="39"/>
      <c r="C154" s="204" t="s">
        <v>219</v>
      </c>
      <c r="D154" s="204" t="s">
        <v>128</v>
      </c>
      <c r="E154" s="205" t="s">
        <v>235</v>
      </c>
      <c r="F154" s="206" t="s">
        <v>236</v>
      </c>
      <c r="G154" s="207" t="s">
        <v>141</v>
      </c>
      <c r="H154" s="208">
        <v>469</v>
      </c>
      <c r="I154" s="209"/>
      <c r="J154" s="210">
        <f>ROUND(I154*H154,2)</f>
        <v>0</v>
      </c>
      <c r="K154" s="206" t="s">
        <v>132</v>
      </c>
      <c r="L154" s="44"/>
      <c r="M154" s="211" t="s">
        <v>19</v>
      </c>
      <c r="N154" s="212" t="s">
        <v>45</v>
      </c>
      <c r="O154" s="8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5" t="s">
        <v>133</v>
      </c>
      <c r="AT154" s="215" t="s">
        <v>128</v>
      </c>
      <c r="AU154" s="215" t="s">
        <v>84</v>
      </c>
      <c r="AY154" s="17" t="s">
        <v>125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82</v>
      </c>
      <c r="BK154" s="216">
        <f>ROUND(I154*H154,2)</f>
        <v>0</v>
      </c>
      <c r="BL154" s="17" t="s">
        <v>133</v>
      </c>
      <c r="BM154" s="215" t="s">
        <v>227</v>
      </c>
    </row>
    <row r="155" spans="1:47" s="2" customFormat="1" ht="12">
      <c r="A155" s="38"/>
      <c r="B155" s="39"/>
      <c r="C155" s="40"/>
      <c r="D155" s="217" t="s">
        <v>134</v>
      </c>
      <c r="E155" s="40"/>
      <c r="F155" s="218" t="s">
        <v>238</v>
      </c>
      <c r="G155" s="40"/>
      <c r="H155" s="40"/>
      <c r="I155" s="219"/>
      <c r="J155" s="40"/>
      <c r="K155" s="40"/>
      <c r="L155" s="44"/>
      <c r="M155" s="220"/>
      <c r="N155" s="221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134</v>
      </c>
      <c r="AU155" s="17" t="s">
        <v>84</v>
      </c>
    </row>
    <row r="156" spans="1:51" s="13" customFormat="1" ht="12">
      <c r="A156" s="13"/>
      <c r="B156" s="222"/>
      <c r="C156" s="223"/>
      <c r="D156" s="224" t="s">
        <v>136</v>
      </c>
      <c r="E156" s="225" t="s">
        <v>19</v>
      </c>
      <c r="F156" s="226" t="s">
        <v>494</v>
      </c>
      <c r="G156" s="223"/>
      <c r="H156" s="227">
        <v>469</v>
      </c>
      <c r="I156" s="228"/>
      <c r="J156" s="223"/>
      <c r="K156" s="223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136</v>
      </c>
      <c r="AU156" s="233" t="s">
        <v>84</v>
      </c>
      <c r="AV156" s="13" t="s">
        <v>84</v>
      </c>
      <c r="AW156" s="13" t="s">
        <v>35</v>
      </c>
      <c r="AX156" s="13" t="s">
        <v>74</v>
      </c>
      <c r="AY156" s="233" t="s">
        <v>125</v>
      </c>
    </row>
    <row r="157" spans="1:51" s="14" customFormat="1" ht="12">
      <c r="A157" s="14"/>
      <c r="B157" s="234"/>
      <c r="C157" s="235"/>
      <c r="D157" s="224" t="s">
        <v>136</v>
      </c>
      <c r="E157" s="236" t="s">
        <v>19</v>
      </c>
      <c r="F157" s="237" t="s">
        <v>138</v>
      </c>
      <c r="G157" s="235"/>
      <c r="H157" s="238">
        <v>469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136</v>
      </c>
      <c r="AU157" s="244" t="s">
        <v>84</v>
      </c>
      <c r="AV157" s="14" t="s">
        <v>133</v>
      </c>
      <c r="AW157" s="14" t="s">
        <v>35</v>
      </c>
      <c r="AX157" s="14" t="s">
        <v>82</v>
      </c>
      <c r="AY157" s="244" t="s">
        <v>125</v>
      </c>
    </row>
    <row r="158" spans="1:65" s="2" customFormat="1" ht="24.15" customHeight="1">
      <c r="A158" s="38"/>
      <c r="B158" s="39"/>
      <c r="C158" s="204" t="s">
        <v>192</v>
      </c>
      <c r="D158" s="204" t="s">
        <v>128</v>
      </c>
      <c r="E158" s="205" t="s">
        <v>239</v>
      </c>
      <c r="F158" s="206" t="s">
        <v>240</v>
      </c>
      <c r="G158" s="207" t="s">
        <v>141</v>
      </c>
      <c r="H158" s="208">
        <v>56280</v>
      </c>
      <c r="I158" s="209"/>
      <c r="J158" s="210">
        <f>ROUND(I158*H158,2)</f>
        <v>0</v>
      </c>
      <c r="K158" s="206" t="s">
        <v>132</v>
      </c>
      <c r="L158" s="44"/>
      <c r="M158" s="211" t="s">
        <v>19</v>
      </c>
      <c r="N158" s="212" t="s">
        <v>45</v>
      </c>
      <c r="O158" s="84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5" t="s">
        <v>133</v>
      </c>
      <c r="AT158" s="215" t="s">
        <v>128</v>
      </c>
      <c r="AU158" s="215" t="s">
        <v>84</v>
      </c>
      <c r="AY158" s="17" t="s">
        <v>125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82</v>
      </c>
      <c r="BK158" s="216">
        <f>ROUND(I158*H158,2)</f>
        <v>0</v>
      </c>
      <c r="BL158" s="17" t="s">
        <v>133</v>
      </c>
      <c r="BM158" s="215" t="s">
        <v>233</v>
      </c>
    </row>
    <row r="159" spans="1:47" s="2" customFormat="1" ht="12">
      <c r="A159" s="38"/>
      <c r="B159" s="39"/>
      <c r="C159" s="40"/>
      <c r="D159" s="217" t="s">
        <v>134</v>
      </c>
      <c r="E159" s="40"/>
      <c r="F159" s="218" t="s">
        <v>242</v>
      </c>
      <c r="G159" s="40"/>
      <c r="H159" s="40"/>
      <c r="I159" s="219"/>
      <c r="J159" s="40"/>
      <c r="K159" s="40"/>
      <c r="L159" s="44"/>
      <c r="M159" s="220"/>
      <c r="N159" s="22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134</v>
      </c>
      <c r="AU159" s="17" t="s">
        <v>84</v>
      </c>
    </row>
    <row r="160" spans="1:51" s="13" customFormat="1" ht="12">
      <c r="A160" s="13"/>
      <c r="B160" s="222"/>
      <c r="C160" s="223"/>
      <c r="D160" s="224" t="s">
        <v>136</v>
      </c>
      <c r="E160" s="225" t="s">
        <v>19</v>
      </c>
      <c r="F160" s="226" t="s">
        <v>495</v>
      </c>
      <c r="G160" s="223"/>
      <c r="H160" s="227">
        <v>56280</v>
      </c>
      <c r="I160" s="228"/>
      <c r="J160" s="223"/>
      <c r="K160" s="223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136</v>
      </c>
      <c r="AU160" s="233" t="s">
        <v>84</v>
      </c>
      <c r="AV160" s="13" t="s">
        <v>84</v>
      </c>
      <c r="AW160" s="13" t="s">
        <v>35</v>
      </c>
      <c r="AX160" s="13" t="s">
        <v>74</v>
      </c>
      <c r="AY160" s="233" t="s">
        <v>125</v>
      </c>
    </row>
    <row r="161" spans="1:65" s="2" customFormat="1" ht="24.15" customHeight="1">
      <c r="A161" s="38"/>
      <c r="B161" s="39"/>
      <c r="C161" s="204" t="s">
        <v>230</v>
      </c>
      <c r="D161" s="204" t="s">
        <v>128</v>
      </c>
      <c r="E161" s="205" t="s">
        <v>243</v>
      </c>
      <c r="F161" s="206" t="s">
        <v>244</v>
      </c>
      <c r="G161" s="207" t="s">
        <v>141</v>
      </c>
      <c r="H161" s="208">
        <v>469</v>
      </c>
      <c r="I161" s="209"/>
      <c r="J161" s="210">
        <f>ROUND(I161*H161,2)</f>
        <v>0</v>
      </c>
      <c r="K161" s="206" t="s">
        <v>132</v>
      </c>
      <c r="L161" s="44"/>
      <c r="M161" s="211" t="s">
        <v>19</v>
      </c>
      <c r="N161" s="212" t="s">
        <v>45</v>
      </c>
      <c r="O161" s="8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133</v>
      </c>
      <c r="AT161" s="215" t="s">
        <v>128</v>
      </c>
      <c r="AU161" s="215" t="s">
        <v>84</v>
      </c>
      <c r="AY161" s="17" t="s">
        <v>125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82</v>
      </c>
      <c r="BK161" s="216">
        <f>ROUND(I161*H161,2)</f>
        <v>0</v>
      </c>
      <c r="BL161" s="17" t="s">
        <v>133</v>
      </c>
      <c r="BM161" s="215" t="s">
        <v>237</v>
      </c>
    </row>
    <row r="162" spans="1:47" s="2" customFormat="1" ht="12">
      <c r="A162" s="38"/>
      <c r="B162" s="39"/>
      <c r="C162" s="40"/>
      <c r="D162" s="217" t="s">
        <v>134</v>
      </c>
      <c r="E162" s="40"/>
      <c r="F162" s="218" t="s">
        <v>246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134</v>
      </c>
      <c r="AU162" s="17" t="s">
        <v>84</v>
      </c>
    </row>
    <row r="163" spans="1:51" s="13" customFormat="1" ht="12">
      <c r="A163" s="13"/>
      <c r="B163" s="222"/>
      <c r="C163" s="223"/>
      <c r="D163" s="224" t="s">
        <v>136</v>
      </c>
      <c r="E163" s="225" t="s">
        <v>19</v>
      </c>
      <c r="F163" s="226" t="s">
        <v>494</v>
      </c>
      <c r="G163" s="223"/>
      <c r="H163" s="227">
        <v>469</v>
      </c>
      <c r="I163" s="228"/>
      <c r="J163" s="223"/>
      <c r="K163" s="223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136</v>
      </c>
      <c r="AU163" s="233" t="s">
        <v>84</v>
      </c>
      <c r="AV163" s="13" t="s">
        <v>84</v>
      </c>
      <c r="AW163" s="13" t="s">
        <v>35</v>
      </c>
      <c r="AX163" s="13" t="s">
        <v>74</v>
      </c>
      <c r="AY163" s="233" t="s">
        <v>125</v>
      </c>
    </row>
    <row r="164" spans="1:51" s="14" customFormat="1" ht="12">
      <c r="A164" s="14"/>
      <c r="B164" s="234"/>
      <c r="C164" s="235"/>
      <c r="D164" s="224" t="s">
        <v>136</v>
      </c>
      <c r="E164" s="236" t="s">
        <v>19</v>
      </c>
      <c r="F164" s="237" t="s">
        <v>138</v>
      </c>
      <c r="G164" s="235"/>
      <c r="H164" s="238">
        <v>469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136</v>
      </c>
      <c r="AU164" s="244" t="s">
        <v>84</v>
      </c>
      <c r="AV164" s="14" t="s">
        <v>133</v>
      </c>
      <c r="AW164" s="14" t="s">
        <v>35</v>
      </c>
      <c r="AX164" s="14" t="s">
        <v>82</v>
      </c>
      <c r="AY164" s="244" t="s">
        <v>125</v>
      </c>
    </row>
    <row r="165" spans="1:65" s="2" customFormat="1" ht="24.15" customHeight="1">
      <c r="A165" s="38"/>
      <c r="B165" s="39"/>
      <c r="C165" s="204" t="s">
        <v>210</v>
      </c>
      <c r="D165" s="204" t="s">
        <v>128</v>
      </c>
      <c r="E165" s="205" t="s">
        <v>248</v>
      </c>
      <c r="F165" s="206" t="s">
        <v>249</v>
      </c>
      <c r="G165" s="207" t="s">
        <v>141</v>
      </c>
      <c r="H165" s="208">
        <v>840</v>
      </c>
      <c r="I165" s="209"/>
      <c r="J165" s="210">
        <f>ROUND(I165*H165,2)</f>
        <v>0</v>
      </c>
      <c r="K165" s="206" t="s">
        <v>132</v>
      </c>
      <c r="L165" s="44"/>
      <c r="M165" s="211" t="s">
        <v>19</v>
      </c>
      <c r="N165" s="212" t="s">
        <v>45</v>
      </c>
      <c r="O165" s="84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133</v>
      </c>
      <c r="AT165" s="215" t="s">
        <v>128</v>
      </c>
      <c r="AU165" s="215" t="s">
        <v>84</v>
      </c>
      <c r="AY165" s="17" t="s">
        <v>125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82</v>
      </c>
      <c r="BK165" s="216">
        <f>ROUND(I165*H165,2)</f>
        <v>0</v>
      </c>
      <c r="BL165" s="17" t="s">
        <v>133</v>
      </c>
      <c r="BM165" s="215" t="s">
        <v>496</v>
      </c>
    </row>
    <row r="166" spans="1:47" s="2" customFormat="1" ht="12">
      <c r="A166" s="38"/>
      <c r="B166" s="39"/>
      <c r="C166" s="40"/>
      <c r="D166" s="217" t="s">
        <v>134</v>
      </c>
      <c r="E166" s="40"/>
      <c r="F166" s="218" t="s">
        <v>251</v>
      </c>
      <c r="G166" s="40"/>
      <c r="H166" s="40"/>
      <c r="I166" s="219"/>
      <c r="J166" s="40"/>
      <c r="K166" s="40"/>
      <c r="L166" s="44"/>
      <c r="M166" s="220"/>
      <c r="N166" s="22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134</v>
      </c>
      <c r="AU166" s="17" t="s">
        <v>84</v>
      </c>
    </row>
    <row r="167" spans="1:51" s="13" customFormat="1" ht="12">
      <c r="A167" s="13"/>
      <c r="B167" s="222"/>
      <c r="C167" s="223"/>
      <c r="D167" s="224" t="s">
        <v>136</v>
      </c>
      <c r="E167" s="225" t="s">
        <v>19</v>
      </c>
      <c r="F167" s="226" t="s">
        <v>497</v>
      </c>
      <c r="G167" s="223"/>
      <c r="H167" s="227">
        <v>84</v>
      </c>
      <c r="I167" s="228"/>
      <c r="J167" s="223"/>
      <c r="K167" s="223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136</v>
      </c>
      <c r="AU167" s="233" t="s">
        <v>84</v>
      </c>
      <c r="AV167" s="13" t="s">
        <v>84</v>
      </c>
      <c r="AW167" s="13" t="s">
        <v>35</v>
      </c>
      <c r="AX167" s="13" t="s">
        <v>82</v>
      </c>
      <c r="AY167" s="233" t="s">
        <v>125</v>
      </c>
    </row>
    <row r="168" spans="1:51" s="13" customFormat="1" ht="12">
      <c r="A168" s="13"/>
      <c r="B168" s="222"/>
      <c r="C168" s="223"/>
      <c r="D168" s="224" t="s">
        <v>136</v>
      </c>
      <c r="E168" s="223"/>
      <c r="F168" s="226" t="s">
        <v>498</v>
      </c>
      <c r="G168" s="223"/>
      <c r="H168" s="227">
        <v>840</v>
      </c>
      <c r="I168" s="228"/>
      <c r="J168" s="223"/>
      <c r="K168" s="223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136</v>
      </c>
      <c r="AU168" s="233" t="s">
        <v>84</v>
      </c>
      <c r="AV168" s="13" t="s">
        <v>84</v>
      </c>
      <c r="AW168" s="13" t="s">
        <v>4</v>
      </c>
      <c r="AX168" s="13" t="s">
        <v>82</v>
      </c>
      <c r="AY168" s="233" t="s">
        <v>125</v>
      </c>
    </row>
    <row r="169" spans="1:65" s="2" customFormat="1" ht="44.25" customHeight="1">
      <c r="A169" s="38"/>
      <c r="B169" s="39"/>
      <c r="C169" s="204" t="s">
        <v>7</v>
      </c>
      <c r="D169" s="204" t="s">
        <v>128</v>
      </c>
      <c r="E169" s="205" t="s">
        <v>499</v>
      </c>
      <c r="F169" s="206" t="s">
        <v>500</v>
      </c>
      <c r="G169" s="207" t="s">
        <v>141</v>
      </c>
      <c r="H169" s="208">
        <v>334.52</v>
      </c>
      <c r="I169" s="209"/>
      <c r="J169" s="210">
        <f>ROUND(I169*H169,2)</f>
        <v>0</v>
      </c>
      <c r="K169" s="206" t="s">
        <v>132</v>
      </c>
      <c r="L169" s="44"/>
      <c r="M169" s="211" t="s">
        <v>19</v>
      </c>
      <c r="N169" s="212" t="s">
        <v>45</v>
      </c>
      <c r="O169" s="84"/>
      <c r="P169" s="213">
        <f>O169*H169</f>
        <v>0</v>
      </c>
      <c r="Q169" s="213">
        <v>0</v>
      </c>
      <c r="R169" s="213">
        <f>Q169*H169</f>
        <v>0</v>
      </c>
      <c r="S169" s="213">
        <v>0.022</v>
      </c>
      <c r="T169" s="214">
        <f>S169*H169</f>
        <v>7.359439999999999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5" t="s">
        <v>133</v>
      </c>
      <c r="AT169" s="215" t="s">
        <v>128</v>
      </c>
      <c r="AU169" s="215" t="s">
        <v>84</v>
      </c>
      <c r="AY169" s="17" t="s">
        <v>125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82</v>
      </c>
      <c r="BK169" s="216">
        <f>ROUND(I169*H169,2)</f>
        <v>0</v>
      </c>
      <c r="BL169" s="17" t="s">
        <v>133</v>
      </c>
      <c r="BM169" s="215" t="s">
        <v>241</v>
      </c>
    </row>
    <row r="170" spans="1:47" s="2" customFormat="1" ht="12">
      <c r="A170" s="38"/>
      <c r="B170" s="39"/>
      <c r="C170" s="40"/>
      <c r="D170" s="217" t="s">
        <v>134</v>
      </c>
      <c r="E170" s="40"/>
      <c r="F170" s="218" t="s">
        <v>501</v>
      </c>
      <c r="G170" s="40"/>
      <c r="H170" s="40"/>
      <c r="I170" s="219"/>
      <c r="J170" s="40"/>
      <c r="K170" s="40"/>
      <c r="L170" s="44"/>
      <c r="M170" s="220"/>
      <c r="N170" s="221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134</v>
      </c>
      <c r="AU170" s="17" t="s">
        <v>84</v>
      </c>
    </row>
    <row r="171" spans="1:51" s="13" customFormat="1" ht="12">
      <c r="A171" s="13"/>
      <c r="B171" s="222"/>
      <c r="C171" s="223"/>
      <c r="D171" s="224" t="s">
        <v>136</v>
      </c>
      <c r="E171" s="225" t="s">
        <v>19</v>
      </c>
      <c r="F171" s="226" t="s">
        <v>502</v>
      </c>
      <c r="G171" s="223"/>
      <c r="H171" s="227">
        <v>407</v>
      </c>
      <c r="I171" s="228"/>
      <c r="J171" s="223"/>
      <c r="K171" s="223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136</v>
      </c>
      <c r="AU171" s="233" t="s">
        <v>84</v>
      </c>
      <c r="AV171" s="13" t="s">
        <v>84</v>
      </c>
      <c r="AW171" s="13" t="s">
        <v>35</v>
      </c>
      <c r="AX171" s="13" t="s">
        <v>74</v>
      </c>
      <c r="AY171" s="233" t="s">
        <v>125</v>
      </c>
    </row>
    <row r="172" spans="1:51" s="13" customFormat="1" ht="12">
      <c r="A172" s="13"/>
      <c r="B172" s="222"/>
      <c r="C172" s="223"/>
      <c r="D172" s="224" t="s">
        <v>136</v>
      </c>
      <c r="E172" s="225" t="s">
        <v>19</v>
      </c>
      <c r="F172" s="226" t="s">
        <v>503</v>
      </c>
      <c r="G172" s="223"/>
      <c r="H172" s="227">
        <v>-72.48</v>
      </c>
      <c r="I172" s="228"/>
      <c r="J172" s="223"/>
      <c r="K172" s="223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136</v>
      </c>
      <c r="AU172" s="233" t="s">
        <v>84</v>
      </c>
      <c r="AV172" s="13" t="s">
        <v>84</v>
      </c>
      <c r="AW172" s="13" t="s">
        <v>35</v>
      </c>
      <c r="AX172" s="13" t="s">
        <v>74</v>
      </c>
      <c r="AY172" s="233" t="s">
        <v>125</v>
      </c>
    </row>
    <row r="173" spans="1:51" s="14" customFormat="1" ht="12">
      <c r="A173" s="14"/>
      <c r="B173" s="234"/>
      <c r="C173" s="235"/>
      <c r="D173" s="224" t="s">
        <v>136</v>
      </c>
      <c r="E173" s="236" t="s">
        <v>19</v>
      </c>
      <c r="F173" s="237" t="s">
        <v>138</v>
      </c>
      <c r="G173" s="235"/>
      <c r="H173" s="238">
        <v>334.52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4" t="s">
        <v>136</v>
      </c>
      <c r="AU173" s="244" t="s">
        <v>84</v>
      </c>
      <c r="AV173" s="14" t="s">
        <v>133</v>
      </c>
      <c r="AW173" s="14" t="s">
        <v>35</v>
      </c>
      <c r="AX173" s="14" t="s">
        <v>82</v>
      </c>
      <c r="AY173" s="244" t="s">
        <v>125</v>
      </c>
    </row>
    <row r="174" spans="1:65" s="2" customFormat="1" ht="33" customHeight="1">
      <c r="A174" s="38"/>
      <c r="B174" s="39"/>
      <c r="C174" s="204" t="s">
        <v>222</v>
      </c>
      <c r="D174" s="204" t="s">
        <v>128</v>
      </c>
      <c r="E174" s="205" t="s">
        <v>260</v>
      </c>
      <c r="F174" s="206" t="s">
        <v>261</v>
      </c>
      <c r="G174" s="207" t="s">
        <v>141</v>
      </c>
      <c r="H174" s="208">
        <v>6.105</v>
      </c>
      <c r="I174" s="209"/>
      <c r="J174" s="210">
        <f>ROUND(I174*H174,2)</f>
        <v>0</v>
      </c>
      <c r="K174" s="206" t="s">
        <v>132</v>
      </c>
      <c r="L174" s="44"/>
      <c r="M174" s="211" t="s">
        <v>19</v>
      </c>
      <c r="N174" s="212" t="s">
        <v>45</v>
      </c>
      <c r="O174" s="84"/>
      <c r="P174" s="213">
        <f>O174*H174</f>
        <v>0</v>
      </c>
      <c r="Q174" s="213">
        <v>0</v>
      </c>
      <c r="R174" s="213">
        <f>Q174*H174</f>
        <v>0</v>
      </c>
      <c r="S174" s="213">
        <v>0.078</v>
      </c>
      <c r="T174" s="214">
        <f>S174*H174</f>
        <v>0.47619000000000006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5" t="s">
        <v>133</v>
      </c>
      <c r="AT174" s="215" t="s">
        <v>128</v>
      </c>
      <c r="AU174" s="215" t="s">
        <v>84</v>
      </c>
      <c r="AY174" s="17" t="s">
        <v>125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7" t="s">
        <v>82</v>
      </c>
      <c r="BK174" s="216">
        <f>ROUND(I174*H174,2)</f>
        <v>0</v>
      </c>
      <c r="BL174" s="17" t="s">
        <v>133</v>
      </c>
      <c r="BM174" s="215" t="s">
        <v>245</v>
      </c>
    </row>
    <row r="175" spans="1:47" s="2" customFormat="1" ht="12">
      <c r="A175" s="38"/>
      <c r="B175" s="39"/>
      <c r="C175" s="40"/>
      <c r="D175" s="217" t="s">
        <v>134</v>
      </c>
      <c r="E175" s="40"/>
      <c r="F175" s="218" t="s">
        <v>263</v>
      </c>
      <c r="G175" s="40"/>
      <c r="H175" s="40"/>
      <c r="I175" s="219"/>
      <c r="J175" s="40"/>
      <c r="K175" s="40"/>
      <c r="L175" s="44"/>
      <c r="M175" s="220"/>
      <c r="N175" s="22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134</v>
      </c>
      <c r="AU175" s="17" t="s">
        <v>84</v>
      </c>
    </row>
    <row r="176" spans="1:51" s="13" customFormat="1" ht="12">
      <c r="A176" s="13"/>
      <c r="B176" s="222"/>
      <c r="C176" s="223"/>
      <c r="D176" s="224" t="s">
        <v>136</v>
      </c>
      <c r="E176" s="225" t="s">
        <v>19</v>
      </c>
      <c r="F176" s="226" t="s">
        <v>504</v>
      </c>
      <c r="G176" s="223"/>
      <c r="H176" s="227">
        <v>6.105</v>
      </c>
      <c r="I176" s="228"/>
      <c r="J176" s="223"/>
      <c r="K176" s="223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136</v>
      </c>
      <c r="AU176" s="233" t="s">
        <v>84</v>
      </c>
      <c r="AV176" s="13" t="s">
        <v>84</v>
      </c>
      <c r="AW176" s="13" t="s">
        <v>35</v>
      </c>
      <c r="AX176" s="13" t="s">
        <v>74</v>
      </c>
      <c r="AY176" s="233" t="s">
        <v>125</v>
      </c>
    </row>
    <row r="177" spans="1:51" s="14" customFormat="1" ht="12">
      <c r="A177" s="14"/>
      <c r="B177" s="234"/>
      <c r="C177" s="235"/>
      <c r="D177" s="224" t="s">
        <v>136</v>
      </c>
      <c r="E177" s="236" t="s">
        <v>19</v>
      </c>
      <c r="F177" s="237" t="s">
        <v>138</v>
      </c>
      <c r="G177" s="235"/>
      <c r="H177" s="238">
        <v>6.105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136</v>
      </c>
      <c r="AU177" s="244" t="s">
        <v>84</v>
      </c>
      <c r="AV177" s="14" t="s">
        <v>133</v>
      </c>
      <c r="AW177" s="14" t="s">
        <v>35</v>
      </c>
      <c r="AX177" s="14" t="s">
        <v>82</v>
      </c>
      <c r="AY177" s="244" t="s">
        <v>125</v>
      </c>
    </row>
    <row r="178" spans="1:65" s="2" customFormat="1" ht="24.15" customHeight="1">
      <c r="A178" s="38"/>
      <c r="B178" s="39"/>
      <c r="C178" s="204" t="s">
        <v>247</v>
      </c>
      <c r="D178" s="204" t="s">
        <v>128</v>
      </c>
      <c r="E178" s="205" t="s">
        <v>265</v>
      </c>
      <c r="F178" s="206" t="s">
        <v>266</v>
      </c>
      <c r="G178" s="207" t="s">
        <v>141</v>
      </c>
      <c r="H178" s="208">
        <v>407</v>
      </c>
      <c r="I178" s="209"/>
      <c r="J178" s="210">
        <f>ROUND(I178*H178,2)</f>
        <v>0</v>
      </c>
      <c r="K178" s="206" t="s">
        <v>132</v>
      </c>
      <c r="L178" s="44"/>
      <c r="M178" s="211" t="s">
        <v>19</v>
      </c>
      <c r="N178" s="212" t="s">
        <v>45</v>
      </c>
      <c r="O178" s="84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5" t="s">
        <v>133</v>
      </c>
      <c r="AT178" s="215" t="s">
        <v>128</v>
      </c>
      <c r="AU178" s="215" t="s">
        <v>84</v>
      </c>
      <c r="AY178" s="17" t="s">
        <v>125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82</v>
      </c>
      <c r="BK178" s="216">
        <f>ROUND(I178*H178,2)</f>
        <v>0</v>
      </c>
      <c r="BL178" s="17" t="s">
        <v>133</v>
      </c>
      <c r="BM178" s="215" t="s">
        <v>256</v>
      </c>
    </row>
    <row r="179" spans="1:47" s="2" customFormat="1" ht="12">
      <c r="A179" s="38"/>
      <c r="B179" s="39"/>
      <c r="C179" s="40"/>
      <c r="D179" s="217" t="s">
        <v>134</v>
      </c>
      <c r="E179" s="40"/>
      <c r="F179" s="218" t="s">
        <v>268</v>
      </c>
      <c r="G179" s="40"/>
      <c r="H179" s="40"/>
      <c r="I179" s="219"/>
      <c r="J179" s="40"/>
      <c r="K179" s="40"/>
      <c r="L179" s="44"/>
      <c r="M179" s="220"/>
      <c r="N179" s="22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134</v>
      </c>
      <c r="AU179" s="17" t="s">
        <v>84</v>
      </c>
    </row>
    <row r="180" spans="1:51" s="13" customFormat="1" ht="12">
      <c r="A180" s="13"/>
      <c r="B180" s="222"/>
      <c r="C180" s="223"/>
      <c r="D180" s="224" t="s">
        <v>136</v>
      </c>
      <c r="E180" s="225" t="s">
        <v>19</v>
      </c>
      <c r="F180" s="226" t="s">
        <v>502</v>
      </c>
      <c r="G180" s="223"/>
      <c r="H180" s="227">
        <v>407</v>
      </c>
      <c r="I180" s="228"/>
      <c r="J180" s="223"/>
      <c r="K180" s="223"/>
      <c r="L180" s="229"/>
      <c r="M180" s="230"/>
      <c r="N180" s="231"/>
      <c r="O180" s="231"/>
      <c r="P180" s="231"/>
      <c r="Q180" s="231"/>
      <c r="R180" s="231"/>
      <c r="S180" s="231"/>
      <c r="T180" s="23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3" t="s">
        <v>136</v>
      </c>
      <c r="AU180" s="233" t="s">
        <v>84</v>
      </c>
      <c r="AV180" s="13" t="s">
        <v>84</v>
      </c>
      <c r="AW180" s="13" t="s">
        <v>35</v>
      </c>
      <c r="AX180" s="13" t="s">
        <v>74</v>
      </c>
      <c r="AY180" s="233" t="s">
        <v>125</v>
      </c>
    </row>
    <row r="181" spans="1:51" s="14" customFormat="1" ht="12">
      <c r="A181" s="14"/>
      <c r="B181" s="234"/>
      <c r="C181" s="235"/>
      <c r="D181" s="224" t="s">
        <v>136</v>
      </c>
      <c r="E181" s="236" t="s">
        <v>19</v>
      </c>
      <c r="F181" s="237" t="s">
        <v>138</v>
      </c>
      <c r="G181" s="235"/>
      <c r="H181" s="238">
        <v>407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136</v>
      </c>
      <c r="AU181" s="244" t="s">
        <v>84</v>
      </c>
      <c r="AV181" s="14" t="s">
        <v>133</v>
      </c>
      <c r="AW181" s="14" t="s">
        <v>35</v>
      </c>
      <c r="AX181" s="14" t="s">
        <v>82</v>
      </c>
      <c r="AY181" s="244" t="s">
        <v>125</v>
      </c>
    </row>
    <row r="182" spans="1:63" s="12" customFormat="1" ht="22.8" customHeight="1">
      <c r="A182" s="12"/>
      <c r="B182" s="188"/>
      <c r="C182" s="189"/>
      <c r="D182" s="190" t="s">
        <v>73</v>
      </c>
      <c r="E182" s="202" t="s">
        <v>270</v>
      </c>
      <c r="F182" s="202" t="s">
        <v>271</v>
      </c>
      <c r="G182" s="189"/>
      <c r="H182" s="189"/>
      <c r="I182" s="192"/>
      <c r="J182" s="203">
        <f>BK182</f>
        <v>0</v>
      </c>
      <c r="K182" s="189"/>
      <c r="L182" s="194"/>
      <c r="M182" s="195"/>
      <c r="N182" s="196"/>
      <c r="O182" s="196"/>
      <c r="P182" s="197">
        <f>SUM(P183:P192)</f>
        <v>0</v>
      </c>
      <c r="Q182" s="196"/>
      <c r="R182" s="197">
        <f>SUM(R183:R192)</f>
        <v>0</v>
      </c>
      <c r="S182" s="196"/>
      <c r="T182" s="198">
        <f>SUM(T183:T192)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99" t="s">
        <v>82</v>
      </c>
      <c r="AT182" s="200" t="s">
        <v>73</v>
      </c>
      <c r="AU182" s="200" t="s">
        <v>82</v>
      </c>
      <c r="AY182" s="199" t="s">
        <v>125</v>
      </c>
      <c r="BK182" s="201">
        <f>SUM(BK183:BK192)</f>
        <v>0</v>
      </c>
    </row>
    <row r="183" spans="1:65" s="2" customFormat="1" ht="33" customHeight="1">
      <c r="A183" s="38"/>
      <c r="B183" s="39"/>
      <c r="C183" s="204" t="s">
        <v>227</v>
      </c>
      <c r="D183" s="204" t="s">
        <v>128</v>
      </c>
      <c r="E183" s="205" t="s">
        <v>273</v>
      </c>
      <c r="F183" s="206" t="s">
        <v>274</v>
      </c>
      <c r="G183" s="207" t="s">
        <v>275</v>
      </c>
      <c r="H183" s="208">
        <v>8.484</v>
      </c>
      <c r="I183" s="209"/>
      <c r="J183" s="210">
        <f>ROUND(I183*H183,2)</f>
        <v>0</v>
      </c>
      <c r="K183" s="206" t="s">
        <v>132</v>
      </c>
      <c r="L183" s="44"/>
      <c r="M183" s="211" t="s">
        <v>19</v>
      </c>
      <c r="N183" s="212" t="s">
        <v>45</v>
      </c>
      <c r="O183" s="84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5" t="s">
        <v>133</v>
      </c>
      <c r="AT183" s="215" t="s">
        <v>128</v>
      </c>
      <c r="AU183" s="215" t="s">
        <v>84</v>
      </c>
      <c r="AY183" s="17" t="s">
        <v>125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7" t="s">
        <v>82</v>
      </c>
      <c r="BK183" s="216">
        <f>ROUND(I183*H183,2)</f>
        <v>0</v>
      </c>
      <c r="BL183" s="17" t="s">
        <v>133</v>
      </c>
      <c r="BM183" s="215" t="s">
        <v>262</v>
      </c>
    </row>
    <row r="184" spans="1:47" s="2" customFormat="1" ht="12">
      <c r="A184" s="38"/>
      <c r="B184" s="39"/>
      <c r="C184" s="40"/>
      <c r="D184" s="217" t="s">
        <v>134</v>
      </c>
      <c r="E184" s="40"/>
      <c r="F184" s="218" t="s">
        <v>277</v>
      </c>
      <c r="G184" s="40"/>
      <c r="H184" s="40"/>
      <c r="I184" s="219"/>
      <c r="J184" s="40"/>
      <c r="K184" s="40"/>
      <c r="L184" s="44"/>
      <c r="M184" s="220"/>
      <c r="N184" s="22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134</v>
      </c>
      <c r="AU184" s="17" t="s">
        <v>84</v>
      </c>
    </row>
    <row r="185" spans="1:65" s="2" customFormat="1" ht="44.25" customHeight="1">
      <c r="A185" s="38"/>
      <c r="B185" s="39"/>
      <c r="C185" s="204" t="s">
        <v>259</v>
      </c>
      <c r="D185" s="204" t="s">
        <v>128</v>
      </c>
      <c r="E185" s="205" t="s">
        <v>278</v>
      </c>
      <c r="F185" s="206" t="s">
        <v>279</v>
      </c>
      <c r="G185" s="207" t="s">
        <v>275</v>
      </c>
      <c r="H185" s="208">
        <v>122.685</v>
      </c>
      <c r="I185" s="209"/>
      <c r="J185" s="210">
        <f>ROUND(I185*H185,2)</f>
        <v>0</v>
      </c>
      <c r="K185" s="206" t="s">
        <v>132</v>
      </c>
      <c r="L185" s="44"/>
      <c r="M185" s="211" t="s">
        <v>19</v>
      </c>
      <c r="N185" s="212" t="s">
        <v>45</v>
      </c>
      <c r="O185" s="84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5" t="s">
        <v>133</v>
      </c>
      <c r="AT185" s="215" t="s">
        <v>128</v>
      </c>
      <c r="AU185" s="215" t="s">
        <v>84</v>
      </c>
      <c r="AY185" s="17" t="s">
        <v>125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82</v>
      </c>
      <c r="BK185" s="216">
        <f>ROUND(I185*H185,2)</f>
        <v>0</v>
      </c>
      <c r="BL185" s="17" t="s">
        <v>133</v>
      </c>
      <c r="BM185" s="215" t="s">
        <v>267</v>
      </c>
    </row>
    <row r="186" spans="1:47" s="2" customFormat="1" ht="12">
      <c r="A186" s="38"/>
      <c r="B186" s="39"/>
      <c r="C186" s="40"/>
      <c r="D186" s="217" t="s">
        <v>134</v>
      </c>
      <c r="E186" s="40"/>
      <c r="F186" s="218" t="s">
        <v>281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134</v>
      </c>
      <c r="AU186" s="17" t="s">
        <v>84</v>
      </c>
    </row>
    <row r="187" spans="1:51" s="13" customFormat="1" ht="12">
      <c r="A187" s="13"/>
      <c r="B187" s="222"/>
      <c r="C187" s="223"/>
      <c r="D187" s="224" t="s">
        <v>136</v>
      </c>
      <c r="E187" s="225" t="s">
        <v>19</v>
      </c>
      <c r="F187" s="226" t="s">
        <v>505</v>
      </c>
      <c r="G187" s="223"/>
      <c r="H187" s="227">
        <v>122.685</v>
      </c>
      <c r="I187" s="228"/>
      <c r="J187" s="223"/>
      <c r="K187" s="223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136</v>
      </c>
      <c r="AU187" s="233" t="s">
        <v>84</v>
      </c>
      <c r="AV187" s="13" t="s">
        <v>84</v>
      </c>
      <c r="AW187" s="13" t="s">
        <v>35</v>
      </c>
      <c r="AX187" s="13" t="s">
        <v>74</v>
      </c>
      <c r="AY187" s="233" t="s">
        <v>125</v>
      </c>
    </row>
    <row r="188" spans="1:51" s="14" customFormat="1" ht="12">
      <c r="A188" s="14"/>
      <c r="B188" s="234"/>
      <c r="C188" s="235"/>
      <c r="D188" s="224" t="s">
        <v>136</v>
      </c>
      <c r="E188" s="236" t="s">
        <v>19</v>
      </c>
      <c r="F188" s="237" t="s">
        <v>138</v>
      </c>
      <c r="G188" s="235"/>
      <c r="H188" s="238">
        <v>122.685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136</v>
      </c>
      <c r="AU188" s="244" t="s">
        <v>84</v>
      </c>
      <c r="AV188" s="14" t="s">
        <v>133</v>
      </c>
      <c r="AW188" s="14" t="s">
        <v>35</v>
      </c>
      <c r="AX188" s="14" t="s">
        <v>82</v>
      </c>
      <c r="AY188" s="244" t="s">
        <v>125</v>
      </c>
    </row>
    <row r="189" spans="1:65" s="2" customFormat="1" ht="37.8" customHeight="1">
      <c r="A189" s="38"/>
      <c r="B189" s="39"/>
      <c r="C189" s="204" t="s">
        <v>233</v>
      </c>
      <c r="D189" s="204" t="s">
        <v>128</v>
      </c>
      <c r="E189" s="205" t="s">
        <v>284</v>
      </c>
      <c r="F189" s="206" t="s">
        <v>285</v>
      </c>
      <c r="G189" s="207" t="s">
        <v>275</v>
      </c>
      <c r="H189" s="208">
        <v>8.484</v>
      </c>
      <c r="I189" s="209"/>
      <c r="J189" s="210">
        <f>ROUND(I189*H189,2)</f>
        <v>0</v>
      </c>
      <c r="K189" s="206" t="s">
        <v>132</v>
      </c>
      <c r="L189" s="44"/>
      <c r="M189" s="211" t="s">
        <v>19</v>
      </c>
      <c r="N189" s="212" t="s">
        <v>45</v>
      </c>
      <c r="O189" s="84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5" t="s">
        <v>133</v>
      </c>
      <c r="AT189" s="215" t="s">
        <v>128</v>
      </c>
      <c r="AU189" s="215" t="s">
        <v>84</v>
      </c>
      <c r="AY189" s="17" t="s">
        <v>125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7" t="s">
        <v>82</v>
      </c>
      <c r="BK189" s="216">
        <f>ROUND(I189*H189,2)</f>
        <v>0</v>
      </c>
      <c r="BL189" s="17" t="s">
        <v>133</v>
      </c>
      <c r="BM189" s="215" t="s">
        <v>276</v>
      </c>
    </row>
    <row r="190" spans="1:47" s="2" customFormat="1" ht="12">
      <c r="A190" s="38"/>
      <c r="B190" s="39"/>
      <c r="C190" s="40"/>
      <c r="D190" s="217" t="s">
        <v>134</v>
      </c>
      <c r="E190" s="40"/>
      <c r="F190" s="218" t="s">
        <v>287</v>
      </c>
      <c r="G190" s="40"/>
      <c r="H190" s="40"/>
      <c r="I190" s="219"/>
      <c r="J190" s="40"/>
      <c r="K190" s="40"/>
      <c r="L190" s="44"/>
      <c r="M190" s="220"/>
      <c r="N190" s="221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134</v>
      </c>
      <c r="AU190" s="17" t="s">
        <v>84</v>
      </c>
    </row>
    <row r="191" spans="1:65" s="2" customFormat="1" ht="55.5" customHeight="1">
      <c r="A191" s="38"/>
      <c r="B191" s="39"/>
      <c r="C191" s="204" t="s">
        <v>272</v>
      </c>
      <c r="D191" s="204" t="s">
        <v>128</v>
      </c>
      <c r="E191" s="205" t="s">
        <v>288</v>
      </c>
      <c r="F191" s="206" t="s">
        <v>289</v>
      </c>
      <c r="G191" s="207" t="s">
        <v>275</v>
      </c>
      <c r="H191" s="208">
        <v>8.484</v>
      </c>
      <c r="I191" s="209"/>
      <c r="J191" s="210">
        <f>ROUND(I191*H191,2)</f>
        <v>0</v>
      </c>
      <c r="K191" s="206" t="s">
        <v>132</v>
      </c>
      <c r="L191" s="44"/>
      <c r="M191" s="211" t="s">
        <v>19</v>
      </c>
      <c r="N191" s="212" t="s">
        <v>45</v>
      </c>
      <c r="O191" s="84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5" t="s">
        <v>133</v>
      </c>
      <c r="AT191" s="215" t="s">
        <v>128</v>
      </c>
      <c r="AU191" s="215" t="s">
        <v>84</v>
      </c>
      <c r="AY191" s="17" t="s">
        <v>125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7" t="s">
        <v>82</v>
      </c>
      <c r="BK191" s="216">
        <f>ROUND(I191*H191,2)</f>
        <v>0</v>
      </c>
      <c r="BL191" s="17" t="s">
        <v>133</v>
      </c>
      <c r="BM191" s="215" t="s">
        <v>280</v>
      </c>
    </row>
    <row r="192" spans="1:47" s="2" customFormat="1" ht="12">
      <c r="A192" s="38"/>
      <c r="B192" s="39"/>
      <c r="C192" s="40"/>
      <c r="D192" s="217" t="s">
        <v>134</v>
      </c>
      <c r="E192" s="40"/>
      <c r="F192" s="218" t="s">
        <v>291</v>
      </c>
      <c r="G192" s="40"/>
      <c r="H192" s="40"/>
      <c r="I192" s="219"/>
      <c r="J192" s="40"/>
      <c r="K192" s="40"/>
      <c r="L192" s="44"/>
      <c r="M192" s="220"/>
      <c r="N192" s="221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134</v>
      </c>
      <c r="AU192" s="17" t="s">
        <v>84</v>
      </c>
    </row>
    <row r="193" spans="1:63" s="12" customFormat="1" ht="22.8" customHeight="1">
      <c r="A193" s="12"/>
      <c r="B193" s="188"/>
      <c r="C193" s="189"/>
      <c r="D193" s="190" t="s">
        <v>73</v>
      </c>
      <c r="E193" s="202" t="s">
        <v>293</v>
      </c>
      <c r="F193" s="202" t="s">
        <v>294</v>
      </c>
      <c r="G193" s="189"/>
      <c r="H193" s="189"/>
      <c r="I193" s="192"/>
      <c r="J193" s="203">
        <f>BK193</f>
        <v>0</v>
      </c>
      <c r="K193" s="189"/>
      <c r="L193" s="194"/>
      <c r="M193" s="195"/>
      <c r="N193" s="196"/>
      <c r="O193" s="196"/>
      <c r="P193" s="197">
        <f>SUM(P194:P195)</f>
        <v>0</v>
      </c>
      <c r="Q193" s="196"/>
      <c r="R193" s="197">
        <f>SUM(R194:R195)</f>
        <v>0</v>
      </c>
      <c r="S193" s="196"/>
      <c r="T193" s="198">
        <f>SUM(T194:T195)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99" t="s">
        <v>82</v>
      </c>
      <c r="AT193" s="200" t="s">
        <v>73</v>
      </c>
      <c r="AU193" s="200" t="s">
        <v>82</v>
      </c>
      <c r="AY193" s="199" t="s">
        <v>125</v>
      </c>
      <c r="BK193" s="201">
        <f>SUM(BK194:BK195)</f>
        <v>0</v>
      </c>
    </row>
    <row r="194" spans="1:65" s="2" customFormat="1" ht="55.5" customHeight="1">
      <c r="A194" s="38"/>
      <c r="B194" s="39"/>
      <c r="C194" s="204" t="s">
        <v>237</v>
      </c>
      <c r="D194" s="204" t="s">
        <v>128</v>
      </c>
      <c r="E194" s="205" t="s">
        <v>296</v>
      </c>
      <c r="F194" s="206" t="s">
        <v>297</v>
      </c>
      <c r="G194" s="207" t="s">
        <v>275</v>
      </c>
      <c r="H194" s="208">
        <v>36.51</v>
      </c>
      <c r="I194" s="209"/>
      <c r="J194" s="210">
        <f>ROUND(I194*H194,2)</f>
        <v>0</v>
      </c>
      <c r="K194" s="206" t="s">
        <v>132</v>
      </c>
      <c r="L194" s="44"/>
      <c r="M194" s="211" t="s">
        <v>19</v>
      </c>
      <c r="N194" s="212" t="s">
        <v>45</v>
      </c>
      <c r="O194" s="84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15" t="s">
        <v>133</v>
      </c>
      <c r="AT194" s="215" t="s">
        <v>128</v>
      </c>
      <c r="AU194" s="215" t="s">
        <v>84</v>
      </c>
      <c r="AY194" s="17" t="s">
        <v>125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7" t="s">
        <v>82</v>
      </c>
      <c r="BK194" s="216">
        <f>ROUND(I194*H194,2)</f>
        <v>0</v>
      </c>
      <c r="BL194" s="17" t="s">
        <v>133</v>
      </c>
      <c r="BM194" s="215" t="s">
        <v>286</v>
      </c>
    </row>
    <row r="195" spans="1:47" s="2" customFormat="1" ht="12">
      <c r="A195" s="38"/>
      <c r="B195" s="39"/>
      <c r="C195" s="40"/>
      <c r="D195" s="217" t="s">
        <v>134</v>
      </c>
      <c r="E195" s="40"/>
      <c r="F195" s="218" t="s">
        <v>299</v>
      </c>
      <c r="G195" s="40"/>
      <c r="H195" s="40"/>
      <c r="I195" s="219"/>
      <c r="J195" s="40"/>
      <c r="K195" s="40"/>
      <c r="L195" s="44"/>
      <c r="M195" s="220"/>
      <c r="N195" s="221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134</v>
      </c>
      <c r="AU195" s="17" t="s">
        <v>84</v>
      </c>
    </row>
    <row r="196" spans="1:63" s="12" customFormat="1" ht="25.9" customHeight="1">
      <c r="A196" s="12"/>
      <c r="B196" s="188"/>
      <c r="C196" s="189"/>
      <c r="D196" s="190" t="s">
        <v>73</v>
      </c>
      <c r="E196" s="191" t="s">
        <v>300</v>
      </c>
      <c r="F196" s="191" t="s">
        <v>301</v>
      </c>
      <c r="G196" s="189"/>
      <c r="H196" s="189"/>
      <c r="I196" s="192"/>
      <c r="J196" s="193">
        <f>BK196</f>
        <v>0</v>
      </c>
      <c r="K196" s="189"/>
      <c r="L196" s="194"/>
      <c r="M196" s="195"/>
      <c r="N196" s="196"/>
      <c r="O196" s="196"/>
      <c r="P196" s="197">
        <f>P197+P243+P249</f>
        <v>0</v>
      </c>
      <c r="Q196" s="196"/>
      <c r="R196" s="197">
        <f>R197+R243+R249</f>
        <v>1.7191331</v>
      </c>
      <c r="S196" s="196"/>
      <c r="T196" s="198">
        <f>T197+T243+T249</f>
        <v>0.4218394999999999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99" t="s">
        <v>84</v>
      </c>
      <c r="AT196" s="200" t="s">
        <v>73</v>
      </c>
      <c r="AU196" s="200" t="s">
        <v>74</v>
      </c>
      <c r="AY196" s="199" t="s">
        <v>125</v>
      </c>
      <c r="BK196" s="201">
        <f>BK197+BK243+BK249</f>
        <v>0</v>
      </c>
    </row>
    <row r="197" spans="1:63" s="12" customFormat="1" ht="22.8" customHeight="1">
      <c r="A197" s="12"/>
      <c r="B197" s="188"/>
      <c r="C197" s="189"/>
      <c r="D197" s="190" t="s">
        <v>73</v>
      </c>
      <c r="E197" s="202" t="s">
        <v>302</v>
      </c>
      <c r="F197" s="202" t="s">
        <v>303</v>
      </c>
      <c r="G197" s="189"/>
      <c r="H197" s="189"/>
      <c r="I197" s="192"/>
      <c r="J197" s="203">
        <f>BK197</f>
        <v>0</v>
      </c>
      <c r="K197" s="189"/>
      <c r="L197" s="194"/>
      <c r="M197" s="195"/>
      <c r="N197" s="196"/>
      <c r="O197" s="196"/>
      <c r="P197" s="197">
        <f>SUM(P198:P242)</f>
        <v>0</v>
      </c>
      <c r="Q197" s="196"/>
      <c r="R197" s="197">
        <f>SUM(R198:R242)</f>
        <v>0.7287509999999999</v>
      </c>
      <c r="S197" s="196"/>
      <c r="T197" s="198">
        <f>SUM(T198:T242)</f>
        <v>0.4218394999999999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99" t="s">
        <v>84</v>
      </c>
      <c r="AT197" s="200" t="s">
        <v>73</v>
      </c>
      <c r="AU197" s="200" t="s">
        <v>82</v>
      </c>
      <c r="AY197" s="199" t="s">
        <v>125</v>
      </c>
      <c r="BK197" s="201">
        <f>SUM(BK198:BK242)</f>
        <v>0</v>
      </c>
    </row>
    <row r="198" spans="1:65" s="2" customFormat="1" ht="24.15" customHeight="1">
      <c r="A198" s="38"/>
      <c r="B198" s="39"/>
      <c r="C198" s="204" t="s">
        <v>283</v>
      </c>
      <c r="D198" s="204" t="s">
        <v>128</v>
      </c>
      <c r="E198" s="205" t="s">
        <v>304</v>
      </c>
      <c r="F198" s="206" t="s">
        <v>305</v>
      </c>
      <c r="G198" s="207" t="s">
        <v>131</v>
      </c>
      <c r="H198" s="208">
        <v>6.2</v>
      </c>
      <c r="I198" s="209"/>
      <c r="J198" s="210">
        <f>ROUND(I198*H198,2)</f>
        <v>0</v>
      </c>
      <c r="K198" s="206" t="s">
        <v>132</v>
      </c>
      <c r="L198" s="44"/>
      <c r="M198" s="211" t="s">
        <v>19</v>
      </c>
      <c r="N198" s="212" t="s">
        <v>45</v>
      </c>
      <c r="O198" s="84"/>
      <c r="P198" s="213">
        <f>O198*H198</f>
        <v>0</v>
      </c>
      <c r="Q198" s="213">
        <v>0</v>
      </c>
      <c r="R198" s="213">
        <f>Q198*H198</f>
        <v>0</v>
      </c>
      <c r="S198" s="213">
        <v>0.00167</v>
      </c>
      <c r="T198" s="214">
        <f>S198*H198</f>
        <v>0.010354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5" t="s">
        <v>172</v>
      </c>
      <c r="AT198" s="215" t="s">
        <v>128</v>
      </c>
      <c r="AU198" s="215" t="s">
        <v>84</v>
      </c>
      <c r="AY198" s="17" t="s">
        <v>125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7" t="s">
        <v>82</v>
      </c>
      <c r="BK198" s="216">
        <f>ROUND(I198*H198,2)</f>
        <v>0</v>
      </c>
      <c r="BL198" s="17" t="s">
        <v>172</v>
      </c>
      <c r="BM198" s="215" t="s">
        <v>290</v>
      </c>
    </row>
    <row r="199" spans="1:47" s="2" customFormat="1" ht="12">
      <c r="A199" s="38"/>
      <c r="B199" s="39"/>
      <c r="C199" s="40"/>
      <c r="D199" s="217" t="s">
        <v>134</v>
      </c>
      <c r="E199" s="40"/>
      <c r="F199" s="218" t="s">
        <v>307</v>
      </c>
      <c r="G199" s="40"/>
      <c r="H199" s="40"/>
      <c r="I199" s="219"/>
      <c r="J199" s="40"/>
      <c r="K199" s="40"/>
      <c r="L199" s="44"/>
      <c r="M199" s="220"/>
      <c r="N199" s="221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134</v>
      </c>
      <c r="AU199" s="17" t="s">
        <v>84</v>
      </c>
    </row>
    <row r="200" spans="1:51" s="13" customFormat="1" ht="12">
      <c r="A200" s="13"/>
      <c r="B200" s="222"/>
      <c r="C200" s="223"/>
      <c r="D200" s="224" t="s">
        <v>136</v>
      </c>
      <c r="E200" s="225" t="s">
        <v>19</v>
      </c>
      <c r="F200" s="226" t="s">
        <v>506</v>
      </c>
      <c r="G200" s="223"/>
      <c r="H200" s="227">
        <v>6.2</v>
      </c>
      <c r="I200" s="228"/>
      <c r="J200" s="223"/>
      <c r="K200" s="223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136</v>
      </c>
      <c r="AU200" s="233" t="s">
        <v>84</v>
      </c>
      <c r="AV200" s="13" t="s">
        <v>84</v>
      </c>
      <c r="AW200" s="13" t="s">
        <v>35</v>
      </c>
      <c r="AX200" s="13" t="s">
        <v>74</v>
      </c>
      <c r="AY200" s="233" t="s">
        <v>125</v>
      </c>
    </row>
    <row r="201" spans="1:51" s="14" customFormat="1" ht="12">
      <c r="A201" s="14"/>
      <c r="B201" s="234"/>
      <c r="C201" s="235"/>
      <c r="D201" s="224" t="s">
        <v>136</v>
      </c>
      <c r="E201" s="236" t="s">
        <v>19</v>
      </c>
      <c r="F201" s="237" t="s">
        <v>138</v>
      </c>
      <c r="G201" s="235"/>
      <c r="H201" s="238">
        <v>6.2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4" t="s">
        <v>136</v>
      </c>
      <c r="AU201" s="244" t="s">
        <v>84</v>
      </c>
      <c r="AV201" s="14" t="s">
        <v>133</v>
      </c>
      <c r="AW201" s="14" t="s">
        <v>35</v>
      </c>
      <c r="AX201" s="14" t="s">
        <v>82</v>
      </c>
      <c r="AY201" s="244" t="s">
        <v>125</v>
      </c>
    </row>
    <row r="202" spans="1:65" s="2" customFormat="1" ht="24.15" customHeight="1">
      <c r="A202" s="38"/>
      <c r="B202" s="39"/>
      <c r="C202" s="204" t="s">
        <v>241</v>
      </c>
      <c r="D202" s="204" t="s">
        <v>128</v>
      </c>
      <c r="E202" s="205" t="s">
        <v>310</v>
      </c>
      <c r="F202" s="206" t="s">
        <v>311</v>
      </c>
      <c r="G202" s="207" t="s">
        <v>131</v>
      </c>
      <c r="H202" s="208">
        <v>113.85</v>
      </c>
      <c r="I202" s="209"/>
      <c r="J202" s="210">
        <f>ROUND(I202*H202,2)</f>
        <v>0</v>
      </c>
      <c r="K202" s="206" t="s">
        <v>132</v>
      </c>
      <c r="L202" s="44"/>
      <c r="M202" s="211" t="s">
        <v>19</v>
      </c>
      <c r="N202" s="212" t="s">
        <v>45</v>
      </c>
      <c r="O202" s="84"/>
      <c r="P202" s="213">
        <f>O202*H202</f>
        <v>0</v>
      </c>
      <c r="Q202" s="213">
        <v>0</v>
      </c>
      <c r="R202" s="213">
        <f>Q202*H202</f>
        <v>0</v>
      </c>
      <c r="S202" s="213">
        <v>0.00223</v>
      </c>
      <c r="T202" s="214">
        <f>S202*H202</f>
        <v>0.2538855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15" t="s">
        <v>172</v>
      </c>
      <c r="AT202" s="215" t="s">
        <v>128</v>
      </c>
      <c r="AU202" s="215" t="s">
        <v>84</v>
      </c>
      <c r="AY202" s="17" t="s">
        <v>125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7" t="s">
        <v>82</v>
      </c>
      <c r="BK202" s="216">
        <f>ROUND(I202*H202,2)</f>
        <v>0</v>
      </c>
      <c r="BL202" s="17" t="s">
        <v>172</v>
      </c>
      <c r="BM202" s="215" t="s">
        <v>298</v>
      </c>
    </row>
    <row r="203" spans="1:47" s="2" customFormat="1" ht="12">
      <c r="A203" s="38"/>
      <c r="B203" s="39"/>
      <c r="C203" s="40"/>
      <c r="D203" s="217" t="s">
        <v>134</v>
      </c>
      <c r="E203" s="40"/>
      <c r="F203" s="218" t="s">
        <v>313</v>
      </c>
      <c r="G203" s="40"/>
      <c r="H203" s="40"/>
      <c r="I203" s="219"/>
      <c r="J203" s="40"/>
      <c r="K203" s="40"/>
      <c r="L203" s="44"/>
      <c r="M203" s="220"/>
      <c r="N203" s="221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134</v>
      </c>
      <c r="AU203" s="17" t="s">
        <v>84</v>
      </c>
    </row>
    <row r="204" spans="1:51" s="13" customFormat="1" ht="12">
      <c r="A204" s="13"/>
      <c r="B204" s="222"/>
      <c r="C204" s="223"/>
      <c r="D204" s="224" t="s">
        <v>136</v>
      </c>
      <c r="E204" s="225" t="s">
        <v>19</v>
      </c>
      <c r="F204" s="226" t="s">
        <v>507</v>
      </c>
      <c r="G204" s="223"/>
      <c r="H204" s="227">
        <v>101.75</v>
      </c>
      <c r="I204" s="228"/>
      <c r="J204" s="223"/>
      <c r="K204" s="223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136</v>
      </c>
      <c r="AU204" s="233" t="s">
        <v>84</v>
      </c>
      <c r="AV204" s="13" t="s">
        <v>84</v>
      </c>
      <c r="AW204" s="13" t="s">
        <v>35</v>
      </c>
      <c r="AX204" s="13" t="s">
        <v>74</v>
      </c>
      <c r="AY204" s="233" t="s">
        <v>125</v>
      </c>
    </row>
    <row r="205" spans="1:51" s="13" customFormat="1" ht="12">
      <c r="A205" s="13"/>
      <c r="B205" s="222"/>
      <c r="C205" s="223"/>
      <c r="D205" s="224" t="s">
        <v>136</v>
      </c>
      <c r="E205" s="225" t="s">
        <v>19</v>
      </c>
      <c r="F205" s="226" t="s">
        <v>508</v>
      </c>
      <c r="G205" s="223"/>
      <c r="H205" s="227">
        <v>12.1</v>
      </c>
      <c r="I205" s="228"/>
      <c r="J205" s="223"/>
      <c r="K205" s="223"/>
      <c r="L205" s="229"/>
      <c r="M205" s="230"/>
      <c r="N205" s="231"/>
      <c r="O205" s="231"/>
      <c r="P205" s="231"/>
      <c r="Q205" s="231"/>
      <c r="R205" s="231"/>
      <c r="S205" s="231"/>
      <c r="T205" s="23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3" t="s">
        <v>136</v>
      </c>
      <c r="AU205" s="233" t="s">
        <v>84</v>
      </c>
      <c r="AV205" s="13" t="s">
        <v>84</v>
      </c>
      <c r="AW205" s="13" t="s">
        <v>35</v>
      </c>
      <c r="AX205" s="13" t="s">
        <v>74</v>
      </c>
      <c r="AY205" s="233" t="s">
        <v>125</v>
      </c>
    </row>
    <row r="206" spans="1:51" s="14" customFormat="1" ht="12">
      <c r="A206" s="14"/>
      <c r="B206" s="234"/>
      <c r="C206" s="235"/>
      <c r="D206" s="224" t="s">
        <v>136</v>
      </c>
      <c r="E206" s="236" t="s">
        <v>19</v>
      </c>
      <c r="F206" s="237" t="s">
        <v>138</v>
      </c>
      <c r="G206" s="235"/>
      <c r="H206" s="238">
        <v>113.85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4" t="s">
        <v>136</v>
      </c>
      <c r="AU206" s="244" t="s">
        <v>84</v>
      </c>
      <c r="AV206" s="14" t="s">
        <v>133</v>
      </c>
      <c r="AW206" s="14" t="s">
        <v>35</v>
      </c>
      <c r="AX206" s="14" t="s">
        <v>82</v>
      </c>
      <c r="AY206" s="244" t="s">
        <v>125</v>
      </c>
    </row>
    <row r="207" spans="1:65" s="2" customFormat="1" ht="16.5" customHeight="1">
      <c r="A207" s="38"/>
      <c r="B207" s="39"/>
      <c r="C207" s="204" t="s">
        <v>295</v>
      </c>
      <c r="D207" s="204" t="s">
        <v>128</v>
      </c>
      <c r="E207" s="205" t="s">
        <v>316</v>
      </c>
      <c r="F207" s="206" t="s">
        <v>317</v>
      </c>
      <c r="G207" s="207" t="s">
        <v>131</v>
      </c>
      <c r="H207" s="208">
        <v>40</v>
      </c>
      <c r="I207" s="209"/>
      <c r="J207" s="210">
        <f>ROUND(I207*H207,2)</f>
        <v>0</v>
      </c>
      <c r="K207" s="206" t="s">
        <v>132</v>
      </c>
      <c r="L207" s="44"/>
      <c r="M207" s="211" t="s">
        <v>19</v>
      </c>
      <c r="N207" s="212" t="s">
        <v>45</v>
      </c>
      <c r="O207" s="84"/>
      <c r="P207" s="213">
        <f>O207*H207</f>
        <v>0</v>
      </c>
      <c r="Q207" s="213">
        <v>0</v>
      </c>
      <c r="R207" s="213">
        <f>Q207*H207</f>
        <v>0</v>
      </c>
      <c r="S207" s="213">
        <v>0.00394</v>
      </c>
      <c r="T207" s="214">
        <f>S207*H207</f>
        <v>0.1576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15" t="s">
        <v>172</v>
      </c>
      <c r="AT207" s="215" t="s">
        <v>128</v>
      </c>
      <c r="AU207" s="215" t="s">
        <v>84</v>
      </c>
      <c r="AY207" s="17" t="s">
        <v>125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7" t="s">
        <v>82</v>
      </c>
      <c r="BK207" s="216">
        <f>ROUND(I207*H207,2)</f>
        <v>0</v>
      </c>
      <c r="BL207" s="17" t="s">
        <v>172</v>
      </c>
      <c r="BM207" s="215" t="s">
        <v>306</v>
      </c>
    </row>
    <row r="208" spans="1:47" s="2" customFormat="1" ht="12">
      <c r="A208" s="38"/>
      <c r="B208" s="39"/>
      <c r="C208" s="40"/>
      <c r="D208" s="217" t="s">
        <v>134</v>
      </c>
      <c r="E208" s="40"/>
      <c r="F208" s="218" t="s">
        <v>319</v>
      </c>
      <c r="G208" s="40"/>
      <c r="H208" s="40"/>
      <c r="I208" s="219"/>
      <c r="J208" s="40"/>
      <c r="K208" s="40"/>
      <c r="L208" s="44"/>
      <c r="M208" s="220"/>
      <c r="N208" s="221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134</v>
      </c>
      <c r="AU208" s="17" t="s">
        <v>84</v>
      </c>
    </row>
    <row r="209" spans="1:51" s="13" customFormat="1" ht="12">
      <c r="A209" s="13"/>
      <c r="B209" s="222"/>
      <c r="C209" s="223"/>
      <c r="D209" s="224" t="s">
        <v>136</v>
      </c>
      <c r="E209" s="225" t="s">
        <v>19</v>
      </c>
      <c r="F209" s="226" t="s">
        <v>320</v>
      </c>
      <c r="G209" s="223"/>
      <c r="H209" s="227">
        <v>40</v>
      </c>
      <c r="I209" s="228"/>
      <c r="J209" s="223"/>
      <c r="K209" s="223"/>
      <c r="L209" s="229"/>
      <c r="M209" s="230"/>
      <c r="N209" s="231"/>
      <c r="O209" s="231"/>
      <c r="P209" s="231"/>
      <c r="Q209" s="231"/>
      <c r="R209" s="231"/>
      <c r="S209" s="231"/>
      <c r="T209" s="23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3" t="s">
        <v>136</v>
      </c>
      <c r="AU209" s="233" t="s">
        <v>84</v>
      </c>
      <c r="AV209" s="13" t="s">
        <v>84</v>
      </c>
      <c r="AW209" s="13" t="s">
        <v>35</v>
      </c>
      <c r="AX209" s="13" t="s">
        <v>74</v>
      </c>
      <c r="AY209" s="233" t="s">
        <v>125</v>
      </c>
    </row>
    <row r="210" spans="1:51" s="14" customFormat="1" ht="12">
      <c r="A210" s="14"/>
      <c r="B210" s="234"/>
      <c r="C210" s="235"/>
      <c r="D210" s="224" t="s">
        <v>136</v>
      </c>
      <c r="E210" s="236" t="s">
        <v>19</v>
      </c>
      <c r="F210" s="237" t="s">
        <v>138</v>
      </c>
      <c r="G210" s="235"/>
      <c r="H210" s="238">
        <v>40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4" t="s">
        <v>136</v>
      </c>
      <c r="AU210" s="244" t="s">
        <v>84</v>
      </c>
      <c r="AV210" s="14" t="s">
        <v>133</v>
      </c>
      <c r="AW210" s="14" t="s">
        <v>35</v>
      </c>
      <c r="AX210" s="14" t="s">
        <v>82</v>
      </c>
      <c r="AY210" s="244" t="s">
        <v>125</v>
      </c>
    </row>
    <row r="211" spans="1:65" s="2" customFormat="1" ht="37.8" customHeight="1">
      <c r="A211" s="38"/>
      <c r="B211" s="39"/>
      <c r="C211" s="204" t="s">
        <v>245</v>
      </c>
      <c r="D211" s="204" t="s">
        <v>128</v>
      </c>
      <c r="E211" s="205" t="s">
        <v>322</v>
      </c>
      <c r="F211" s="206" t="s">
        <v>323</v>
      </c>
      <c r="G211" s="207" t="s">
        <v>131</v>
      </c>
      <c r="H211" s="208">
        <v>12.7</v>
      </c>
      <c r="I211" s="209"/>
      <c r="J211" s="210">
        <f>ROUND(I211*H211,2)</f>
        <v>0</v>
      </c>
      <c r="K211" s="206" t="s">
        <v>132</v>
      </c>
      <c r="L211" s="44"/>
      <c r="M211" s="211" t="s">
        <v>19</v>
      </c>
      <c r="N211" s="212" t="s">
        <v>45</v>
      </c>
      <c r="O211" s="84"/>
      <c r="P211" s="213">
        <f>O211*H211</f>
        <v>0</v>
      </c>
      <c r="Q211" s="213">
        <v>0.00159</v>
      </c>
      <c r="R211" s="213">
        <f>Q211*H211</f>
        <v>0.020193</v>
      </c>
      <c r="S211" s="213">
        <v>0</v>
      </c>
      <c r="T211" s="21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5" t="s">
        <v>172</v>
      </c>
      <c r="AT211" s="215" t="s">
        <v>128</v>
      </c>
      <c r="AU211" s="215" t="s">
        <v>84</v>
      </c>
      <c r="AY211" s="17" t="s">
        <v>125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7" t="s">
        <v>82</v>
      </c>
      <c r="BK211" s="216">
        <f>ROUND(I211*H211,2)</f>
        <v>0</v>
      </c>
      <c r="BL211" s="17" t="s">
        <v>172</v>
      </c>
      <c r="BM211" s="215" t="s">
        <v>312</v>
      </c>
    </row>
    <row r="212" spans="1:47" s="2" customFormat="1" ht="12">
      <c r="A212" s="38"/>
      <c r="B212" s="39"/>
      <c r="C212" s="40"/>
      <c r="D212" s="217" t="s">
        <v>134</v>
      </c>
      <c r="E212" s="40"/>
      <c r="F212" s="218" t="s">
        <v>325</v>
      </c>
      <c r="G212" s="40"/>
      <c r="H212" s="40"/>
      <c r="I212" s="219"/>
      <c r="J212" s="40"/>
      <c r="K212" s="40"/>
      <c r="L212" s="44"/>
      <c r="M212" s="220"/>
      <c r="N212" s="221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134</v>
      </c>
      <c r="AU212" s="17" t="s">
        <v>84</v>
      </c>
    </row>
    <row r="213" spans="1:51" s="13" customFormat="1" ht="12">
      <c r="A213" s="13"/>
      <c r="B213" s="222"/>
      <c r="C213" s="223"/>
      <c r="D213" s="224" t="s">
        <v>136</v>
      </c>
      <c r="E213" s="225" t="s">
        <v>19</v>
      </c>
      <c r="F213" s="226" t="s">
        <v>509</v>
      </c>
      <c r="G213" s="223"/>
      <c r="H213" s="227">
        <v>12.7</v>
      </c>
      <c r="I213" s="228"/>
      <c r="J213" s="223"/>
      <c r="K213" s="223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136</v>
      </c>
      <c r="AU213" s="233" t="s">
        <v>84</v>
      </c>
      <c r="AV213" s="13" t="s">
        <v>84</v>
      </c>
      <c r="AW213" s="13" t="s">
        <v>35</v>
      </c>
      <c r="AX213" s="13" t="s">
        <v>74</v>
      </c>
      <c r="AY213" s="233" t="s">
        <v>125</v>
      </c>
    </row>
    <row r="214" spans="1:51" s="14" customFormat="1" ht="12">
      <c r="A214" s="14"/>
      <c r="B214" s="234"/>
      <c r="C214" s="235"/>
      <c r="D214" s="224" t="s">
        <v>136</v>
      </c>
      <c r="E214" s="236" t="s">
        <v>19</v>
      </c>
      <c r="F214" s="237" t="s">
        <v>138</v>
      </c>
      <c r="G214" s="235"/>
      <c r="H214" s="238">
        <v>12.7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136</v>
      </c>
      <c r="AU214" s="244" t="s">
        <v>84</v>
      </c>
      <c r="AV214" s="14" t="s">
        <v>133</v>
      </c>
      <c r="AW214" s="14" t="s">
        <v>35</v>
      </c>
      <c r="AX214" s="14" t="s">
        <v>82</v>
      </c>
      <c r="AY214" s="244" t="s">
        <v>125</v>
      </c>
    </row>
    <row r="215" spans="1:65" s="2" customFormat="1" ht="37.8" customHeight="1">
      <c r="A215" s="38"/>
      <c r="B215" s="39"/>
      <c r="C215" s="204" t="s">
        <v>309</v>
      </c>
      <c r="D215" s="204" t="s">
        <v>128</v>
      </c>
      <c r="E215" s="205" t="s">
        <v>327</v>
      </c>
      <c r="F215" s="206" t="s">
        <v>328</v>
      </c>
      <c r="G215" s="207" t="s">
        <v>131</v>
      </c>
      <c r="H215" s="208">
        <v>30.2</v>
      </c>
      <c r="I215" s="209"/>
      <c r="J215" s="210">
        <f>ROUND(I215*H215,2)</f>
        <v>0</v>
      </c>
      <c r="K215" s="206" t="s">
        <v>132</v>
      </c>
      <c r="L215" s="44"/>
      <c r="M215" s="211" t="s">
        <v>19</v>
      </c>
      <c r="N215" s="212" t="s">
        <v>45</v>
      </c>
      <c r="O215" s="84"/>
      <c r="P215" s="213">
        <f>O215*H215</f>
        <v>0</v>
      </c>
      <c r="Q215" s="213">
        <v>0.00264</v>
      </c>
      <c r="R215" s="213">
        <f>Q215*H215</f>
        <v>0.079728</v>
      </c>
      <c r="S215" s="213">
        <v>0</v>
      </c>
      <c r="T215" s="21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15" t="s">
        <v>172</v>
      </c>
      <c r="AT215" s="215" t="s">
        <v>128</v>
      </c>
      <c r="AU215" s="215" t="s">
        <v>84</v>
      </c>
      <c r="AY215" s="17" t="s">
        <v>125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7" t="s">
        <v>82</v>
      </c>
      <c r="BK215" s="216">
        <f>ROUND(I215*H215,2)</f>
        <v>0</v>
      </c>
      <c r="BL215" s="17" t="s">
        <v>172</v>
      </c>
      <c r="BM215" s="215" t="s">
        <v>318</v>
      </c>
    </row>
    <row r="216" spans="1:47" s="2" customFormat="1" ht="12">
      <c r="A216" s="38"/>
      <c r="B216" s="39"/>
      <c r="C216" s="40"/>
      <c r="D216" s="217" t="s">
        <v>134</v>
      </c>
      <c r="E216" s="40"/>
      <c r="F216" s="218" t="s">
        <v>330</v>
      </c>
      <c r="G216" s="40"/>
      <c r="H216" s="40"/>
      <c r="I216" s="219"/>
      <c r="J216" s="40"/>
      <c r="K216" s="40"/>
      <c r="L216" s="44"/>
      <c r="M216" s="220"/>
      <c r="N216" s="221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134</v>
      </c>
      <c r="AU216" s="17" t="s">
        <v>84</v>
      </c>
    </row>
    <row r="217" spans="1:51" s="13" customFormat="1" ht="12">
      <c r="A217" s="13"/>
      <c r="B217" s="222"/>
      <c r="C217" s="223"/>
      <c r="D217" s="224" t="s">
        <v>136</v>
      </c>
      <c r="E217" s="225" t="s">
        <v>19</v>
      </c>
      <c r="F217" s="226" t="s">
        <v>510</v>
      </c>
      <c r="G217" s="223"/>
      <c r="H217" s="227">
        <v>30.2</v>
      </c>
      <c r="I217" s="228"/>
      <c r="J217" s="223"/>
      <c r="K217" s="223"/>
      <c r="L217" s="229"/>
      <c r="M217" s="230"/>
      <c r="N217" s="231"/>
      <c r="O217" s="231"/>
      <c r="P217" s="231"/>
      <c r="Q217" s="231"/>
      <c r="R217" s="231"/>
      <c r="S217" s="231"/>
      <c r="T217" s="23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3" t="s">
        <v>136</v>
      </c>
      <c r="AU217" s="233" t="s">
        <v>84</v>
      </c>
      <c r="AV217" s="13" t="s">
        <v>84</v>
      </c>
      <c r="AW217" s="13" t="s">
        <v>35</v>
      </c>
      <c r="AX217" s="13" t="s">
        <v>74</v>
      </c>
      <c r="AY217" s="233" t="s">
        <v>125</v>
      </c>
    </row>
    <row r="218" spans="1:51" s="14" customFormat="1" ht="12">
      <c r="A218" s="14"/>
      <c r="B218" s="234"/>
      <c r="C218" s="235"/>
      <c r="D218" s="224" t="s">
        <v>136</v>
      </c>
      <c r="E218" s="236" t="s">
        <v>19</v>
      </c>
      <c r="F218" s="237" t="s">
        <v>138</v>
      </c>
      <c r="G218" s="235"/>
      <c r="H218" s="238">
        <v>30.2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4" t="s">
        <v>136</v>
      </c>
      <c r="AU218" s="244" t="s">
        <v>84</v>
      </c>
      <c r="AV218" s="14" t="s">
        <v>133</v>
      </c>
      <c r="AW218" s="14" t="s">
        <v>35</v>
      </c>
      <c r="AX218" s="14" t="s">
        <v>82</v>
      </c>
      <c r="AY218" s="244" t="s">
        <v>125</v>
      </c>
    </row>
    <row r="219" spans="1:65" s="2" customFormat="1" ht="44.25" customHeight="1">
      <c r="A219" s="38"/>
      <c r="B219" s="39"/>
      <c r="C219" s="204" t="s">
        <v>256</v>
      </c>
      <c r="D219" s="204" t="s">
        <v>128</v>
      </c>
      <c r="E219" s="205" t="s">
        <v>333</v>
      </c>
      <c r="F219" s="206" t="s">
        <v>334</v>
      </c>
      <c r="G219" s="207" t="s">
        <v>131</v>
      </c>
      <c r="H219" s="208">
        <v>21</v>
      </c>
      <c r="I219" s="209"/>
      <c r="J219" s="210">
        <f>ROUND(I219*H219,2)</f>
        <v>0</v>
      </c>
      <c r="K219" s="206" t="s">
        <v>132</v>
      </c>
      <c r="L219" s="44"/>
      <c r="M219" s="211" t="s">
        <v>19</v>
      </c>
      <c r="N219" s="212" t="s">
        <v>45</v>
      </c>
      <c r="O219" s="84"/>
      <c r="P219" s="213">
        <f>O219*H219</f>
        <v>0</v>
      </c>
      <c r="Q219" s="213">
        <v>0.00257</v>
      </c>
      <c r="R219" s="213">
        <f>Q219*H219</f>
        <v>0.05397</v>
      </c>
      <c r="S219" s="213">
        <v>0</v>
      </c>
      <c r="T219" s="214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15" t="s">
        <v>172</v>
      </c>
      <c r="AT219" s="215" t="s">
        <v>128</v>
      </c>
      <c r="AU219" s="215" t="s">
        <v>84</v>
      </c>
      <c r="AY219" s="17" t="s">
        <v>125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7" t="s">
        <v>82</v>
      </c>
      <c r="BK219" s="216">
        <f>ROUND(I219*H219,2)</f>
        <v>0</v>
      </c>
      <c r="BL219" s="17" t="s">
        <v>172</v>
      </c>
      <c r="BM219" s="215" t="s">
        <v>324</v>
      </c>
    </row>
    <row r="220" spans="1:47" s="2" customFormat="1" ht="12">
      <c r="A220" s="38"/>
      <c r="B220" s="39"/>
      <c r="C220" s="40"/>
      <c r="D220" s="217" t="s">
        <v>134</v>
      </c>
      <c r="E220" s="40"/>
      <c r="F220" s="218" t="s">
        <v>336</v>
      </c>
      <c r="G220" s="40"/>
      <c r="H220" s="40"/>
      <c r="I220" s="219"/>
      <c r="J220" s="40"/>
      <c r="K220" s="40"/>
      <c r="L220" s="44"/>
      <c r="M220" s="220"/>
      <c r="N220" s="221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134</v>
      </c>
      <c r="AU220" s="17" t="s">
        <v>84</v>
      </c>
    </row>
    <row r="221" spans="1:51" s="13" customFormat="1" ht="12">
      <c r="A221" s="13"/>
      <c r="B221" s="222"/>
      <c r="C221" s="223"/>
      <c r="D221" s="224" t="s">
        <v>136</v>
      </c>
      <c r="E221" s="225" t="s">
        <v>19</v>
      </c>
      <c r="F221" s="226" t="s">
        <v>511</v>
      </c>
      <c r="G221" s="223"/>
      <c r="H221" s="227">
        <v>21</v>
      </c>
      <c r="I221" s="228"/>
      <c r="J221" s="223"/>
      <c r="K221" s="223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136</v>
      </c>
      <c r="AU221" s="233" t="s">
        <v>84</v>
      </c>
      <c r="AV221" s="13" t="s">
        <v>84</v>
      </c>
      <c r="AW221" s="13" t="s">
        <v>35</v>
      </c>
      <c r="AX221" s="13" t="s">
        <v>74</v>
      </c>
      <c r="AY221" s="233" t="s">
        <v>125</v>
      </c>
    </row>
    <row r="222" spans="1:51" s="14" customFormat="1" ht="12">
      <c r="A222" s="14"/>
      <c r="B222" s="234"/>
      <c r="C222" s="235"/>
      <c r="D222" s="224" t="s">
        <v>136</v>
      </c>
      <c r="E222" s="236" t="s">
        <v>19</v>
      </c>
      <c r="F222" s="237" t="s">
        <v>138</v>
      </c>
      <c r="G222" s="235"/>
      <c r="H222" s="238">
        <v>21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4" t="s">
        <v>136</v>
      </c>
      <c r="AU222" s="244" t="s">
        <v>84</v>
      </c>
      <c r="AV222" s="14" t="s">
        <v>133</v>
      </c>
      <c r="AW222" s="14" t="s">
        <v>35</v>
      </c>
      <c r="AX222" s="14" t="s">
        <v>82</v>
      </c>
      <c r="AY222" s="244" t="s">
        <v>125</v>
      </c>
    </row>
    <row r="223" spans="1:65" s="2" customFormat="1" ht="44.25" customHeight="1">
      <c r="A223" s="38"/>
      <c r="B223" s="39"/>
      <c r="C223" s="204" t="s">
        <v>321</v>
      </c>
      <c r="D223" s="204" t="s">
        <v>128</v>
      </c>
      <c r="E223" s="205" t="s">
        <v>338</v>
      </c>
      <c r="F223" s="206" t="s">
        <v>339</v>
      </c>
      <c r="G223" s="207" t="s">
        <v>131</v>
      </c>
      <c r="H223" s="208">
        <v>21</v>
      </c>
      <c r="I223" s="209"/>
      <c r="J223" s="210">
        <f>ROUND(I223*H223,2)</f>
        <v>0</v>
      </c>
      <c r="K223" s="206" t="s">
        <v>132</v>
      </c>
      <c r="L223" s="44"/>
      <c r="M223" s="211" t="s">
        <v>19</v>
      </c>
      <c r="N223" s="212" t="s">
        <v>45</v>
      </c>
      <c r="O223" s="84"/>
      <c r="P223" s="213">
        <f>O223*H223</f>
        <v>0</v>
      </c>
      <c r="Q223" s="213">
        <v>0.00318</v>
      </c>
      <c r="R223" s="213">
        <f>Q223*H223</f>
        <v>0.06678</v>
      </c>
      <c r="S223" s="213">
        <v>0</v>
      </c>
      <c r="T223" s="21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5" t="s">
        <v>172</v>
      </c>
      <c r="AT223" s="215" t="s">
        <v>128</v>
      </c>
      <c r="AU223" s="215" t="s">
        <v>84</v>
      </c>
      <c r="AY223" s="17" t="s">
        <v>125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7" t="s">
        <v>82</v>
      </c>
      <c r="BK223" s="216">
        <f>ROUND(I223*H223,2)</f>
        <v>0</v>
      </c>
      <c r="BL223" s="17" t="s">
        <v>172</v>
      </c>
      <c r="BM223" s="215" t="s">
        <v>329</v>
      </c>
    </row>
    <row r="224" spans="1:47" s="2" customFormat="1" ht="12">
      <c r="A224" s="38"/>
      <c r="B224" s="39"/>
      <c r="C224" s="40"/>
      <c r="D224" s="217" t="s">
        <v>134</v>
      </c>
      <c r="E224" s="40"/>
      <c r="F224" s="218" t="s">
        <v>341</v>
      </c>
      <c r="G224" s="40"/>
      <c r="H224" s="40"/>
      <c r="I224" s="219"/>
      <c r="J224" s="40"/>
      <c r="K224" s="40"/>
      <c r="L224" s="44"/>
      <c r="M224" s="220"/>
      <c r="N224" s="221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134</v>
      </c>
      <c r="AU224" s="17" t="s">
        <v>84</v>
      </c>
    </row>
    <row r="225" spans="1:51" s="13" customFormat="1" ht="12">
      <c r="A225" s="13"/>
      <c r="B225" s="222"/>
      <c r="C225" s="223"/>
      <c r="D225" s="224" t="s">
        <v>136</v>
      </c>
      <c r="E225" s="225" t="s">
        <v>19</v>
      </c>
      <c r="F225" s="226" t="s">
        <v>512</v>
      </c>
      <c r="G225" s="223"/>
      <c r="H225" s="227">
        <v>21</v>
      </c>
      <c r="I225" s="228"/>
      <c r="J225" s="223"/>
      <c r="K225" s="223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136</v>
      </c>
      <c r="AU225" s="233" t="s">
        <v>84</v>
      </c>
      <c r="AV225" s="13" t="s">
        <v>84</v>
      </c>
      <c r="AW225" s="13" t="s">
        <v>35</v>
      </c>
      <c r="AX225" s="13" t="s">
        <v>74</v>
      </c>
      <c r="AY225" s="233" t="s">
        <v>125</v>
      </c>
    </row>
    <row r="226" spans="1:51" s="14" customFormat="1" ht="12">
      <c r="A226" s="14"/>
      <c r="B226" s="234"/>
      <c r="C226" s="235"/>
      <c r="D226" s="224" t="s">
        <v>136</v>
      </c>
      <c r="E226" s="236" t="s">
        <v>19</v>
      </c>
      <c r="F226" s="237" t="s">
        <v>138</v>
      </c>
      <c r="G226" s="235"/>
      <c r="H226" s="238">
        <v>21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4" t="s">
        <v>136</v>
      </c>
      <c r="AU226" s="244" t="s">
        <v>84</v>
      </c>
      <c r="AV226" s="14" t="s">
        <v>133</v>
      </c>
      <c r="AW226" s="14" t="s">
        <v>35</v>
      </c>
      <c r="AX226" s="14" t="s">
        <v>82</v>
      </c>
      <c r="AY226" s="244" t="s">
        <v>125</v>
      </c>
    </row>
    <row r="227" spans="1:65" s="2" customFormat="1" ht="44.25" customHeight="1">
      <c r="A227" s="38"/>
      <c r="B227" s="39"/>
      <c r="C227" s="204" t="s">
        <v>262</v>
      </c>
      <c r="D227" s="204" t="s">
        <v>128</v>
      </c>
      <c r="E227" s="205" t="s">
        <v>344</v>
      </c>
      <c r="F227" s="206" t="s">
        <v>345</v>
      </c>
      <c r="G227" s="207" t="s">
        <v>131</v>
      </c>
      <c r="H227" s="208">
        <v>63</v>
      </c>
      <c r="I227" s="209"/>
      <c r="J227" s="210">
        <f>ROUND(I227*H227,2)</f>
        <v>0</v>
      </c>
      <c r="K227" s="206" t="s">
        <v>132</v>
      </c>
      <c r="L227" s="44"/>
      <c r="M227" s="211" t="s">
        <v>19</v>
      </c>
      <c r="N227" s="212" t="s">
        <v>45</v>
      </c>
      <c r="O227" s="84"/>
      <c r="P227" s="213">
        <f>O227*H227</f>
        <v>0</v>
      </c>
      <c r="Q227" s="213">
        <v>0.00396</v>
      </c>
      <c r="R227" s="213">
        <f>Q227*H227</f>
        <v>0.24948</v>
      </c>
      <c r="S227" s="213">
        <v>0</v>
      </c>
      <c r="T227" s="214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15" t="s">
        <v>172</v>
      </c>
      <c r="AT227" s="215" t="s">
        <v>128</v>
      </c>
      <c r="AU227" s="215" t="s">
        <v>84</v>
      </c>
      <c r="AY227" s="17" t="s">
        <v>125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7" t="s">
        <v>82</v>
      </c>
      <c r="BK227" s="216">
        <f>ROUND(I227*H227,2)</f>
        <v>0</v>
      </c>
      <c r="BL227" s="17" t="s">
        <v>172</v>
      </c>
      <c r="BM227" s="215" t="s">
        <v>335</v>
      </c>
    </row>
    <row r="228" spans="1:47" s="2" customFormat="1" ht="12">
      <c r="A228" s="38"/>
      <c r="B228" s="39"/>
      <c r="C228" s="40"/>
      <c r="D228" s="217" t="s">
        <v>134</v>
      </c>
      <c r="E228" s="40"/>
      <c r="F228" s="218" t="s">
        <v>347</v>
      </c>
      <c r="G228" s="40"/>
      <c r="H228" s="40"/>
      <c r="I228" s="219"/>
      <c r="J228" s="40"/>
      <c r="K228" s="40"/>
      <c r="L228" s="44"/>
      <c r="M228" s="220"/>
      <c r="N228" s="221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134</v>
      </c>
      <c r="AU228" s="17" t="s">
        <v>84</v>
      </c>
    </row>
    <row r="229" spans="1:51" s="13" customFormat="1" ht="12">
      <c r="A229" s="13"/>
      <c r="B229" s="222"/>
      <c r="C229" s="223"/>
      <c r="D229" s="224" t="s">
        <v>136</v>
      </c>
      <c r="E229" s="225" t="s">
        <v>19</v>
      </c>
      <c r="F229" s="226" t="s">
        <v>513</v>
      </c>
      <c r="G229" s="223"/>
      <c r="H229" s="227">
        <v>63</v>
      </c>
      <c r="I229" s="228"/>
      <c r="J229" s="223"/>
      <c r="K229" s="223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136</v>
      </c>
      <c r="AU229" s="233" t="s">
        <v>84</v>
      </c>
      <c r="AV229" s="13" t="s">
        <v>84</v>
      </c>
      <c r="AW229" s="13" t="s">
        <v>35</v>
      </c>
      <c r="AX229" s="13" t="s">
        <v>74</v>
      </c>
      <c r="AY229" s="233" t="s">
        <v>125</v>
      </c>
    </row>
    <row r="230" spans="1:51" s="14" customFormat="1" ht="12">
      <c r="A230" s="14"/>
      <c r="B230" s="234"/>
      <c r="C230" s="235"/>
      <c r="D230" s="224" t="s">
        <v>136</v>
      </c>
      <c r="E230" s="236" t="s">
        <v>19</v>
      </c>
      <c r="F230" s="237" t="s">
        <v>138</v>
      </c>
      <c r="G230" s="235"/>
      <c r="H230" s="238">
        <v>63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4" t="s">
        <v>136</v>
      </c>
      <c r="AU230" s="244" t="s">
        <v>84</v>
      </c>
      <c r="AV230" s="14" t="s">
        <v>133</v>
      </c>
      <c r="AW230" s="14" t="s">
        <v>35</v>
      </c>
      <c r="AX230" s="14" t="s">
        <v>82</v>
      </c>
      <c r="AY230" s="244" t="s">
        <v>125</v>
      </c>
    </row>
    <row r="231" spans="1:65" s="2" customFormat="1" ht="44.25" customHeight="1">
      <c r="A231" s="38"/>
      <c r="B231" s="39"/>
      <c r="C231" s="204" t="s">
        <v>332</v>
      </c>
      <c r="D231" s="204" t="s">
        <v>128</v>
      </c>
      <c r="E231" s="205" t="s">
        <v>349</v>
      </c>
      <c r="F231" s="206" t="s">
        <v>350</v>
      </c>
      <c r="G231" s="207" t="s">
        <v>131</v>
      </c>
      <c r="H231" s="208">
        <v>21</v>
      </c>
      <c r="I231" s="209"/>
      <c r="J231" s="210">
        <f>ROUND(I231*H231,2)</f>
        <v>0</v>
      </c>
      <c r="K231" s="206" t="s">
        <v>132</v>
      </c>
      <c r="L231" s="44"/>
      <c r="M231" s="211" t="s">
        <v>19</v>
      </c>
      <c r="N231" s="212" t="s">
        <v>45</v>
      </c>
      <c r="O231" s="84"/>
      <c r="P231" s="213">
        <f>O231*H231</f>
        <v>0</v>
      </c>
      <c r="Q231" s="213">
        <v>0.00391</v>
      </c>
      <c r="R231" s="213">
        <f>Q231*H231</f>
        <v>0.08211</v>
      </c>
      <c r="S231" s="213">
        <v>0</v>
      </c>
      <c r="T231" s="214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5" t="s">
        <v>172</v>
      </c>
      <c r="AT231" s="215" t="s">
        <v>128</v>
      </c>
      <c r="AU231" s="215" t="s">
        <v>84</v>
      </c>
      <c r="AY231" s="17" t="s">
        <v>125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7" t="s">
        <v>82</v>
      </c>
      <c r="BK231" s="216">
        <f>ROUND(I231*H231,2)</f>
        <v>0</v>
      </c>
      <c r="BL231" s="17" t="s">
        <v>172</v>
      </c>
      <c r="BM231" s="215" t="s">
        <v>514</v>
      </c>
    </row>
    <row r="232" spans="1:47" s="2" customFormat="1" ht="12">
      <c r="A232" s="38"/>
      <c r="B232" s="39"/>
      <c r="C232" s="40"/>
      <c r="D232" s="217" t="s">
        <v>134</v>
      </c>
      <c r="E232" s="40"/>
      <c r="F232" s="218" t="s">
        <v>352</v>
      </c>
      <c r="G232" s="40"/>
      <c r="H232" s="40"/>
      <c r="I232" s="219"/>
      <c r="J232" s="40"/>
      <c r="K232" s="40"/>
      <c r="L232" s="44"/>
      <c r="M232" s="220"/>
      <c r="N232" s="221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134</v>
      </c>
      <c r="AU232" s="17" t="s">
        <v>84</v>
      </c>
    </row>
    <row r="233" spans="1:65" s="2" customFormat="1" ht="44.25" customHeight="1">
      <c r="A233" s="38"/>
      <c r="B233" s="39"/>
      <c r="C233" s="204" t="s">
        <v>267</v>
      </c>
      <c r="D233" s="204" t="s">
        <v>128</v>
      </c>
      <c r="E233" s="205" t="s">
        <v>354</v>
      </c>
      <c r="F233" s="206" t="s">
        <v>355</v>
      </c>
      <c r="G233" s="207" t="s">
        <v>131</v>
      </c>
      <c r="H233" s="208">
        <v>21</v>
      </c>
      <c r="I233" s="209"/>
      <c r="J233" s="210">
        <f>ROUND(I233*H233,2)</f>
        <v>0</v>
      </c>
      <c r="K233" s="206" t="s">
        <v>132</v>
      </c>
      <c r="L233" s="44"/>
      <c r="M233" s="211" t="s">
        <v>19</v>
      </c>
      <c r="N233" s="212" t="s">
        <v>45</v>
      </c>
      <c r="O233" s="84"/>
      <c r="P233" s="213">
        <f>O233*H233</f>
        <v>0</v>
      </c>
      <c r="Q233" s="213">
        <v>0.00149</v>
      </c>
      <c r="R233" s="213">
        <f>Q233*H233</f>
        <v>0.03129</v>
      </c>
      <c r="S233" s="213">
        <v>0</v>
      </c>
      <c r="T233" s="21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5" t="s">
        <v>172</v>
      </c>
      <c r="AT233" s="215" t="s">
        <v>128</v>
      </c>
      <c r="AU233" s="215" t="s">
        <v>84</v>
      </c>
      <c r="AY233" s="17" t="s">
        <v>125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7" t="s">
        <v>82</v>
      </c>
      <c r="BK233" s="216">
        <f>ROUND(I233*H233,2)</f>
        <v>0</v>
      </c>
      <c r="BL233" s="17" t="s">
        <v>172</v>
      </c>
      <c r="BM233" s="215" t="s">
        <v>340</v>
      </c>
    </row>
    <row r="234" spans="1:47" s="2" customFormat="1" ht="12">
      <c r="A234" s="38"/>
      <c r="B234" s="39"/>
      <c r="C234" s="40"/>
      <c r="D234" s="217" t="s">
        <v>134</v>
      </c>
      <c r="E234" s="40"/>
      <c r="F234" s="218" t="s">
        <v>357</v>
      </c>
      <c r="G234" s="40"/>
      <c r="H234" s="40"/>
      <c r="I234" s="219"/>
      <c r="J234" s="40"/>
      <c r="K234" s="40"/>
      <c r="L234" s="44"/>
      <c r="M234" s="220"/>
      <c r="N234" s="221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134</v>
      </c>
      <c r="AU234" s="17" t="s">
        <v>84</v>
      </c>
    </row>
    <row r="235" spans="1:51" s="13" customFormat="1" ht="12">
      <c r="A235" s="13"/>
      <c r="B235" s="222"/>
      <c r="C235" s="223"/>
      <c r="D235" s="224" t="s">
        <v>136</v>
      </c>
      <c r="E235" s="225" t="s">
        <v>19</v>
      </c>
      <c r="F235" s="226" t="s">
        <v>515</v>
      </c>
      <c r="G235" s="223"/>
      <c r="H235" s="227">
        <v>21</v>
      </c>
      <c r="I235" s="228"/>
      <c r="J235" s="223"/>
      <c r="K235" s="223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136</v>
      </c>
      <c r="AU235" s="233" t="s">
        <v>84</v>
      </c>
      <c r="AV235" s="13" t="s">
        <v>84</v>
      </c>
      <c r="AW235" s="13" t="s">
        <v>35</v>
      </c>
      <c r="AX235" s="13" t="s">
        <v>74</v>
      </c>
      <c r="AY235" s="233" t="s">
        <v>125</v>
      </c>
    </row>
    <row r="236" spans="1:51" s="14" customFormat="1" ht="12">
      <c r="A236" s="14"/>
      <c r="B236" s="234"/>
      <c r="C236" s="235"/>
      <c r="D236" s="224" t="s">
        <v>136</v>
      </c>
      <c r="E236" s="236" t="s">
        <v>19</v>
      </c>
      <c r="F236" s="237" t="s">
        <v>138</v>
      </c>
      <c r="G236" s="235"/>
      <c r="H236" s="238">
        <v>21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4" t="s">
        <v>136</v>
      </c>
      <c r="AU236" s="244" t="s">
        <v>84</v>
      </c>
      <c r="AV236" s="14" t="s">
        <v>133</v>
      </c>
      <c r="AW236" s="14" t="s">
        <v>35</v>
      </c>
      <c r="AX236" s="14" t="s">
        <v>82</v>
      </c>
      <c r="AY236" s="244" t="s">
        <v>125</v>
      </c>
    </row>
    <row r="237" spans="1:65" s="2" customFormat="1" ht="37.8" customHeight="1">
      <c r="A237" s="38"/>
      <c r="B237" s="39"/>
      <c r="C237" s="204" t="s">
        <v>343</v>
      </c>
      <c r="D237" s="204" t="s">
        <v>128</v>
      </c>
      <c r="E237" s="205" t="s">
        <v>359</v>
      </c>
      <c r="F237" s="206" t="s">
        <v>360</v>
      </c>
      <c r="G237" s="207" t="s">
        <v>131</v>
      </c>
      <c r="H237" s="208">
        <v>40</v>
      </c>
      <c r="I237" s="209"/>
      <c r="J237" s="210">
        <f>ROUND(I237*H237,2)</f>
        <v>0</v>
      </c>
      <c r="K237" s="206" t="s">
        <v>132</v>
      </c>
      <c r="L237" s="44"/>
      <c r="M237" s="211" t="s">
        <v>19</v>
      </c>
      <c r="N237" s="212" t="s">
        <v>45</v>
      </c>
      <c r="O237" s="84"/>
      <c r="P237" s="213">
        <f>O237*H237</f>
        <v>0</v>
      </c>
      <c r="Q237" s="213">
        <v>0.00363</v>
      </c>
      <c r="R237" s="213">
        <f>Q237*H237</f>
        <v>0.1452</v>
      </c>
      <c r="S237" s="213">
        <v>0</v>
      </c>
      <c r="T237" s="214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15" t="s">
        <v>172</v>
      </c>
      <c r="AT237" s="215" t="s">
        <v>128</v>
      </c>
      <c r="AU237" s="215" t="s">
        <v>84</v>
      </c>
      <c r="AY237" s="17" t="s">
        <v>125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7" t="s">
        <v>82</v>
      </c>
      <c r="BK237" s="216">
        <f>ROUND(I237*H237,2)</f>
        <v>0</v>
      </c>
      <c r="BL237" s="17" t="s">
        <v>172</v>
      </c>
      <c r="BM237" s="215" t="s">
        <v>346</v>
      </c>
    </row>
    <row r="238" spans="1:47" s="2" customFormat="1" ht="12">
      <c r="A238" s="38"/>
      <c r="B238" s="39"/>
      <c r="C238" s="40"/>
      <c r="D238" s="217" t="s">
        <v>134</v>
      </c>
      <c r="E238" s="40"/>
      <c r="F238" s="218" t="s">
        <v>362</v>
      </c>
      <c r="G238" s="40"/>
      <c r="H238" s="40"/>
      <c r="I238" s="219"/>
      <c r="J238" s="40"/>
      <c r="K238" s="40"/>
      <c r="L238" s="44"/>
      <c r="M238" s="220"/>
      <c r="N238" s="221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134</v>
      </c>
      <c r="AU238" s="17" t="s">
        <v>84</v>
      </c>
    </row>
    <row r="239" spans="1:51" s="13" customFormat="1" ht="12">
      <c r="A239" s="13"/>
      <c r="B239" s="222"/>
      <c r="C239" s="223"/>
      <c r="D239" s="224" t="s">
        <v>136</v>
      </c>
      <c r="E239" s="225" t="s">
        <v>19</v>
      </c>
      <c r="F239" s="226" t="s">
        <v>516</v>
      </c>
      <c r="G239" s="223"/>
      <c r="H239" s="227">
        <v>40</v>
      </c>
      <c r="I239" s="228"/>
      <c r="J239" s="223"/>
      <c r="K239" s="223"/>
      <c r="L239" s="229"/>
      <c r="M239" s="230"/>
      <c r="N239" s="231"/>
      <c r="O239" s="231"/>
      <c r="P239" s="231"/>
      <c r="Q239" s="231"/>
      <c r="R239" s="231"/>
      <c r="S239" s="231"/>
      <c r="T239" s="23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3" t="s">
        <v>136</v>
      </c>
      <c r="AU239" s="233" t="s">
        <v>84</v>
      </c>
      <c r="AV239" s="13" t="s">
        <v>84</v>
      </c>
      <c r="AW239" s="13" t="s">
        <v>35</v>
      </c>
      <c r="AX239" s="13" t="s">
        <v>74</v>
      </c>
      <c r="AY239" s="233" t="s">
        <v>125</v>
      </c>
    </row>
    <row r="240" spans="1:51" s="14" customFormat="1" ht="12">
      <c r="A240" s="14"/>
      <c r="B240" s="234"/>
      <c r="C240" s="235"/>
      <c r="D240" s="224" t="s">
        <v>136</v>
      </c>
      <c r="E240" s="236" t="s">
        <v>19</v>
      </c>
      <c r="F240" s="237" t="s">
        <v>138</v>
      </c>
      <c r="G240" s="235"/>
      <c r="H240" s="238">
        <v>40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4" t="s">
        <v>136</v>
      </c>
      <c r="AU240" s="244" t="s">
        <v>84</v>
      </c>
      <c r="AV240" s="14" t="s">
        <v>133</v>
      </c>
      <c r="AW240" s="14" t="s">
        <v>35</v>
      </c>
      <c r="AX240" s="14" t="s">
        <v>82</v>
      </c>
      <c r="AY240" s="244" t="s">
        <v>125</v>
      </c>
    </row>
    <row r="241" spans="1:65" s="2" customFormat="1" ht="49.05" customHeight="1">
      <c r="A241" s="38"/>
      <c r="B241" s="39"/>
      <c r="C241" s="204" t="s">
        <v>276</v>
      </c>
      <c r="D241" s="204" t="s">
        <v>128</v>
      </c>
      <c r="E241" s="205" t="s">
        <v>364</v>
      </c>
      <c r="F241" s="206" t="s">
        <v>365</v>
      </c>
      <c r="G241" s="207" t="s">
        <v>275</v>
      </c>
      <c r="H241" s="208">
        <v>0.729</v>
      </c>
      <c r="I241" s="209"/>
      <c r="J241" s="210">
        <f>ROUND(I241*H241,2)</f>
        <v>0</v>
      </c>
      <c r="K241" s="206" t="s">
        <v>132</v>
      </c>
      <c r="L241" s="44"/>
      <c r="M241" s="211" t="s">
        <v>19</v>
      </c>
      <c r="N241" s="212" t="s">
        <v>45</v>
      </c>
      <c r="O241" s="84"/>
      <c r="P241" s="213">
        <f>O241*H241</f>
        <v>0</v>
      </c>
      <c r="Q241" s="213">
        <v>0</v>
      </c>
      <c r="R241" s="213">
        <f>Q241*H241</f>
        <v>0</v>
      </c>
      <c r="S241" s="213">
        <v>0</v>
      </c>
      <c r="T241" s="214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15" t="s">
        <v>172</v>
      </c>
      <c r="AT241" s="215" t="s">
        <v>128</v>
      </c>
      <c r="AU241" s="215" t="s">
        <v>84</v>
      </c>
      <c r="AY241" s="17" t="s">
        <v>125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7" t="s">
        <v>82</v>
      </c>
      <c r="BK241" s="216">
        <f>ROUND(I241*H241,2)</f>
        <v>0</v>
      </c>
      <c r="BL241" s="17" t="s">
        <v>172</v>
      </c>
      <c r="BM241" s="215" t="s">
        <v>356</v>
      </c>
    </row>
    <row r="242" spans="1:47" s="2" customFormat="1" ht="12">
      <c r="A242" s="38"/>
      <c r="B242" s="39"/>
      <c r="C242" s="40"/>
      <c r="D242" s="217" t="s">
        <v>134</v>
      </c>
      <c r="E242" s="40"/>
      <c r="F242" s="218" t="s">
        <v>367</v>
      </c>
      <c r="G242" s="40"/>
      <c r="H242" s="40"/>
      <c r="I242" s="219"/>
      <c r="J242" s="40"/>
      <c r="K242" s="40"/>
      <c r="L242" s="44"/>
      <c r="M242" s="220"/>
      <c r="N242" s="221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134</v>
      </c>
      <c r="AU242" s="17" t="s">
        <v>84</v>
      </c>
    </row>
    <row r="243" spans="1:63" s="12" customFormat="1" ht="22.8" customHeight="1">
      <c r="A243" s="12"/>
      <c r="B243" s="188"/>
      <c r="C243" s="189"/>
      <c r="D243" s="190" t="s">
        <v>73</v>
      </c>
      <c r="E243" s="202" t="s">
        <v>392</v>
      </c>
      <c r="F243" s="202" t="s">
        <v>393</v>
      </c>
      <c r="G243" s="189"/>
      <c r="H243" s="189"/>
      <c r="I243" s="192"/>
      <c r="J243" s="203">
        <f>BK243</f>
        <v>0</v>
      </c>
      <c r="K243" s="189"/>
      <c r="L243" s="194"/>
      <c r="M243" s="195"/>
      <c r="N243" s="196"/>
      <c r="O243" s="196"/>
      <c r="P243" s="197">
        <f>SUM(P244:P248)</f>
        <v>0</v>
      </c>
      <c r="Q243" s="196"/>
      <c r="R243" s="197">
        <f>SUM(R244:R248)</f>
        <v>0.42336</v>
      </c>
      <c r="S243" s="196"/>
      <c r="T243" s="198">
        <f>SUM(T244:T248)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199" t="s">
        <v>84</v>
      </c>
      <c r="AT243" s="200" t="s">
        <v>73</v>
      </c>
      <c r="AU243" s="200" t="s">
        <v>82</v>
      </c>
      <c r="AY243" s="199" t="s">
        <v>125</v>
      </c>
      <c r="BK243" s="201">
        <f>SUM(BK244:BK248)</f>
        <v>0</v>
      </c>
    </row>
    <row r="244" spans="1:65" s="2" customFormat="1" ht="24.15" customHeight="1">
      <c r="A244" s="38"/>
      <c r="B244" s="39"/>
      <c r="C244" s="204" t="s">
        <v>353</v>
      </c>
      <c r="D244" s="204" t="s">
        <v>128</v>
      </c>
      <c r="E244" s="205" t="s">
        <v>394</v>
      </c>
      <c r="F244" s="206" t="s">
        <v>395</v>
      </c>
      <c r="G244" s="207" t="s">
        <v>141</v>
      </c>
      <c r="H244" s="208">
        <v>17.64</v>
      </c>
      <c r="I244" s="209"/>
      <c r="J244" s="210">
        <f>ROUND(I244*H244,2)</f>
        <v>0</v>
      </c>
      <c r="K244" s="206" t="s">
        <v>19</v>
      </c>
      <c r="L244" s="44"/>
      <c r="M244" s="211" t="s">
        <v>19</v>
      </c>
      <c r="N244" s="212" t="s">
        <v>45</v>
      </c>
      <c r="O244" s="84"/>
      <c r="P244" s="213">
        <f>O244*H244</f>
        <v>0</v>
      </c>
      <c r="Q244" s="213">
        <v>0.024</v>
      </c>
      <c r="R244" s="213">
        <f>Q244*H244</f>
        <v>0.42336</v>
      </c>
      <c r="S244" s="213">
        <v>0</v>
      </c>
      <c r="T244" s="214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15" t="s">
        <v>172</v>
      </c>
      <c r="AT244" s="215" t="s">
        <v>128</v>
      </c>
      <c r="AU244" s="215" t="s">
        <v>84</v>
      </c>
      <c r="AY244" s="17" t="s">
        <v>125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17" t="s">
        <v>82</v>
      </c>
      <c r="BK244" s="216">
        <f>ROUND(I244*H244,2)</f>
        <v>0</v>
      </c>
      <c r="BL244" s="17" t="s">
        <v>172</v>
      </c>
      <c r="BM244" s="215" t="s">
        <v>361</v>
      </c>
    </row>
    <row r="245" spans="1:51" s="13" customFormat="1" ht="12">
      <c r="A245" s="13"/>
      <c r="B245" s="222"/>
      <c r="C245" s="223"/>
      <c r="D245" s="224" t="s">
        <v>136</v>
      </c>
      <c r="E245" s="225" t="s">
        <v>19</v>
      </c>
      <c r="F245" s="226" t="s">
        <v>517</v>
      </c>
      <c r="G245" s="223"/>
      <c r="H245" s="227">
        <v>16.8</v>
      </c>
      <c r="I245" s="228"/>
      <c r="J245" s="223"/>
      <c r="K245" s="223"/>
      <c r="L245" s="229"/>
      <c r="M245" s="230"/>
      <c r="N245" s="231"/>
      <c r="O245" s="231"/>
      <c r="P245" s="231"/>
      <c r="Q245" s="231"/>
      <c r="R245" s="231"/>
      <c r="S245" s="231"/>
      <c r="T245" s="23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3" t="s">
        <v>136</v>
      </c>
      <c r="AU245" s="233" t="s">
        <v>84</v>
      </c>
      <c r="AV245" s="13" t="s">
        <v>84</v>
      </c>
      <c r="AW245" s="13" t="s">
        <v>35</v>
      </c>
      <c r="AX245" s="13" t="s">
        <v>74</v>
      </c>
      <c r="AY245" s="233" t="s">
        <v>125</v>
      </c>
    </row>
    <row r="246" spans="1:51" s="13" customFormat="1" ht="12">
      <c r="A246" s="13"/>
      <c r="B246" s="222"/>
      <c r="C246" s="223"/>
      <c r="D246" s="224" t="s">
        <v>136</v>
      </c>
      <c r="E246" s="223"/>
      <c r="F246" s="226" t="s">
        <v>518</v>
      </c>
      <c r="G246" s="223"/>
      <c r="H246" s="227">
        <v>17.64</v>
      </c>
      <c r="I246" s="228"/>
      <c r="J246" s="223"/>
      <c r="K246" s="223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136</v>
      </c>
      <c r="AU246" s="233" t="s">
        <v>84</v>
      </c>
      <c r="AV246" s="13" t="s">
        <v>84</v>
      </c>
      <c r="AW246" s="13" t="s">
        <v>4</v>
      </c>
      <c r="AX246" s="13" t="s">
        <v>82</v>
      </c>
      <c r="AY246" s="233" t="s">
        <v>125</v>
      </c>
    </row>
    <row r="247" spans="1:65" s="2" customFormat="1" ht="44.25" customHeight="1">
      <c r="A247" s="38"/>
      <c r="B247" s="39"/>
      <c r="C247" s="204" t="s">
        <v>280</v>
      </c>
      <c r="D247" s="204" t="s">
        <v>128</v>
      </c>
      <c r="E247" s="205" t="s">
        <v>400</v>
      </c>
      <c r="F247" s="206" t="s">
        <v>401</v>
      </c>
      <c r="G247" s="207" t="s">
        <v>275</v>
      </c>
      <c r="H247" s="208">
        <v>0.423</v>
      </c>
      <c r="I247" s="209"/>
      <c r="J247" s="210">
        <f>ROUND(I247*H247,2)</f>
        <v>0</v>
      </c>
      <c r="K247" s="206" t="s">
        <v>132</v>
      </c>
      <c r="L247" s="44"/>
      <c r="M247" s="211" t="s">
        <v>19</v>
      </c>
      <c r="N247" s="212" t="s">
        <v>45</v>
      </c>
      <c r="O247" s="84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15" t="s">
        <v>172</v>
      </c>
      <c r="AT247" s="215" t="s">
        <v>128</v>
      </c>
      <c r="AU247" s="215" t="s">
        <v>84</v>
      </c>
      <c r="AY247" s="17" t="s">
        <v>125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7" t="s">
        <v>82</v>
      </c>
      <c r="BK247" s="216">
        <f>ROUND(I247*H247,2)</f>
        <v>0</v>
      </c>
      <c r="BL247" s="17" t="s">
        <v>172</v>
      </c>
      <c r="BM247" s="215" t="s">
        <v>366</v>
      </c>
    </row>
    <row r="248" spans="1:47" s="2" customFormat="1" ht="12">
      <c r="A248" s="38"/>
      <c r="B248" s="39"/>
      <c r="C248" s="40"/>
      <c r="D248" s="217" t="s">
        <v>134</v>
      </c>
      <c r="E248" s="40"/>
      <c r="F248" s="218" t="s">
        <v>403</v>
      </c>
      <c r="G248" s="40"/>
      <c r="H248" s="40"/>
      <c r="I248" s="219"/>
      <c r="J248" s="40"/>
      <c r="K248" s="40"/>
      <c r="L248" s="44"/>
      <c r="M248" s="220"/>
      <c r="N248" s="221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134</v>
      </c>
      <c r="AU248" s="17" t="s">
        <v>84</v>
      </c>
    </row>
    <row r="249" spans="1:63" s="12" customFormat="1" ht="22.8" customHeight="1">
      <c r="A249" s="12"/>
      <c r="B249" s="188"/>
      <c r="C249" s="189"/>
      <c r="D249" s="190" t="s">
        <v>73</v>
      </c>
      <c r="E249" s="202" t="s">
        <v>404</v>
      </c>
      <c r="F249" s="202" t="s">
        <v>405</v>
      </c>
      <c r="G249" s="189"/>
      <c r="H249" s="189"/>
      <c r="I249" s="192"/>
      <c r="J249" s="203">
        <f>BK249</f>
        <v>0</v>
      </c>
      <c r="K249" s="189"/>
      <c r="L249" s="194"/>
      <c r="M249" s="195"/>
      <c r="N249" s="196"/>
      <c r="O249" s="196"/>
      <c r="P249" s="197">
        <f>SUM(P250:P283)</f>
        <v>0</v>
      </c>
      <c r="Q249" s="196"/>
      <c r="R249" s="197">
        <f>SUM(R250:R283)</f>
        <v>0.5670221000000001</v>
      </c>
      <c r="S249" s="196"/>
      <c r="T249" s="198">
        <f>SUM(T250:T283)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199" t="s">
        <v>84</v>
      </c>
      <c r="AT249" s="200" t="s">
        <v>73</v>
      </c>
      <c r="AU249" s="200" t="s">
        <v>82</v>
      </c>
      <c r="AY249" s="199" t="s">
        <v>125</v>
      </c>
      <c r="BK249" s="201">
        <f>SUM(BK250:BK283)</f>
        <v>0</v>
      </c>
    </row>
    <row r="250" spans="1:65" s="2" customFormat="1" ht="24.15" customHeight="1">
      <c r="A250" s="38"/>
      <c r="B250" s="39"/>
      <c r="C250" s="204" t="s">
        <v>363</v>
      </c>
      <c r="D250" s="204" t="s">
        <v>128</v>
      </c>
      <c r="E250" s="205" t="s">
        <v>431</v>
      </c>
      <c r="F250" s="206" t="s">
        <v>432</v>
      </c>
      <c r="G250" s="207" t="s">
        <v>141</v>
      </c>
      <c r="H250" s="208">
        <v>18.28</v>
      </c>
      <c r="I250" s="209"/>
      <c r="J250" s="210">
        <f>ROUND(I250*H250,2)</f>
        <v>0</v>
      </c>
      <c r="K250" s="206" t="s">
        <v>132</v>
      </c>
      <c r="L250" s="44"/>
      <c r="M250" s="211" t="s">
        <v>19</v>
      </c>
      <c r="N250" s="212" t="s">
        <v>45</v>
      </c>
      <c r="O250" s="84"/>
      <c r="P250" s="213">
        <f>O250*H250</f>
        <v>0</v>
      </c>
      <c r="Q250" s="213">
        <v>0.00011</v>
      </c>
      <c r="R250" s="213">
        <f>Q250*H250</f>
        <v>0.0020108</v>
      </c>
      <c r="S250" s="213">
        <v>0</v>
      </c>
      <c r="T250" s="214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15" t="s">
        <v>172</v>
      </c>
      <c r="AT250" s="215" t="s">
        <v>128</v>
      </c>
      <c r="AU250" s="215" t="s">
        <v>84</v>
      </c>
      <c r="AY250" s="17" t="s">
        <v>125</v>
      </c>
      <c r="BE250" s="216">
        <f>IF(N250="základní",J250,0)</f>
        <v>0</v>
      </c>
      <c r="BF250" s="216">
        <f>IF(N250="snížená",J250,0)</f>
        <v>0</v>
      </c>
      <c r="BG250" s="216">
        <f>IF(N250="zákl. přenesená",J250,0)</f>
        <v>0</v>
      </c>
      <c r="BH250" s="216">
        <f>IF(N250="sníž. přenesená",J250,0)</f>
        <v>0</v>
      </c>
      <c r="BI250" s="216">
        <f>IF(N250="nulová",J250,0)</f>
        <v>0</v>
      </c>
      <c r="BJ250" s="17" t="s">
        <v>82</v>
      </c>
      <c r="BK250" s="216">
        <f>ROUND(I250*H250,2)</f>
        <v>0</v>
      </c>
      <c r="BL250" s="17" t="s">
        <v>172</v>
      </c>
      <c r="BM250" s="215" t="s">
        <v>373</v>
      </c>
    </row>
    <row r="251" spans="1:47" s="2" customFormat="1" ht="12">
      <c r="A251" s="38"/>
      <c r="B251" s="39"/>
      <c r="C251" s="40"/>
      <c r="D251" s="217" t="s">
        <v>134</v>
      </c>
      <c r="E251" s="40"/>
      <c r="F251" s="218" t="s">
        <v>434</v>
      </c>
      <c r="G251" s="40"/>
      <c r="H251" s="40"/>
      <c r="I251" s="219"/>
      <c r="J251" s="40"/>
      <c r="K251" s="40"/>
      <c r="L251" s="44"/>
      <c r="M251" s="220"/>
      <c r="N251" s="221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134</v>
      </c>
      <c r="AU251" s="17" t="s">
        <v>84</v>
      </c>
    </row>
    <row r="252" spans="1:51" s="13" customFormat="1" ht="12">
      <c r="A252" s="13"/>
      <c r="B252" s="222"/>
      <c r="C252" s="223"/>
      <c r="D252" s="224" t="s">
        <v>136</v>
      </c>
      <c r="E252" s="225" t="s">
        <v>19</v>
      </c>
      <c r="F252" s="226" t="s">
        <v>519</v>
      </c>
      <c r="G252" s="223"/>
      <c r="H252" s="227">
        <v>17.28</v>
      </c>
      <c r="I252" s="228"/>
      <c r="J252" s="223"/>
      <c r="K252" s="223"/>
      <c r="L252" s="229"/>
      <c r="M252" s="230"/>
      <c r="N252" s="231"/>
      <c r="O252" s="231"/>
      <c r="P252" s="231"/>
      <c r="Q252" s="231"/>
      <c r="R252" s="231"/>
      <c r="S252" s="231"/>
      <c r="T252" s="23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3" t="s">
        <v>136</v>
      </c>
      <c r="AU252" s="233" t="s">
        <v>84</v>
      </c>
      <c r="AV252" s="13" t="s">
        <v>84</v>
      </c>
      <c r="AW252" s="13" t="s">
        <v>35</v>
      </c>
      <c r="AX252" s="13" t="s">
        <v>74</v>
      </c>
      <c r="AY252" s="233" t="s">
        <v>125</v>
      </c>
    </row>
    <row r="253" spans="1:51" s="13" customFormat="1" ht="12">
      <c r="A253" s="13"/>
      <c r="B253" s="222"/>
      <c r="C253" s="223"/>
      <c r="D253" s="224" t="s">
        <v>136</v>
      </c>
      <c r="E253" s="225" t="s">
        <v>19</v>
      </c>
      <c r="F253" s="226" t="s">
        <v>520</v>
      </c>
      <c r="G253" s="223"/>
      <c r="H253" s="227">
        <v>1</v>
      </c>
      <c r="I253" s="228"/>
      <c r="J253" s="223"/>
      <c r="K253" s="223"/>
      <c r="L253" s="229"/>
      <c r="M253" s="230"/>
      <c r="N253" s="231"/>
      <c r="O253" s="231"/>
      <c r="P253" s="231"/>
      <c r="Q253" s="231"/>
      <c r="R253" s="231"/>
      <c r="S253" s="231"/>
      <c r="T253" s="23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3" t="s">
        <v>136</v>
      </c>
      <c r="AU253" s="233" t="s">
        <v>84</v>
      </c>
      <c r="AV253" s="13" t="s">
        <v>84</v>
      </c>
      <c r="AW253" s="13" t="s">
        <v>35</v>
      </c>
      <c r="AX253" s="13" t="s">
        <v>74</v>
      </c>
      <c r="AY253" s="233" t="s">
        <v>125</v>
      </c>
    </row>
    <row r="254" spans="1:51" s="14" customFormat="1" ht="12">
      <c r="A254" s="14"/>
      <c r="B254" s="234"/>
      <c r="C254" s="235"/>
      <c r="D254" s="224" t="s">
        <v>136</v>
      </c>
      <c r="E254" s="236" t="s">
        <v>19</v>
      </c>
      <c r="F254" s="237" t="s">
        <v>138</v>
      </c>
      <c r="G254" s="235"/>
      <c r="H254" s="238">
        <v>18.28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4" t="s">
        <v>136</v>
      </c>
      <c r="AU254" s="244" t="s">
        <v>84</v>
      </c>
      <c r="AV254" s="14" t="s">
        <v>133</v>
      </c>
      <c r="AW254" s="14" t="s">
        <v>35</v>
      </c>
      <c r="AX254" s="14" t="s">
        <v>82</v>
      </c>
      <c r="AY254" s="244" t="s">
        <v>125</v>
      </c>
    </row>
    <row r="255" spans="1:65" s="2" customFormat="1" ht="24.15" customHeight="1">
      <c r="A255" s="38"/>
      <c r="B255" s="39"/>
      <c r="C255" s="204" t="s">
        <v>286</v>
      </c>
      <c r="D255" s="204" t="s">
        <v>128</v>
      </c>
      <c r="E255" s="205" t="s">
        <v>437</v>
      </c>
      <c r="F255" s="206" t="s">
        <v>438</v>
      </c>
      <c r="G255" s="207" t="s">
        <v>141</v>
      </c>
      <c r="H255" s="208">
        <v>36.56</v>
      </c>
      <c r="I255" s="209"/>
      <c r="J255" s="210">
        <f>ROUND(I255*H255,2)</f>
        <v>0</v>
      </c>
      <c r="K255" s="206" t="s">
        <v>132</v>
      </c>
      <c r="L255" s="44"/>
      <c r="M255" s="211" t="s">
        <v>19</v>
      </c>
      <c r="N255" s="212" t="s">
        <v>45</v>
      </c>
      <c r="O255" s="84"/>
      <c r="P255" s="213">
        <f>O255*H255</f>
        <v>0</v>
      </c>
      <c r="Q255" s="213">
        <v>0.00014</v>
      </c>
      <c r="R255" s="213">
        <f>Q255*H255</f>
        <v>0.0051183999999999995</v>
      </c>
      <c r="S255" s="213">
        <v>0</v>
      </c>
      <c r="T255" s="214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15" t="s">
        <v>172</v>
      </c>
      <c r="AT255" s="215" t="s">
        <v>128</v>
      </c>
      <c r="AU255" s="215" t="s">
        <v>84</v>
      </c>
      <c r="AY255" s="17" t="s">
        <v>125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7" t="s">
        <v>82</v>
      </c>
      <c r="BK255" s="216">
        <f>ROUND(I255*H255,2)</f>
        <v>0</v>
      </c>
      <c r="BL255" s="17" t="s">
        <v>172</v>
      </c>
      <c r="BM255" s="215" t="s">
        <v>382</v>
      </c>
    </row>
    <row r="256" spans="1:47" s="2" customFormat="1" ht="12">
      <c r="A256" s="38"/>
      <c r="B256" s="39"/>
      <c r="C256" s="40"/>
      <c r="D256" s="217" t="s">
        <v>134</v>
      </c>
      <c r="E256" s="40"/>
      <c r="F256" s="218" t="s">
        <v>440</v>
      </c>
      <c r="G256" s="40"/>
      <c r="H256" s="40"/>
      <c r="I256" s="219"/>
      <c r="J256" s="40"/>
      <c r="K256" s="40"/>
      <c r="L256" s="44"/>
      <c r="M256" s="220"/>
      <c r="N256" s="221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134</v>
      </c>
      <c r="AU256" s="17" t="s">
        <v>84</v>
      </c>
    </row>
    <row r="257" spans="1:51" s="13" customFormat="1" ht="12">
      <c r="A257" s="13"/>
      <c r="B257" s="222"/>
      <c r="C257" s="223"/>
      <c r="D257" s="224" t="s">
        <v>136</v>
      </c>
      <c r="E257" s="225" t="s">
        <v>19</v>
      </c>
      <c r="F257" s="226" t="s">
        <v>521</v>
      </c>
      <c r="G257" s="223"/>
      <c r="H257" s="227">
        <v>34.56</v>
      </c>
      <c r="I257" s="228"/>
      <c r="J257" s="223"/>
      <c r="K257" s="223"/>
      <c r="L257" s="229"/>
      <c r="M257" s="230"/>
      <c r="N257" s="231"/>
      <c r="O257" s="231"/>
      <c r="P257" s="231"/>
      <c r="Q257" s="231"/>
      <c r="R257" s="231"/>
      <c r="S257" s="231"/>
      <c r="T257" s="23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3" t="s">
        <v>136</v>
      </c>
      <c r="AU257" s="233" t="s">
        <v>84</v>
      </c>
      <c r="AV257" s="13" t="s">
        <v>84</v>
      </c>
      <c r="AW257" s="13" t="s">
        <v>35</v>
      </c>
      <c r="AX257" s="13" t="s">
        <v>74</v>
      </c>
      <c r="AY257" s="233" t="s">
        <v>125</v>
      </c>
    </row>
    <row r="258" spans="1:51" s="13" customFormat="1" ht="12">
      <c r="A258" s="13"/>
      <c r="B258" s="222"/>
      <c r="C258" s="223"/>
      <c r="D258" s="224" t="s">
        <v>136</v>
      </c>
      <c r="E258" s="225" t="s">
        <v>19</v>
      </c>
      <c r="F258" s="226" t="s">
        <v>522</v>
      </c>
      <c r="G258" s="223"/>
      <c r="H258" s="227">
        <v>2</v>
      </c>
      <c r="I258" s="228"/>
      <c r="J258" s="223"/>
      <c r="K258" s="223"/>
      <c r="L258" s="229"/>
      <c r="M258" s="230"/>
      <c r="N258" s="231"/>
      <c r="O258" s="231"/>
      <c r="P258" s="231"/>
      <c r="Q258" s="231"/>
      <c r="R258" s="231"/>
      <c r="S258" s="231"/>
      <c r="T258" s="23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3" t="s">
        <v>136</v>
      </c>
      <c r="AU258" s="233" t="s">
        <v>84</v>
      </c>
      <c r="AV258" s="13" t="s">
        <v>84</v>
      </c>
      <c r="AW258" s="13" t="s">
        <v>35</v>
      </c>
      <c r="AX258" s="13" t="s">
        <v>74</v>
      </c>
      <c r="AY258" s="233" t="s">
        <v>125</v>
      </c>
    </row>
    <row r="259" spans="1:51" s="14" customFormat="1" ht="12">
      <c r="A259" s="14"/>
      <c r="B259" s="234"/>
      <c r="C259" s="235"/>
      <c r="D259" s="224" t="s">
        <v>136</v>
      </c>
      <c r="E259" s="236" t="s">
        <v>19</v>
      </c>
      <c r="F259" s="237" t="s">
        <v>138</v>
      </c>
      <c r="G259" s="235"/>
      <c r="H259" s="238">
        <v>36.56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136</v>
      </c>
      <c r="AU259" s="244" t="s">
        <v>84</v>
      </c>
      <c r="AV259" s="14" t="s">
        <v>133</v>
      </c>
      <c r="AW259" s="14" t="s">
        <v>35</v>
      </c>
      <c r="AX259" s="14" t="s">
        <v>82</v>
      </c>
      <c r="AY259" s="244" t="s">
        <v>125</v>
      </c>
    </row>
    <row r="260" spans="1:65" s="2" customFormat="1" ht="24.15" customHeight="1">
      <c r="A260" s="38"/>
      <c r="B260" s="39"/>
      <c r="C260" s="204" t="s">
        <v>378</v>
      </c>
      <c r="D260" s="204" t="s">
        <v>128</v>
      </c>
      <c r="E260" s="205" t="s">
        <v>444</v>
      </c>
      <c r="F260" s="206" t="s">
        <v>445</v>
      </c>
      <c r="G260" s="207" t="s">
        <v>141</v>
      </c>
      <c r="H260" s="208">
        <v>36.56</v>
      </c>
      <c r="I260" s="209"/>
      <c r="J260" s="210">
        <f>ROUND(I260*H260,2)</f>
        <v>0</v>
      </c>
      <c r="K260" s="206" t="s">
        <v>132</v>
      </c>
      <c r="L260" s="44"/>
      <c r="M260" s="211" t="s">
        <v>19</v>
      </c>
      <c r="N260" s="212" t="s">
        <v>45</v>
      </c>
      <c r="O260" s="84"/>
      <c r="P260" s="213">
        <f>O260*H260</f>
        <v>0</v>
      </c>
      <c r="Q260" s="213">
        <v>0.00014</v>
      </c>
      <c r="R260" s="213">
        <f>Q260*H260</f>
        <v>0.0051183999999999995</v>
      </c>
      <c r="S260" s="213">
        <v>0</v>
      </c>
      <c r="T260" s="214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15" t="s">
        <v>172</v>
      </c>
      <c r="AT260" s="215" t="s">
        <v>128</v>
      </c>
      <c r="AU260" s="215" t="s">
        <v>84</v>
      </c>
      <c r="AY260" s="17" t="s">
        <v>125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7" t="s">
        <v>82</v>
      </c>
      <c r="BK260" s="216">
        <f>ROUND(I260*H260,2)</f>
        <v>0</v>
      </c>
      <c r="BL260" s="17" t="s">
        <v>172</v>
      </c>
      <c r="BM260" s="215" t="s">
        <v>385</v>
      </c>
    </row>
    <row r="261" spans="1:47" s="2" customFormat="1" ht="12">
      <c r="A261" s="38"/>
      <c r="B261" s="39"/>
      <c r="C261" s="40"/>
      <c r="D261" s="217" t="s">
        <v>134</v>
      </c>
      <c r="E261" s="40"/>
      <c r="F261" s="218" t="s">
        <v>447</v>
      </c>
      <c r="G261" s="40"/>
      <c r="H261" s="40"/>
      <c r="I261" s="219"/>
      <c r="J261" s="40"/>
      <c r="K261" s="40"/>
      <c r="L261" s="44"/>
      <c r="M261" s="220"/>
      <c r="N261" s="221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134</v>
      </c>
      <c r="AU261" s="17" t="s">
        <v>84</v>
      </c>
    </row>
    <row r="262" spans="1:51" s="13" customFormat="1" ht="12">
      <c r="A262" s="13"/>
      <c r="B262" s="222"/>
      <c r="C262" s="223"/>
      <c r="D262" s="224" t="s">
        <v>136</v>
      </c>
      <c r="E262" s="225" t="s">
        <v>19</v>
      </c>
      <c r="F262" s="226" t="s">
        <v>521</v>
      </c>
      <c r="G262" s="223"/>
      <c r="H262" s="227">
        <v>34.56</v>
      </c>
      <c r="I262" s="228"/>
      <c r="J262" s="223"/>
      <c r="K262" s="223"/>
      <c r="L262" s="229"/>
      <c r="M262" s="230"/>
      <c r="N262" s="231"/>
      <c r="O262" s="231"/>
      <c r="P262" s="231"/>
      <c r="Q262" s="231"/>
      <c r="R262" s="231"/>
      <c r="S262" s="231"/>
      <c r="T262" s="23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3" t="s">
        <v>136</v>
      </c>
      <c r="AU262" s="233" t="s">
        <v>84</v>
      </c>
      <c r="AV262" s="13" t="s">
        <v>84</v>
      </c>
      <c r="AW262" s="13" t="s">
        <v>35</v>
      </c>
      <c r="AX262" s="13" t="s">
        <v>74</v>
      </c>
      <c r="AY262" s="233" t="s">
        <v>125</v>
      </c>
    </row>
    <row r="263" spans="1:51" s="13" customFormat="1" ht="12">
      <c r="A263" s="13"/>
      <c r="B263" s="222"/>
      <c r="C263" s="223"/>
      <c r="D263" s="224" t="s">
        <v>136</v>
      </c>
      <c r="E263" s="225" t="s">
        <v>19</v>
      </c>
      <c r="F263" s="226" t="s">
        <v>522</v>
      </c>
      <c r="G263" s="223"/>
      <c r="H263" s="227">
        <v>2</v>
      </c>
      <c r="I263" s="228"/>
      <c r="J263" s="223"/>
      <c r="K263" s="223"/>
      <c r="L263" s="229"/>
      <c r="M263" s="230"/>
      <c r="N263" s="231"/>
      <c r="O263" s="231"/>
      <c r="P263" s="231"/>
      <c r="Q263" s="231"/>
      <c r="R263" s="231"/>
      <c r="S263" s="231"/>
      <c r="T263" s="23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3" t="s">
        <v>136</v>
      </c>
      <c r="AU263" s="233" t="s">
        <v>84</v>
      </c>
      <c r="AV263" s="13" t="s">
        <v>84</v>
      </c>
      <c r="AW263" s="13" t="s">
        <v>35</v>
      </c>
      <c r="AX263" s="13" t="s">
        <v>74</v>
      </c>
      <c r="AY263" s="233" t="s">
        <v>125</v>
      </c>
    </row>
    <row r="264" spans="1:51" s="14" customFormat="1" ht="12">
      <c r="A264" s="14"/>
      <c r="B264" s="234"/>
      <c r="C264" s="235"/>
      <c r="D264" s="224" t="s">
        <v>136</v>
      </c>
      <c r="E264" s="236" t="s">
        <v>19</v>
      </c>
      <c r="F264" s="237" t="s">
        <v>138</v>
      </c>
      <c r="G264" s="235"/>
      <c r="H264" s="238">
        <v>36.56</v>
      </c>
      <c r="I264" s="239"/>
      <c r="J264" s="235"/>
      <c r="K264" s="235"/>
      <c r="L264" s="240"/>
      <c r="M264" s="241"/>
      <c r="N264" s="242"/>
      <c r="O264" s="242"/>
      <c r="P264" s="242"/>
      <c r="Q264" s="242"/>
      <c r="R264" s="242"/>
      <c r="S264" s="242"/>
      <c r="T264" s="24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4" t="s">
        <v>136</v>
      </c>
      <c r="AU264" s="244" t="s">
        <v>84</v>
      </c>
      <c r="AV264" s="14" t="s">
        <v>133</v>
      </c>
      <c r="AW264" s="14" t="s">
        <v>35</v>
      </c>
      <c r="AX264" s="14" t="s">
        <v>82</v>
      </c>
      <c r="AY264" s="244" t="s">
        <v>125</v>
      </c>
    </row>
    <row r="265" spans="1:65" s="2" customFormat="1" ht="44.25" customHeight="1">
      <c r="A265" s="38"/>
      <c r="B265" s="39"/>
      <c r="C265" s="204" t="s">
        <v>290</v>
      </c>
      <c r="D265" s="204" t="s">
        <v>128</v>
      </c>
      <c r="E265" s="205" t="s">
        <v>448</v>
      </c>
      <c r="F265" s="206" t="s">
        <v>449</v>
      </c>
      <c r="G265" s="207" t="s">
        <v>131</v>
      </c>
      <c r="H265" s="208">
        <v>21</v>
      </c>
      <c r="I265" s="209"/>
      <c r="J265" s="210">
        <f>ROUND(I265*H265,2)</f>
        <v>0</v>
      </c>
      <c r="K265" s="206" t="s">
        <v>132</v>
      </c>
      <c r="L265" s="44"/>
      <c r="M265" s="211" t="s">
        <v>19</v>
      </c>
      <c r="N265" s="212" t="s">
        <v>45</v>
      </c>
      <c r="O265" s="84"/>
      <c r="P265" s="213">
        <f>O265*H265</f>
        <v>0</v>
      </c>
      <c r="Q265" s="213">
        <v>0.0012</v>
      </c>
      <c r="R265" s="213">
        <f>Q265*H265</f>
        <v>0.025199999999999997</v>
      </c>
      <c r="S265" s="213">
        <v>0</v>
      </c>
      <c r="T265" s="214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15" t="s">
        <v>172</v>
      </c>
      <c r="AT265" s="215" t="s">
        <v>128</v>
      </c>
      <c r="AU265" s="215" t="s">
        <v>84</v>
      </c>
      <c r="AY265" s="17" t="s">
        <v>125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7" t="s">
        <v>82</v>
      </c>
      <c r="BK265" s="216">
        <f>ROUND(I265*H265,2)</f>
        <v>0</v>
      </c>
      <c r="BL265" s="17" t="s">
        <v>172</v>
      </c>
      <c r="BM265" s="215" t="s">
        <v>390</v>
      </c>
    </row>
    <row r="266" spans="1:47" s="2" customFormat="1" ht="12">
      <c r="A266" s="38"/>
      <c r="B266" s="39"/>
      <c r="C266" s="40"/>
      <c r="D266" s="217" t="s">
        <v>134</v>
      </c>
      <c r="E266" s="40"/>
      <c r="F266" s="218" t="s">
        <v>451</v>
      </c>
      <c r="G266" s="40"/>
      <c r="H266" s="40"/>
      <c r="I266" s="219"/>
      <c r="J266" s="40"/>
      <c r="K266" s="40"/>
      <c r="L266" s="44"/>
      <c r="M266" s="220"/>
      <c r="N266" s="221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134</v>
      </c>
      <c r="AU266" s="17" t="s">
        <v>84</v>
      </c>
    </row>
    <row r="267" spans="1:51" s="13" customFormat="1" ht="12">
      <c r="A267" s="13"/>
      <c r="B267" s="222"/>
      <c r="C267" s="223"/>
      <c r="D267" s="224" t="s">
        <v>136</v>
      </c>
      <c r="E267" s="225" t="s">
        <v>19</v>
      </c>
      <c r="F267" s="226" t="s">
        <v>7</v>
      </c>
      <c r="G267" s="223"/>
      <c r="H267" s="227">
        <v>21</v>
      </c>
      <c r="I267" s="228"/>
      <c r="J267" s="223"/>
      <c r="K267" s="223"/>
      <c r="L267" s="229"/>
      <c r="M267" s="230"/>
      <c r="N267" s="231"/>
      <c r="O267" s="231"/>
      <c r="P267" s="231"/>
      <c r="Q267" s="231"/>
      <c r="R267" s="231"/>
      <c r="S267" s="231"/>
      <c r="T267" s="23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3" t="s">
        <v>136</v>
      </c>
      <c r="AU267" s="233" t="s">
        <v>84</v>
      </c>
      <c r="AV267" s="13" t="s">
        <v>84</v>
      </c>
      <c r="AW267" s="13" t="s">
        <v>35</v>
      </c>
      <c r="AX267" s="13" t="s">
        <v>74</v>
      </c>
      <c r="AY267" s="233" t="s">
        <v>125</v>
      </c>
    </row>
    <row r="268" spans="1:51" s="14" customFormat="1" ht="12">
      <c r="A268" s="14"/>
      <c r="B268" s="234"/>
      <c r="C268" s="235"/>
      <c r="D268" s="224" t="s">
        <v>136</v>
      </c>
      <c r="E268" s="236" t="s">
        <v>19</v>
      </c>
      <c r="F268" s="237" t="s">
        <v>138</v>
      </c>
      <c r="G268" s="235"/>
      <c r="H268" s="238">
        <v>21</v>
      </c>
      <c r="I268" s="239"/>
      <c r="J268" s="235"/>
      <c r="K268" s="235"/>
      <c r="L268" s="240"/>
      <c r="M268" s="241"/>
      <c r="N268" s="242"/>
      <c r="O268" s="242"/>
      <c r="P268" s="242"/>
      <c r="Q268" s="242"/>
      <c r="R268" s="242"/>
      <c r="S268" s="242"/>
      <c r="T268" s="24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4" t="s">
        <v>136</v>
      </c>
      <c r="AU268" s="244" t="s">
        <v>84</v>
      </c>
      <c r="AV268" s="14" t="s">
        <v>133</v>
      </c>
      <c r="AW268" s="14" t="s">
        <v>35</v>
      </c>
      <c r="AX268" s="14" t="s">
        <v>82</v>
      </c>
      <c r="AY268" s="244" t="s">
        <v>125</v>
      </c>
    </row>
    <row r="269" spans="1:65" s="2" customFormat="1" ht="21.75" customHeight="1">
      <c r="A269" s="38"/>
      <c r="B269" s="39"/>
      <c r="C269" s="245" t="s">
        <v>387</v>
      </c>
      <c r="D269" s="245" t="s">
        <v>379</v>
      </c>
      <c r="E269" s="246" t="s">
        <v>453</v>
      </c>
      <c r="F269" s="247" t="s">
        <v>454</v>
      </c>
      <c r="G269" s="248" t="s">
        <v>131</v>
      </c>
      <c r="H269" s="249">
        <v>21</v>
      </c>
      <c r="I269" s="250"/>
      <c r="J269" s="251">
        <f>ROUND(I269*H269,2)</f>
        <v>0</v>
      </c>
      <c r="K269" s="247" t="s">
        <v>132</v>
      </c>
      <c r="L269" s="252"/>
      <c r="M269" s="253" t="s">
        <v>19</v>
      </c>
      <c r="N269" s="254" t="s">
        <v>45</v>
      </c>
      <c r="O269" s="84"/>
      <c r="P269" s="213">
        <f>O269*H269</f>
        <v>0</v>
      </c>
      <c r="Q269" s="213">
        <v>0.00162</v>
      </c>
      <c r="R269" s="213">
        <f>Q269*H269</f>
        <v>0.034019999999999995</v>
      </c>
      <c r="S269" s="213">
        <v>0</v>
      </c>
      <c r="T269" s="214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15" t="s">
        <v>245</v>
      </c>
      <c r="AT269" s="215" t="s">
        <v>379</v>
      </c>
      <c r="AU269" s="215" t="s">
        <v>84</v>
      </c>
      <c r="AY269" s="17" t="s">
        <v>125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17" t="s">
        <v>82</v>
      </c>
      <c r="BK269" s="216">
        <f>ROUND(I269*H269,2)</f>
        <v>0</v>
      </c>
      <c r="BL269" s="17" t="s">
        <v>172</v>
      </c>
      <c r="BM269" s="215" t="s">
        <v>396</v>
      </c>
    </row>
    <row r="270" spans="1:65" s="2" customFormat="1" ht="37.8" customHeight="1">
      <c r="A270" s="38"/>
      <c r="B270" s="39"/>
      <c r="C270" s="204" t="s">
        <v>298</v>
      </c>
      <c r="D270" s="204" t="s">
        <v>128</v>
      </c>
      <c r="E270" s="205" t="s">
        <v>456</v>
      </c>
      <c r="F270" s="206" t="s">
        <v>457</v>
      </c>
      <c r="G270" s="207" t="s">
        <v>131</v>
      </c>
      <c r="H270" s="208">
        <v>70</v>
      </c>
      <c r="I270" s="209"/>
      <c r="J270" s="210">
        <f>ROUND(I270*H270,2)</f>
        <v>0</v>
      </c>
      <c r="K270" s="206" t="s">
        <v>132</v>
      </c>
      <c r="L270" s="44"/>
      <c r="M270" s="211" t="s">
        <v>19</v>
      </c>
      <c r="N270" s="212" t="s">
        <v>45</v>
      </c>
      <c r="O270" s="84"/>
      <c r="P270" s="213">
        <f>O270*H270</f>
        <v>0</v>
      </c>
      <c r="Q270" s="213">
        <v>0.00014</v>
      </c>
      <c r="R270" s="213">
        <f>Q270*H270</f>
        <v>0.0098</v>
      </c>
      <c r="S270" s="213">
        <v>0</v>
      </c>
      <c r="T270" s="214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15" t="s">
        <v>172</v>
      </c>
      <c r="AT270" s="215" t="s">
        <v>128</v>
      </c>
      <c r="AU270" s="215" t="s">
        <v>84</v>
      </c>
      <c r="AY270" s="17" t="s">
        <v>125</v>
      </c>
      <c r="BE270" s="216">
        <f>IF(N270="základní",J270,0)</f>
        <v>0</v>
      </c>
      <c r="BF270" s="216">
        <f>IF(N270="snížená",J270,0)</f>
        <v>0</v>
      </c>
      <c r="BG270" s="216">
        <f>IF(N270="zákl. přenesená",J270,0)</f>
        <v>0</v>
      </c>
      <c r="BH270" s="216">
        <f>IF(N270="sníž. přenesená",J270,0)</f>
        <v>0</v>
      </c>
      <c r="BI270" s="216">
        <f>IF(N270="nulová",J270,0)</f>
        <v>0</v>
      </c>
      <c r="BJ270" s="17" t="s">
        <v>82</v>
      </c>
      <c r="BK270" s="216">
        <f>ROUND(I270*H270,2)</f>
        <v>0</v>
      </c>
      <c r="BL270" s="17" t="s">
        <v>172</v>
      </c>
      <c r="BM270" s="215" t="s">
        <v>402</v>
      </c>
    </row>
    <row r="271" spans="1:47" s="2" customFormat="1" ht="12">
      <c r="A271" s="38"/>
      <c r="B271" s="39"/>
      <c r="C271" s="40"/>
      <c r="D271" s="217" t="s">
        <v>134</v>
      </c>
      <c r="E271" s="40"/>
      <c r="F271" s="218" t="s">
        <v>459</v>
      </c>
      <c r="G271" s="40"/>
      <c r="H271" s="40"/>
      <c r="I271" s="219"/>
      <c r="J271" s="40"/>
      <c r="K271" s="40"/>
      <c r="L271" s="44"/>
      <c r="M271" s="220"/>
      <c r="N271" s="221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134</v>
      </c>
      <c r="AU271" s="17" t="s">
        <v>84</v>
      </c>
    </row>
    <row r="272" spans="1:51" s="13" customFormat="1" ht="12">
      <c r="A272" s="13"/>
      <c r="B272" s="222"/>
      <c r="C272" s="223"/>
      <c r="D272" s="224" t="s">
        <v>136</v>
      </c>
      <c r="E272" s="225" t="s">
        <v>19</v>
      </c>
      <c r="F272" s="226" t="s">
        <v>366</v>
      </c>
      <c r="G272" s="223"/>
      <c r="H272" s="227">
        <v>70</v>
      </c>
      <c r="I272" s="228"/>
      <c r="J272" s="223"/>
      <c r="K272" s="223"/>
      <c r="L272" s="229"/>
      <c r="M272" s="230"/>
      <c r="N272" s="231"/>
      <c r="O272" s="231"/>
      <c r="P272" s="231"/>
      <c r="Q272" s="231"/>
      <c r="R272" s="231"/>
      <c r="S272" s="231"/>
      <c r="T272" s="23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3" t="s">
        <v>136</v>
      </c>
      <c r="AU272" s="233" t="s">
        <v>84</v>
      </c>
      <c r="AV272" s="13" t="s">
        <v>84</v>
      </c>
      <c r="AW272" s="13" t="s">
        <v>35</v>
      </c>
      <c r="AX272" s="13" t="s">
        <v>74</v>
      </c>
      <c r="AY272" s="233" t="s">
        <v>125</v>
      </c>
    </row>
    <row r="273" spans="1:51" s="14" customFormat="1" ht="12">
      <c r="A273" s="14"/>
      <c r="B273" s="234"/>
      <c r="C273" s="235"/>
      <c r="D273" s="224" t="s">
        <v>136</v>
      </c>
      <c r="E273" s="236" t="s">
        <v>19</v>
      </c>
      <c r="F273" s="237" t="s">
        <v>138</v>
      </c>
      <c r="G273" s="235"/>
      <c r="H273" s="238">
        <v>70</v>
      </c>
      <c r="I273" s="239"/>
      <c r="J273" s="235"/>
      <c r="K273" s="235"/>
      <c r="L273" s="240"/>
      <c r="M273" s="241"/>
      <c r="N273" s="242"/>
      <c r="O273" s="242"/>
      <c r="P273" s="242"/>
      <c r="Q273" s="242"/>
      <c r="R273" s="242"/>
      <c r="S273" s="242"/>
      <c r="T273" s="24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4" t="s">
        <v>136</v>
      </c>
      <c r="AU273" s="244" t="s">
        <v>84</v>
      </c>
      <c r="AV273" s="14" t="s">
        <v>133</v>
      </c>
      <c r="AW273" s="14" t="s">
        <v>35</v>
      </c>
      <c r="AX273" s="14" t="s">
        <v>82</v>
      </c>
      <c r="AY273" s="244" t="s">
        <v>125</v>
      </c>
    </row>
    <row r="274" spans="1:65" s="2" customFormat="1" ht="37.8" customHeight="1">
      <c r="A274" s="38"/>
      <c r="B274" s="39"/>
      <c r="C274" s="204" t="s">
        <v>399</v>
      </c>
      <c r="D274" s="204" t="s">
        <v>128</v>
      </c>
      <c r="E274" s="205" t="s">
        <v>462</v>
      </c>
      <c r="F274" s="206" t="s">
        <v>463</v>
      </c>
      <c r="G274" s="207" t="s">
        <v>141</v>
      </c>
      <c r="H274" s="208">
        <v>441.595</v>
      </c>
      <c r="I274" s="209"/>
      <c r="J274" s="210">
        <f>ROUND(I274*H274,2)</f>
        <v>0</v>
      </c>
      <c r="K274" s="206" t="s">
        <v>132</v>
      </c>
      <c r="L274" s="44"/>
      <c r="M274" s="211" t="s">
        <v>19</v>
      </c>
      <c r="N274" s="212" t="s">
        <v>45</v>
      </c>
      <c r="O274" s="84"/>
      <c r="P274" s="213">
        <f>O274*H274</f>
        <v>0</v>
      </c>
      <c r="Q274" s="213">
        <v>0.00018</v>
      </c>
      <c r="R274" s="213">
        <f>Q274*H274</f>
        <v>0.0794871</v>
      </c>
      <c r="S274" s="213">
        <v>0</v>
      </c>
      <c r="T274" s="214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15" t="s">
        <v>172</v>
      </c>
      <c r="AT274" s="215" t="s">
        <v>128</v>
      </c>
      <c r="AU274" s="215" t="s">
        <v>84</v>
      </c>
      <c r="AY274" s="17" t="s">
        <v>125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7" t="s">
        <v>82</v>
      </c>
      <c r="BK274" s="216">
        <f>ROUND(I274*H274,2)</f>
        <v>0</v>
      </c>
      <c r="BL274" s="17" t="s">
        <v>172</v>
      </c>
      <c r="BM274" s="215" t="s">
        <v>433</v>
      </c>
    </row>
    <row r="275" spans="1:47" s="2" customFormat="1" ht="12">
      <c r="A275" s="38"/>
      <c r="B275" s="39"/>
      <c r="C275" s="40"/>
      <c r="D275" s="217" t="s">
        <v>134</v>
      </c>
      <c r="E275" s="40"/>
      <c r="F275" s="218" t="s">
        <v>465</v>
      </c>
      <c r="G275" s="40"/>
      <c r="H275" s="40"/>
      <c r="I275" s="219"/>
      <c r="J275" s="40"/>
      <c r="K275" s="40"/>
      <c r="L275" s="44"/>
      <c r="M275" s="220"/>
      <c r="N275" s="221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134</v>
      </c>
      <c r="AU275" s="17" t="s">
        <v>84</v>
      </c>
    </row>
    <row r="276" spans="1:51" s="13" customFormat="1" ht="12">
      <c r="A276" s="13"/>
      <c r="B276" s="222"/>
      <c r="C276" s="223"/>
      <c r="D276" s="224" t="s">
        <v>136</v>
      </c>
      <c r="E276" s="225" t="s">
        <v>19</v>
      </c>
      <c r="F276" s="226" t="s">
        <v>474</v>
      </c>
      <c r="G276" s="223"/>
      <c r="H276" s="227">
        <v>409.035</v>
      </c>
      <c r="I276" s="228"/>
      <c r="J276" s="223"/>
      <c r="K276" s="223"/>
      <c r="L276" s="229"/>
      <c r="M276" s="230"/>
      <c r="N276" s="231"/>
      <c r="O276" s="231"/>
      <c r="P276" s="231"/>
      <c r="Q276" s="231"/>
      <c r="R276" s="231"/>
      <c r="S276" s="231"/>
      <c r="T276" s="23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3" t="s">
        <v>136</v>
      </c>
      <c r="AU276" s="233" t="s">
        <v>84</v>
      </c>
      <c r="AV276" s="13" t="s">
        <v>84</v>
      </c>
      <c r="AW276" s="13" t="s">
        <v>35</v>
      </c>
      <c r="AX276" s="13" t="s">
        <v>74</v>
      </c>
      <c r="AY276" s="233" t="s">
        <v>125</v>
      </c>
    </row>
    <row r="277" spans="1:51" s="13" customFormat="1" ht="12">
      <c r="A277" s="13"/>
      <c r="B277" s="222"/>
      <c r="C277" s="223"/>
      <c r="D277" s="224" t="s">
        <v>136</v>
      </c>
      <c r="E277" s="225" t="s">
        <v>19</v>
      </c>
      <c r="F277" s="226" t="s">
        <v>475</v>
      </c>
      <c r="G277" s="223"/>
      <c r="H277" s="227">
        <v>32.56</v>
      </c>
      <c r="I277" s="228"/>
      <c r="J277" s="223"/>
      <c r="K277" s="223"/>
      <c r="L277" s="229"/>
      <c r="M277" s="230"/>
      <c r="N277" s="231"/>
      <c r="O277" s="231"/>
      <c r="P277" s="231"/>
      <c r="Q277" s="231"/>
      <c r="R277" s="231"/>
      <c r="S277" s="231"/>
      <c r="T277" s="23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3" t="s">
        <v>136</v>
      </c>
      <c r="AU277" s="233" t="s">
        <v>84</v>
      </c>
      <c r="AV277" s="13" t="s">
        <v>84</v>
      </c>
      <c r="AW277" s="13" t="s">
        <v>35</v>
      </c>
      <c r="AX277" s="13" t="s">
        <v>74</v>
      </c>
      <c r="AY277" s="233" t="s">
        <v>125</v>
      </c>
    </row>
    <row r="278" spans="1:51" s="14" customFormat="1" ht="12">
      <c r="A278" s="14"/>
      <c r="B278" s="234"/>
      <c r="C278" s="235"/>
      <c r="D278" s="224" t="s">
        <v>136</v>
      </c>
      <c r="E278" s="236" t="s">
        <v>19</v>
      </c>
      <c r="F278" s="237" t="s">
        <v>138</v>
      </c>
      <c r="G278" s="235"/>
      <c r="H278" s="238">
        <v>441.595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4" t="s">
        <v>136</v>
      </c>
      <c r="AU278" s="244" t="s">
        <v>84</v>
      </c>
      <c r="AV278" s="14" t="s">
        <v>133</v>
      </c>
      <c r="AW278" s="14" t="s">
        <v>35</v>
      </c>
      <c r="AX278" s="14" t="s">
        <v>82</v>
      </c>
      <c r="AY278" s="244" t="s">
        <v>125</v>
      </c>
    </row>
    <row r="279" spans="1:65" s="2" customFormat="1" ht="37.8" customHeight="1">
      <c r="A279" s="38"/>
      <c r="B279" s="39"/>
      <c r="C279" s="204" t="s">
        <v>306</v>
      </c>
      <c r="D279" s="204" t="s">
        <v>128</v>
      </c>
      <c r="E279" s="205" t="s">
        <v>468</v>
      </c>
      <c r="F279" s="206" t="s">
        <v>469</v>
      </c>
      <c r="G279" s="207" t="s">
        <v>141</v>
      </c>
      <c r="H279" s="208">
        <v>441.595</v>
      </c>
      <c r="I279" s="209"/>
      <c r="J279" s="210">
        <f>ROUND(I279*H279,2)</f>
        <v>0</v>
      </c>
      <c r="K279" s="206" t="s">
        <v>132</v>
      </c>
      <c r="L279" s="44"/>
      <c r="M279" s="211" t="s">
        <v>19</v>
      </c>
      <c r="N279" s="212" t="s">
        <v>45</v>
      </c>
      <c r="O279" s="84"/>
      <c r="P279" s="213">
        <f>O279*H279</f>
        <v>0</v>
      </c>
      <c r="Q279" s="213">
        <v>0.00092</v>
      </c>
      <c r="R279" s="213">
        <f>Q279*H279</f>
        <v>0.40626740000000006</v>
      </c>
      <c r="S279" s="213">
        <v>0</v>
      </c>
      <c r="T279" s="214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15" t="s">
        <v>172</v>
      </c>
      <c r="AT279" s="215" t="s">
        <v>128</v>
      </c>
      <c r="AU279" s="215" t="s">
        <v>84</v>
      </c>
      <c r="AY279" s="17" t="s">
        <v>125</v>
      </c>
      <c r="BE279" s="216">
        <f>IF(N279="základní",J279,0)</f>
        <v>0</v>
      </c>
      <c r="BF279" s="216">
        <f>IF(N279="snížená",J279,0)</f>
        <v>0</v>
      </c>
      <c r="BG279" s="216">
        <f>IF(N279="zákl. přenesená",J279,0)</f>
        <v>0</v>
      </c>
      <c r="BH279" s="216">
        <f>IF(N279="sníž. přenesená",J279,0)</f>
        <v>0</v>
      </c>
      <c r="BI279" s="216">
        <f>IF(N279="nulová",J279,0)</f>
        <v>0</v>
      </c>
      <c r="BJ279" s="17" t="s">
        <v>82</v>
      </c>
      <c r="BK279" s="216">
        <f>ROUND(I279*H279,2)</f>
        <v>0</v>
      </c>
      <c r="BL279" s="17" t="s">
        <v>172</v>
      </c>
      <c r="BM279" s="215" t="s">
        <v>439</v>
      </c>
    </row>
    <row r="280" spans="1:47" s="2" customFormat="1" ht="12">
      <c r="A280" s="38"/>
      <c r="B280" s="39"/>
      <c r="C280" s="40"/>
      <c r="D280" s="217" t="s">
        <v>134</v>
      </c>
      <c r="E280" s="40"/>
      <c r="F280" s="218" t="s">
        <v>471</v>
      </c>
      <c r="G280" s="40"/>
      <c r="H280" s="40"/>
      <c r="I280" s="219"/>
      <c r="J280" s="40"/>
      <c r="K280" s="40"/>
      <c r="L280" s="44"/>
      <c r="M280" s="220"/>
      <c r="N280" s="221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134</v>
      </c>
      <c r="AU280" s="17" t="s">
        <v>84</v>
      </c>
    </row>
    <row r="281" spans="1:51" s="13" customFormat="1" ht="12">
      <c r="A281" s="13"/>
      <c r="B281" s="222"/>
      <c r="C281" s="223"/>
      <c r="D281" s="224" t="s">
        <v>136</v>
      </c>
      <c r="E281" s="225" t="s">
        <v>19</v>
      </c>
      <c r="F281" s="226" t="s">
        <v>474</v>
      </c>
      <c r="G281" s="223"/>
      <c r="H281" s="227">
        <v>409.035</v>
      </c>
      <c r="I281" s="228"/>
      <c r="J281" s="223"/>
      <c r="K281" s="223"/>
      <c r="L281" s="229"/>
      <c r="M281" s="230"/>
      <c r="N281" s="231"/>
      <c r="O281" s="231"/>
      <c r="P281" s="231"/>
      <c r="Q281" s="231"/>
      <c r="R281" s="231"/>
      <c r="S281" s="231"/>
      <c r="T281" s="23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3" t="s">
        <v>136</v>
      </c>
      <c r="AU281" s="233" t="s">
        <v>84</v>
      </c>
      <c r="AV281" s="13" t="s">
        <v>84</v>
      </c>
      <c r="AW281" s="13" t="s">
        <v>35</v>
      </c>
      <c r="AX281" s="13" t="s">
        <v>74</v>
      </c>
      <c r="AY281" s="233" t="s">
        <v>125</v>
      </c>
    </row>
    <row r="282" spans="1:51" s="13" customFormat="1" ht="12">
      <c r="A282" s="13"/>
      <c r="B282" s="222"/>
      <c r="C282" s="223"/>
      <c r="D282" s="224" t="s">
        <v>136</v>
      </c>
      <c r="E282" s="225" t="s">
        <v>19</v>
      </c>
      <c r="F282" s="226" t="s">
        <v>475</v>
      </c>
      <c r="G282" s="223"/>
      <c r="H282" s="227">
        <v>32.56</v>
      </c>
      <c r="I282" s="228"/>
      <c r="J282" s="223"/>
      <c r="K282" s="223"/>
      <c r="L282" s="229"/>
      <c r="M282" s="230"/>
      <c r="N282" s="231"/>
      <c r="O282" s="231"/>
      <c r="P282" s="231"/>
      <c r="Q282" s="231"/>
      <c r="R282" s="231"/>
      <c r="S282" s="231"/>
      <c r="T282" s="23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3" t="s">
        <v>136</v>
      </c>
      <c r="AU282" s="233" t="s">
        <v>84</v>
      </c>
      <c r="AV282" s="13" t="s">
        <v>84</v>
      </c>
      <c r="AW282" s="13" t="s">
        <v>35</v>
      </c>
      <c r="AX282" s="13" t="s">
        <v>74</v>
      </c>
      <c r="AY282" s="233" t="s">
        <v>125</v>
      </c>
    </row>
    <row r="283" spans="1:51" s="14" customFormat="1" ht="12">
      <c r="A283" s="14"/>
      <c r="B283" s="234"/>
      <c r="C283" s="235"/>
      <c r="D283" s="224" t="s">
        <v>136</v>
      </c>
      <c r="E283" s="236" t="s">
        <v>19</v>
      </c>
      <c r="F283" s="237" t="s">
        <v>138</v>
      </c>
      <c r="G283" s="235"/>
      <c r="H283" s="238">
        <v>441.595</v>
      </c>
      <c r="I283" s="239"/>
      <c r="J283" s="235"/>
      <c r="K283" s="235"/>
      <c r="L283" s="240"/>
      <c r="M283" s="255"/>
      <c r="N283" s="256"/>
      <c r="O283" s="256"/>
      <c r="P283" s="256"/>
      <c r="Q283" s="256"/>
      <c r="R283" s="256"/>
      <c r="S283" s="256"/>
      <c r="T283" s="257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4" t="s">
        <v>136</v>
      </c>
      <c r="AU283" s="244" t="s">
        <v>84</v>
      </c>
      <c r="AV283" s="14" t="s">
        <v>133</v>
      </c>
      <c r="AW283" s="14" t="s">
        <v>35</v>
      </c>
      <c r="AX283" s="14" t="s">
        <v>82</v>
      </c>
      <c r="AY283" s="244" t="s">
        <v>125</v>
      </c>
    </row>
    <row r="284" spans="1:31" s="2" customFormat="1" ht="6.95" customHeight="1">
      <c r="A284" s="38"/>
      <c r="B284" s="59"/>
      <c r="C284" s="60"/>
      <c r="D284" s="60"/>
      <c r="E284" s="60"/>
      <c r="F284" s="60"/>
      <c r="G284" s="60"/>
      <c r="H284" s="60"/>
      <c r="I284" s="60"/>
      <c r="J284" s="60"/>
      <c r="K284" s="60"/>
      <c r="L284" s="44"/>
      <c r="M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</row>
  </sheetData>
  <sheetProtection password="CC35" sheet="1" objects="1" scenarios="1" formatColumns="0" formatRows="0" autoFilter="0"/>
  <autoFilter ref="C89:K28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2_01/349234841"/>
    <hyperlink ref="F98" r:id="rId2" display="https://podminky.urs.cz/item/CS_URS_2022_01/349235861"/>
    <hyperlink ref="F103" r:id="rId3" display="https://podminky.urs.cz/item/CS_URS_2022_01/621142001"/>
    <hyperlink ref="F107" r:id="rId4" display="https://podminky.urs.cz/item/CS_URS_2022_01/622131101"/>
    <hyperlink ref="F111" r:id="rId5" display="https://podminky.urs.cz/item/CS_URS_2022_01/622131102"/>
    <hyperlink ref="F115" r:id="rId6" display="https://podminky.urs.cz/item/CS_URS_2022_01/622326555"/>
    <hyperlink ref="F120" r:id="rId7" display="https://podminky.urs.cz/item/CS_URS_2021_02/622821012"/>
    <hyperlink ref="F124" r:id="rId8" display="https://podminky.urs.cz/item/CS_URS_2022_01/629991001"/>
    <hyperlink ref="F127" r:id="rId9" display="https://podminky.urs.cz/item/CS_URS_2022_01/629991011"/>
    <hyperlink ref="F131" r:id="rId10" display="https://podminky.urs.cz/item/CS_URS_2022_01/629995213"/>
    <hyperlink ref="F134" r:id="rId11" display="https://podminky.urs.cz/item/CS_URS_2022_01/629999011"/>
    <hyperlink ref="F138" r:id="rId12" display="https://podminky.urs.cz/item/CS_URS_2022_01/629999022"/>
    <hyperlink ref="F144" r:id="rId13" display="https://podminky.urs.cz/item/CS_URS_2022_01/941111112"/>
    <hyperlink ref="F148" r:id="rId14" display="https://podminky.urs.cz/item/CS_URS_2022_01/941111212"/>
    <hyperlink ref="F151" r:id="rId15" display="https://podminky.urs.cz/item/CS_URS_2022_01/941111812"/>
    <hyperlink ref="F155" r:id="rId16" display="https://podminky.urs.cz/item/CS_URS_2022_01/944511111"/>
    <hyperlink ref="F159" r:id="rId17" display="https://podminky.urs.cz/item/CS_URS_2022_01/944511211"/>
    <hyperlink ref="F162" r:id="rId18" display="https://podminky.urs.cz/item/CS_URS_2022_01/944511811"/>
    <hyperlink ref="F166" r:id="rId19" display="https://podminky.urs.cz/item/CS_URS_2022_01/952902121"/>
    <hyperlink ref="F170" r:id="rId20" display="https://podminky.urs.cz/item/CS_URS_2022_01/978019341"/>
    <hyperlink ref="F175" r:id="rId21" display="https://podminky.urs.cz/item/CS_URS_2022_01/978059311"/>
    <hyperlink ref="F179" r:id="rId22" display="https://podminky.urs.cz/item/CS_URS_2022_01/985131111"/>
    <hyperlink ref="F184" r:id="rId23" display="https://podminky.urs.cz/item/CS_URS_2022_01/997013501"/>
    <hyperlink ref="F186" r:id="rId24" display="https://podminky.urs.cz/item/CS_URS_2022_01/997013509"/>
    <hyperlink ref="F190" r:id="rId25" display="https://podminky.urs.cz/item/CS_URS_2022_01/997013511"/>
    <hyperlink ref="F192" r:id="rId26" display="https://podminky.urs.cz/item/CS_URS_2022_01/997013869"/>
    <hyperlink ref="F195" r:id="rId27" display="https://podminky.urs.cz/item/CS_URS_2022_01/998011003"/>
    <hyperlink ref="F199" r:id="rId28" display="https://podminky.urs.cz/item/CS_URS_2022_01/764002851"/>
    <hyperlink ref="F203" r:id="rId29" display="https://podminky.urs.cz/item/CS_URS_2022_01/764002861"/>
    <hyperlink ref="F208" r:id="rId30" display="https://podminky.urs.cz/item/CS_URS_2022_01/764004861"/>
    <hyperlink ref="F212" r:id="rId31" display="https://podminky.urs.cz/item/CS_URS_2022_01/764246342"/>
    <hyperlink ref="F216" r:id="rId32" display="https://podminky.urs.cz/item/CS_URS_2022_01/764246344"/>
    <hyperlink ref="F220" r:id="rId33" display="https://podminky.urs.cz/item/CS_URS_2022_01/764248324"/>
    <hyperlink ref="F224" r:id="rId34" display="https://podminky.urs.cz/item/CS_URS_2022_01/764248325"/>
    <hyperlink ref="F228" r:id="rId35" display="https://podminky.urs.cz/item/CS_URS_2022_01/764248326"/>
    <hyperlink ref="F232" r:id="rId36" display="https://podminky.urs.cz/item/CS_URS_2022_01/764248356"/>
    <hyperlink ref="F234" r:id="rId37" display="https://podminky.urs.cz/item/CS_URS_2022_01/764341303"/>
    <hyperlink ref="F238" r:id="rId38" display="https://podminky.urs.cz/item/CS_URS_2022_01/764548325"/>
    <hyperlink ref="F242" r:id="rId39" display="https://podminky.urs.cz/item/CS_URS_2022_01/998764103"/>
    <hyperlink ref="F248" r:id="rId40" display="https://podminky.urs.cz/item/CS_URS_2022_01/998782101"/>
    <hyperlink ref="F251" r:id="rId41" display="https://podminky.urs.cz/item/CS_URS_2022_01/783306807"/>
    <hyperlink ref="F256" r:id="rId42" display="https://podminky.urs.cz/item/CS_URS_2022_01/783314203"/>
    <hyperlink ref="F261" r:id="rId43" display="https://podminky.urs.cz/item/CS_URS_2022_01/783317105"/>
    <hyperlink ref="F266" r:id="rId44" display="https://podminky.urs.cz/item/CS_URS_2022_01/783809227"/>
    <hyperlink ref="F271" r:id="rId45" display="https://podminky.urs.cz/item/CS_URS_2022_01/783822121"/>
    <hyperlink ref="F275" r:id="rId46" display="https://podminky.urs.cz/item/CS_URS_2022_01/783823175"/>
    <hyperlink ref="F280" r:id="rId47" display="https://podminky.urs.cz/item/CS_URS_2022_01/78382746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84</v>
      </c>
    </row>
    <row r="4" spans="2:46" s="1" customFormat="1" ht="24.95" customHeight="1">
      <c r="B4" s="20"/>
      <c r="D4" s="130" t="s">
        <v>91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Rekonstrukce čelní fasády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523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27. 1. 2022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39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145" t="s">
        <v>43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7">
        <f>ROUND((SUM(BE84:BE100)),2)</f>
        <v>0</v>
      </c>
      <c r="G33" s="38"/>
      <c r="H33" s="38"/>
      <c r="I33" s="148">
        <v>0.21</v>
      </c>
      <c r="J33" s="147">
        <f>ROUND(((SUM(BE84:BE100))*I33),2)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7">
        <f>ROUND((SUM(BF84:BF100)),2)</f>
        <v>0</v>
      </c>
      <c r="G34" s="38"/>
      <c r="H34" s="38"/>
      <c r="I34" s="148">
        <v>0.15</v>
      </c>
      <c r="J34" s="147">
        <f>ROUND(((SUM(BF84:BF100))*I34),2)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7">
        <f>ROUND((SUM(BG84:BG100)),2)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7">
        <f>ROUND((SUM(BH84:BH100)),2)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7">
        <f>ROUND((SUM(BI84:BI100)),2)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94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 hidden="1">
      <c r="A48" s="38"/>
      <c r="B48" s="39"/>
      <c r="C48" s="40"/>
      <c r="D48" s="40"/>
      <c r="E48" s="160" t="str">
        <f>E7</f>
        <v>Rekonstrukce čelní fasády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92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C - VRN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Škroupova 209/13</v>
      </c>
      <c r="G52" s="40"/>
      <c r="H52" s="40"/>
      <c r="I52" s="32" t="s">
        <v>23</v>
      </c>
      <c r="J52" s="72" t="str">
        <f>IF(J12="","",J12)</f>
        <v>27. 1. 2022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 hidden="1">
      <c r="A54" s="38"/>
      <c r="B54" s="39"/>
      <c r="C54" s="32" t="s">
        <v>25</v>
      </c>
      <c r="D54" s="40"/>
      <c r="E54" s="40"/>
      <c r="F54" s="27" t="str">
        <f>E15</f>
        <v xml:space="preserve">Integrovaná střední škola živnostenská </v>
      </c>
      <c r="G54" s="40"/>
      <c r="H54" s="40"/>
      <c r="I54" s="32" t="s">
        <v>32</v>
      </c>
      <c r="J54" s="36" t="str">
        <f>E21</f>
        <v>Planteam, Na Výsluní 630, Líně - Sulkov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Ing. Irena Potužáková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95</v>
      </c>
      <c r="D57" s="162"/>
      <c r="E57" s="162"/>
      <c r="F57" s="162"/>
      <c r="G57" s="162"/>
      <c r="H57" s="162"/>
      <c r="I57" s="162"/>
      <c r="J57" s="163" t="s">
        <v>96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72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97</v>
      </c>
    </row>
    <row r="60" spans="1:31" s="9" customFormat="1" ht="24.95" customHeight="1" hidden="1">
      <c r="A60" s="9"/>
      <c r="B60" s="165"/>
      <c r="C60" s="166"/>
      <c r="D60" s="167" t="s">
        <v>524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1"/>
      <c r="C61" s="172"/>
      <c r="D61" s="173" t="s">
        <v>525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71"/>
      <c r="C62" s="172"/>
      <c r="D62" s="173" t="s">
        <v>526</v>
      </c>
      <c r="E62" s="174"/>
      <c r="F62" s="174"/>
      <c r="G62" s="174"/>
      <c r="H62" s="174"/>
      <c r="I62" s="174"/>
      <c r="J62" s="175">
        <f>J89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71"/>
      <c r="C63" s="172"/>
      <c r="D63" s="173" t="s">
        <v>527</v>
      </c>
      <c r="E63" s="174"/>
      <c r="F63" s="174"/>
      <c r="G63" s="174"/>
      <c r="H63" s="174"/>
      <c r="I63" s="174"/>
      <c r="J63" s="175">
        <f>J92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71"/>
      <c r="C64" s="172"/>
      <c r="D64" s="173" t="s">
        <v>528</v>
      </c>
      <c r="E64" s="174"/>
      <c r="F64" s="174"/>
      <c r="G64" s="174"/>
      <c r="H64" s="174"/>
      <c r="I64" s="174"/>
      <c r="J64" s="175">
        <f>J97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 hidden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 hidden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ht="12" hidden="1"/>
    <row r="68" ht="12" hidden="1"/>
    <row r="69" ht="12" hidden="1"/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110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Rekonstrukce čelní fasády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92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C - VRN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>Škroupova 209/13</v>
      </c>
      <c r="G78" s="40"/>
      <c r="H78" s="40"/>
      <c r="I78" s="32" t="s">
        <v>23</v>
      </c>
      <c r="J78" s="72" t="str">
        <f>IF(J12="","",J12)</f>
        <v>27. 1. 2022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5.65" customHeight="1">
      <c r="A80" s="38"/>
      <c r="B80" s="39"/>
      <c r="C80" s="32" t="s">
        <v>25</v>
      </c>
      <c r="D80" s="40"/>
      <c r="E80" s="40"/>
      <c r="F80" s="27" t="str">
        <f>E15</f>
        <v xml:space="preserve">Integrovaná střední škola živnostenská </v>
      </c>
      <c r="G80" s="40"/>
      <c r="H80" s="40"/>
      <c r="I80" s="32" t="s">
        <v>32</v>
      </c>
      <c r="J80" s="36" t="str">
        <f>E21</f>
        <v>Planteam, Na Výsluní 630, Líně - Sulkov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30</v>
      </c>
      <c r="D81" s="40"/>
      <c r="E81" s="40"/>
      <c r="F81" s="27" t="str">
        <f>IF(E18="","",E18)</f>
        <v>Vyplň údaj</v>
      </c>
      <c r="G81" s="40"/>
      <c r="H81" s="40"/>
      <c r="I81" s="32" t="s">
        <v>36</v>
      </c>
      <c r="J81" s="36" t="str">
        <f>E24</f>
        <v>Ing. Irena Potužáková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111</v>
      </c>
      <c r="D83" s="180" t="s">
        <v>59</v>
      </c>
      <c r="E83" s="180" t="s">
        <v>55</v>
      </c>
      <c r="F83" s="180" t="s">
        <v>56</v>
      </c>
      <c r="G83" s="180" t="s">
        <v>112</v>
      </c>
      <c r="H83" s="180" t="s">
        <v>113</v>
      </c>
      <c r="I83" s="180" t="s">
        <v>114</v>
      </c>
      <c r="J83" s="180" t="s">
        <v>96</v>
      </c>
      <c r="K83" s="181" t="s">
        <v>115</v>
      </c>
      <c r="L83" s="182"/>
      <c r="M83" s="92" t="s">
        <v>19</v>
      </c>
      <c r="N83" s="93" t="s">
        <v>44</v>
      </c>
      <c r="O83" s="93" t="s">
        <v>116</v>
      </c>
      <c r="P83" s="93" t="s">
        <v>117</v>
      </c>
      <c r="Q83" s="93" t="s">
        <v>118</v>
      </c>
      <c r="R83" s="93" t="s">
        <v>119</v>
      </c>
      <c r="S83" s="93" t="s">
        <v>120</v>
      </c>
      <c r="T83" s="94" t="s">
        <v>121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122</v>
      </c>
      <c r="D84" s="40"/>
      <c r="E84" s="40"/>
      <c r="F84" s="40"/>
      <c r="G84" s="40"/>
      <c r="H84" s="40"/>
      <c r="I84" s="40"/>
      <c r="J84" s="183">
        <f>BK84</f>
        <v>0</v>
      </c>
      <c r="K84" s="40"/>
      <c r="L84" s="44"/>
      <c r="M84" s="95"/>
      <c r="N84" s="184"/>
      <c r="O84" s="96"/>
      <c r="P84" s="185">
        <f>P85</f>
        <v>0</v>
      </c>
      <c r="Q84" s="96"/>
      <c r="R84" s="185">
        <f>R85</f>
        <v>0</v>
      </c>
      <c r="S84" s="96"/>
      <c r="T84" s="186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73</v>
      </c>
      <c r="AU84" s="17" t="s">
        <v>97</v>
      </c>
      <c r="BK84" s="187">
        <f>BK85</f>
        <v>0</v>
      </c>
    </row>
    <row r="85" spans="1:63" s="12" customFormat="1" ht="25.9" customHeight="1">
      <c r="A85" s="12"/>
      <c r="B85" s="188"/>
      <c r="C85" s="189"/>
      <c r="D85" s="190" t="s">
        <v>73</v>
      </c>
      <c r="E85" s="191" t="s">
        <v>89</v>
      </c>
      <c r="F85" s="191" t="s">
        <v>529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P86+P89+P92+P97</f>
        <v>0</v>
      </c>
      <c r="Q85" s="196"/>
      <c r="R85" s="197">
        <f>R86+R89+R92+R97</f>
        <v>0</v>
      </c>
      <c r="S85" s="196"/>
      <c r="T85" s="198">
        <f>T86+T89+T92+T97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154</v>
      </c>
      <c r="AT85" s="200" t="s">
        <v>73</v>
      </c>
      <c r="AU85" s="200" t="s">
        <v>74</v>
      </c>
      <c r="AY85" s="199" t="s">
        <v>125</v>
      </c>
      <c r="BK85" s="201">
        <f>BK86+BK89+BK92+BK97</f>
        <v>0</v>
      </c>
    </row>
    <row r="86" spans="1:63" s="12" customFormat="1" ht="22.8" customHeight="1">
      <c r="A86" s="12"/>
      <c r="B86" s="188"/>
      <c r="C86" s="189"/>
      <c r="D86" s="190" t="s">
        <v>73</v>
      </c>
      <c r="E86" s="202" t="s">
        <v>530</v>
      </c>
      <c r="F86" s="202" t="s">
        <v>531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SUM(P87:P88)</f>
        <v>0</v>
      </c>
      <c r="Q86" s="196"/>
      <c r="R86" s="197">
        <f>SUM(R87:R88)</f>
        <v>0</v>
      </c>
      <c r="S86" s="196"/>
      <c r="T86" s="198">
        <f>SUM(T87:T88)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154</v>
      </c>
      <c r="AT86" s="200" t="s">
        <v>73</v>
      </c>
      <c r="AU86" s="200" t="s">
        <v>82</v>
      </c>
      <c r="AY86" s="199" t="s">
        <v>125</v>
      </c>
      <c r="BK86" s="201">
        <f>SUM(BK87:BK88)</f>
        <v>0</v>
      </c>
    </row>
    <row r="87" spans="1:65" s="2" customFormat="1" ht="16.5" customHeight="1">
      <c r="A87" s="38"/>
      <c r="B87" s="39"/>
      <c r="C87" s="204" t="s">
        <v>82</v>
      </c>
      <c r="D87" s="204" t="s">
        <v>128</v>
      </c>
      <c r="E87" s="205" t="s">
        <v>532</v>
      </c>
      <c r="F87" s="206" t="s">
        <v>531</v>
      </c>
      <c r="G87" s="207" t="s">
        <v>533</v>
      </c>
      <c r="H87" s="208">
        <v>1</v>
      </c>
      <c r="I87" s="209"/>
      <c r="J87" s="210">
        <f>ROUND(I87*H87,2)</f>
        <v>0</v>
      </c>
      <c r="K87" s="206" t="s">
        <v>482</v>
      </c>
      <c r="L87" s="44"/>
      <c r="M87" s="211" t="s">
        <v>19</v>
      </c>
      <c r="N87" s="212" t="s">
        <v>45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133</v>
      </c>
      <c r="AT87" s="215" t="s">
        <v>128</v>
      </c>
      <c r="AU87" s="215" t="s">
        <v>84</v>
      </c>
      <c r="AY87" s="17" t="s">
        <v>125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82</v>
      </c>
      <c r="BK87" s="216">
        <f>ROUND(I87*H87,2)</f>
        <v>0</v>
      </c>
      <c r="BL87" s="17" t="s">
        <v>133</v>
      </c>
      <c r="BM87" s="215" t="s">
        <v>84</v>
      </c>
    </row>
    <row r="88" spans="1:47" s="2" customFormat="1" ht="12">
      <c r="A88" s="38"/>
      <c r="B88" s="39"/>
      <c r="C88" s="40"/>
      <c r="D88" s="217" t="s">
        <v>134</v>
      </c>
      <c r="E88" s="40"/>
      <c r="F88" s="218" t="s">
        <v>534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134</v>
      </c>
      <c r="AU88" s="17" t="s">
        <v>84</v>
      </c>
    </row>
    <row r="89" spans="1:63" s="12" customFormat="1" ht="22.8" customHeight="1">
      <c r="A89" s="12"/>
      <c r="B89" s="188"/>
      <c r="C89" s="189"/>
      <c r="D89" s="190" t="s">
        <v>73</v>
      </c>
      <c r="E89" s="202" t="s">
        <v>535</v>
      </c>
      <c r="F89" s="202" t="s">
        <v>536</v>
      </c>
      <c r="G89" s="189"/>
      <c r="H89" s="189"/>
      <c r="I89" s="192"/>
      <c r="J89" s="203">
        <f>BK89</f>
        <v>0</v>
      </c>
      <c r="K89" s="189"/>
      <c r="L89" s="194"/>
      <c r="M89" s="195"/>
      <c r="N89" s="196"/>
      <c r="O89" s="196"/>
      <c r="P89" s="197">
        <f>SUM(P90:P91)</f>
        <v>0</v>
      </c>
      <c r="Q89" s="196"/>
      <c r="R89" s="197">
        <f>SUM(R90:R91)</f>
        <v>0</v>
      </c>
      <c r="S89" s="196"/>
      <c r="T89" s="198">
        <f>SUM(T90:T91)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154</v>
      </c>
      <c r="AT89" s="200" t="s">
        <v>73</v>
      </c>
      <c r="AU89" s="200" t="s">
        <v>82</v>
      </c>
      <c r="AY89" s="199" t="s">
        <v>125</v>
      </c>
      <c r="BK89" s="201">
        <f>SUM(BK90:BK91)</f>
        <v>0</v>
      </c>
    </row>
    <row r="90" spans="1:65" s="2" customFormat="1" ht="16.5" customHeight="1">
      <c r="A90" s="38"/>
      <c r="B90" s="39"/>
      <c r="C90" s="204" t="s">
        <v>84</v>
      </c>
      <c r="D90" s="204" t="s">
        <v>128</v>
      </c>
      <c r="E90" s="205" t="s">
        <v>537</v>
      </c>
      <c r="F90" s="206" t="s">
        <v>538</v>
      </c>
      <c r="G90" s="207" t="s">
        <v>533</v>
      </c>
      <c r="H90" s="208">
        <v>1</v>
      </c>
      <c r="I90" s="209"/>
      <c r="J90" s="210">
        <f>ROUND(I90*H90,2)</f>
        <v>0</v>
      </c>
      <c r="K90" s="206" t="s">
        <v>482</v>
      </c>
      <c r="L90" s="44"/>
      <c r="M90" s="211" t="s">
        <v>19</v>
      </c>
      <c r="N90" s="212" t="s">
        <v>45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133</v>
      </c>
      <c r="AT90" s="215" t="s">
        <v>128</v>
      </c>
      <c r="AU90" s="215" t="s">
        <v>84</v>
      </c>
      <c r="AY90" s="17" t="s">
        <v>125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82</v>
      </c>
      <c r="BK90" s="216">
        <f>ROUND(I90*H90,2)</f>
        <v>0</v>
      </c>
      <c r="BL90" s="17" t="s">
        <v>133</v>
      </c>
      <c r="BM90" s="215" t="s">
        <v>143</v>
      </c>
    </row>
    <row r="91" spans="1:47" s="2" customFormat="1" ht="12">
      <c r="A91" s="38"/>
      <c r="B91" s="39"/>
      <c r="C91" s="40"/>
      <c r="D91" s="217" t="s">
        <v>134</v>
      </c>
      <c r="E91" s="40"/>
      <c r="F91" s="218" t="s">
        <v>539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134</v>
      </c>
      <c r="AU91" s="17" t="s">
        <v>84</v>
      </c>
    </row>
    <row r="92" spans="1:63" s="12" customFormat="1" ht="22.8" customHeight="1">
      <c r="A92" s="12"/>
      <c r="B92" s="188"/>
      <c r="C92" s="189"/>
      <c r="D92" s="190" t="s">
        <v>73</v>
      </c>
      <c r="E92" s="202" t="s">
        <v>540</v>
      </c>
      <c r="F92" s="202" t="s">
        <v>541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SUM(P93:P96)</f>
        <v>0</v>
      </c>
      <c r="Q92" s="196"/>
      <c r="R92" s="197">
        <f>SUM(R93:R96)</f>
        <v>0</v>
      </c>
      <c r="S92" s="196"/>
      <c r="T92" s="198">
        <f>SUM(T93:T96)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154</v>
      </c>
      <c r="AT92" s="200" t="s">
        <v>73</v>
      </c>
      <c r="AU92" s="200" t="s">
        <v>82</v>
      </c>
      <c r="AY92" s="199" t="s">
        <v>125</v>
      </c>
      <c r="BK92" s="201">
        <f>SUM(BK93:BK96)</f>
        <v>0</v>
      </c>
    </row>
    <row r="93" spans="1:65" s="2" customFormat="1" ht="16.5" customHeight="1">
      <c r="A93" s="38"/>
      <c r="B93" s="39"/>
      <c r="C93" s="204" t="s">
        <v>126</v>
      </c>
      <c r="D93" s="204" t="s">
        <v>128</v>
      </c>
      <c r="E93" s="205" t="s">
        <v>542</v>
      </c>
      <c r="F93" s="206" t="s">
        <v>543</v>
      </c>
      <c r="G93" s="207" t="s">
        <v>533</v>
      </c>
      <c r="H93" s="208">
        <v>1</v>
      </c>
      <c r="I93" s="209"/>
      <c r="J93" s="210">
        <f>ROUND(I93*H93,2)</f>
        <v>0</v>
      </c>
      <c r="K93" s="206" t="s">
        <v>482</v>
      </c>
      <c r="L93" s="44"/>
      <c r="M93" s="211" t="s">
        <v>19</v>
      </c>
      <c r="N93" s="212" t="s">
        <v>45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133</v>
      </c>
      <c r="AT93" s="215" t="s">
        <v>128</v>
      </c>
      <c r="AU93" s="215" t="s">
        <v>84</v>
      </c>
      <c r="AY93" s="17" t="s">
        <v>125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82</v>
      </c>
      <c r="BK93" s="216">
        <f>ROUND(I93*H93,2)</f>
        <v>0</v>
      </c>
      <c r="BL93" s="17" t="s">
        <v>133</v>
      </c>
      <c r="BM93" s="215" t="s">
        <v>151</v>
      </c>
    </row>
    <row r="94" spans="1:47" s="2" customFormat="1" ht="12">
      <c r="A94" s="38"/>
      <c r="B94" s="39"/>
      <c r="C94" s="40"/>
      <c r="D94" s="217" t="s">
        <v>134</v>
      </c>
      <c r="E94" s="40"/>
      <c r="F94" s="218" t="s">
        <v>544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134</v>
      </c>
      <c r="AU94" s="17" t="s">
        <v>84</v>
      </c>
    </row>
    <row r="95" spans="1:65" s="2" customFormat="1" ht="16.5" customHeight="1">
      <c r="A95" s="38"/>
      <c r="B95" s="39"/>
      <c r="C95" s="204" t="s">
        <v>133</v>
      </c>
      <c r="D95" s="204" t="s">
        <v>128</v>
      </c>
      <c r="E95" s="205" t="s">
        <v>545</v>
      </c>
      <c r="F95" s="206" t="s">
        <v>546</v>
      </c>
      <c r="G95" s="207" t="s">
        <v>533</v>
      </c>
      <c r="H95" s="208">
        <v>1</v>
      </c>
      <c r="I95" s="209"/>
      <c r="J95" s="210">
        <f>ROUND(I95*H95,2)</f>
        <v>0</v>
      </c>
      <c r="K95" s="206" t="s">
        <v>482</v>
      </c>
      <c r="L95" s="44"/>
      <c r="M95" s="211" t="s">
        <v>19</v>
      </c>
      <c r="N95" s="212" t="s">
        <v>45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133</v>
      </c>
      <c r="AT95" s="215" t="s">
        <v>128</v>
      </c>
      <c r="AU95" s="215" t="s">
        <v>84</v>
      </c>
      <c r="AY95" s="17" t="s">
        <v>125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82</v>
      </c>
      <c r="BK95" s="216">
        <f>ROUND(I95*H95,2)</f>
        <v>0</v>
      </c>
      <c r="BL95" s="17" t="s">
        <v>133</v>
      </c>
      <c r="BM95" s="215" t="s">
        <v>157</v>
      </c>
    </row>
    <row r="96" spans="1:47" s="2" customFormat="1" ht="12">
      <c r="A96" s="38"/>
      <c r="B96" s="39"/>
      <c r="C96" s="40"/>
      <c r="D96" s="217" t="s">
        <v>134</v>
      </c>
      <c r="E96" s="40"/>
      <c r="F96" s="218" t="s">
        <v>547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134</v>
      </c>
      <c r="AU96" s="17" t="s">
        <v>84</v>
      </c>
    </row>
    <row r="97" spans="1:63" s="12" customFormat="1" ht="22.8" customHeight="1">
      <c r="A97" s="12"/>
      <c r="B97" s="188"/>
      <c r="C97" s="189"/>
      <c r="D97" s="190" t="s">
        <v>73</v>
      </c>
      <c r="E97" s="202" t="s">
        <v>548</v>
      </c>
      <c r="F97" s="202" t="s">
        <v>549</v>
      </c>
      <c r="G97" s="189"/>
      <c r="H97" s="189"/>
      <c r="I97" s="192"/>
      <c r="J97" s="203">
        <f>BK97</f>
        <v>0</v>
      </c>
      <c r="K97" s="189"/>
      <c r="L97" s="194"/>
      <c r="M97" s="195"/>
      <c r="N97" s="196"/>
      <c r="O97" s="196"/>
      <c r="P97" s="197">
        <f>SUM(P98:P100)</f>
        <v>0</v>
      </c>
      <c r="Q97" s="196"/>
      <c r="R97" s="197">
        <f>SUM(R98:R100)</f>
        <v>0</v>
      </c>
      <c r="S97" s="196"/>
      <c r="T97" s="198">
        <f>SUM(T98:T100)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9" t="s">
        <v>154</v>
      </c>
      <c r="AT97" s="200" t="s">
        <v>73</v>
      </c>
      <c r="AU97" s="200" t="s">
        <v>82</v>
      </c>
      <c r="AY97" s="199" t="s">
        <v>125</v>
      </c>
      <c r="BK97" s="201">
        <f>SUM(BK98:BK100)</f>
        <v>0</v>
      </c>
    </row>
    <row r="98" spans="1:65" s="2" customFormat="1" ht="24.15" customHeight="1">
      <c r="A98" s="38"/>
      <c r="B98" s="39"/>
      <c r="C98" s="204" t="s">
        <v>154</v>
      </c>
      <c r="D98" s="204" t="s">
        <v>128</v>
      </c>
      <c r="E98" s="205" t="s">
        <v>550</v>
      </c>
      <c r="F98" s="206" t="s">
        <v>551</v>
      </c>
      <c r="G98" s="207" t="s">
        <v>131</v>
      </c>
      <c r="H98" s="208">
        <v>68</v>
      </c>
      <c r="I98" s="209"/>
      <c r="J98" s="210">
        <f>ROUND(I98*H98,2)</f>
        <v>0</v>
      </c>
      <c r="K98" s="206" t="s">
        <v>132</v>
      </c>
      <c r="L98" s="44"/>
      <c r="M98" s="211" t="s">
        <v>19</v>
      </c>
      <c r="N98" s="212" t="s">
        <v>45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133</v>
      </c>
      <c r="AT98" s="215" t="s">
        <v>128</v>
      </c>
      <c r="AU98" s="215" t="s">
        <v>84</v>
      </c>
      <c r="AY98" s="17" t="s">
        <v>125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82</v>
      </c>
      <c r="BK98" s="216">
        <f>ROUND(I98*H98,2)</f>
        <v>0</v>
      </c>
      <c r="BL98" s="17" t="s">
        <v>133</v>
      </c>
      <c r="BM98" s="215" t="s">
        <v>552</v>
      </c>
    </row>
    <row r="99" spans="1:47" s="2" customFormat="1" ht="12">
      <c r="A99" s="38"/>
      <c r="B99" s="39"/>
      <c r="C99" s="40"/>
      <c r="D99" s="217" t="s">
        <v>134</v>
      </c>
      <c r="E99" s="40"/>
      <c r="F99" s="218" t="s">
        <v>553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134</v>
      </c>
      <c r="AU99" s="17" t="s">
        <v>84</v>
      </c>
    </row>
    <row r="100" spans="1:51" s="13" customFormat="1" ht="12">
      <c r="A100" s="13"/>
      <c r="B100" s="222"/>
      <c r="C100" s="223"/>
      <c r="D100" s="224" t="s">
        <v>136</v>
      </c>
      <c r="E100" s="225" t="s">
        <v>19</v>
      </c>
      <c r="F100" s="226" t="s">
        <v>554</v>
      </c>
      <c r="G100" s="223"/>
      <c r="H100" s="227">
        <v>68</v>
      </c>
      <c r="I100" s="228"/>
      <c r="J100" s="223"/>
      <c r="K100" s="223"/>
      <c r="L100" s="229"/>
      <c r="M100" s="269"/>
      <c r="N100" s="270"/>
      <c r="O100" s="270"/>
      <c r="P100" s="270"/>
      <c r="Q100" s="270"/>
      <c r="R100" s="270"/>
      <c r="S100" s="270"/>
      <c r="T100" s="27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136</v>
      </c>
      <c r="AU100" s="233" t="s">
        <v>84</v>
      </c>
      <c r="AV100" s="13" t="s">
        <v>84</v>
      </c>
      <c r="AW100" s="13" t="s">
        <v>35</v>
      </c>
      <c r="AX100" s="13" t="s">
        <v>82</v>
      </c>
      <c r="AY100" s="233" t="s">
        <v>125</v>
      </c>
    </row>
    <row r="101" spans="1:31" s="2" customFormat="1" ht="6.95" customHeight="1">
      <c r="A101" s="38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44"/>
      <c r="M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</sheetData>
  <sheetProtection password="CC35" sheet="1" objects="1" scenarios="1" formatColumns="0" formatRows="0" autoFilter="0"/>
  <autoFilter ref="C83:K10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1_02/030001000"/>
    <hyperlink ref="F91" r:id="rId2" display="https://podminky.urs.cz/item/CS_URS_2021_02/045002000"/>
    <hyperlink ref="F94" r:id="rId3" display="https://podminky.urs.cz/item/CS_URS_2021_02/052002000"/>
    <hyperlink ref="F96" r:id="rId4" display="https://podminky.urs.cz/item/CS_URS_2021_02/053002000"/>
    <hyperlink ref="F99" r:id="rId5" display="https://podminky.urs.cz/item/CS_URS_2022_01/0633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DESKTOP-CL8LJMA\User</dc:creator>
  <cp:keywords/>
  <dc:description/>
  <cp:lastModifiedBy>DESKTOP-CL8LJMA\User</cp:lastModifiedBy>
  <dcterms:created xsi:type="dcterms:W3CDTF">2022-03-24T20:22:00Z</dcterms:created>
  <dcterms:modified xsi:type="dcterms:W3CDTF">2022-03-24T20:22:08Z</dcterms:modified>
  <cp:category/>
  <cp:version/>
  <cp:contentType/>
  <cp:contentStatus/>
</cp:coreProperties>
</file>