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1"/>
  </bookViews>
  <sheets>
    <sheet name="Rekapitulace stavby" sheetId="1" r:id="rId1"/>
    <sheet name="210303 - Venkovní terasa ..." sheetId="2" r:id="rId2"/>
    <sheet name="Pokyny pro vyplnění" sheetId="3" r:id="rId3"/>
  </sheets>
  <definedNames>
    <definedName name="_xlnm._FilterDatabase" localSheetId="1" hidden="1">'210303 - Venkovní terasa ...'!$C$96:$K$419</definedName>
    <definedName name="_xlnm.Print_Area" localSheetId="1">'210303 - Venkovní terasa ...'!$C$4:$J$37,'210303 - Venkovní terasa ...'!$C$43:$J$80,'210303 - Venkovní terasa ...'!$C$86:$K$419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'210303 - Venkovní terasa ...'!$96:$96</definedName>
  </definedNames>
  <calcPr calcId="152511"/>
</workbook>
</file>

<file path=xl/sharedStrings.xml><?xml version="1.0" encoding="utf-8"?>
<sst xmlns="http://schemas.openxmlformats.org/spreadsheetml/2006/main" count="4409" uniqueCount="1020">
  <si>
    <t>Export Komplet</t>
  </si>
  <si>
    <t>VZ</t>
  </si>
  <si>
    <t>2.0</t>
  </si>
  <si>
    <t>ZAMOK</t>
  </si>
  <si>
    <t>False</t>
  </si>
  <si>
    <t>{1d3fb809-32ba-4d39-8172-73485e92d482}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</si>
  <si>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</si>
  <si>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</si>
  <si>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</si>
  <si>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</si>
  <si>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</si>
  <si>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</si>
  <si>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</si>
  <si>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</si>
  <si>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210303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</si>
  <si>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</si>
  <si>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</si>
  <si>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Venkovní terasa a zahradní altán k pokojům pro dlouhodobě ležící klienty - DS Kurojedy</t>
  </si>
  <si>
    <t>KSO:</t>
  </si>
  <si>
    <t/>
  </si>
  <si>
    <t>CC-CZ:</t>
  </si>
  <si>
    <t>Místo:</t>
  </si>
  <si>
    <t>Kurojedy</t>
  </si>
  <si>
    <t>Datum:</t>
  </si>
  <si>
    <t>12. 5. 2021</t>
  </si>
  <si>
    <t>Zadavatel:</t>
  </si>
  <si>
    <t>IČ:</t>
  </si>
  <si>
    <t>00377805</t>
  </si>
  <si>
    <t>Centrum sociálních služeb Tachov, p.o.</t>
  </si>
  <si>
    <t>DIČ:</t>
  </si>
  <si>
    <t>Uchazeč:</t>
  </si>
  <si>
    <t>Vyplň údaj</t>
  </si>
  <si>
    <t>Projektant:</t>
  </si>
  <si>
    <t>64825663</t>
  </si>
  <si>
    <t>S P I R A L spol. s r. o.</t>
  </si>
  <si>
    <t>CZ64825663</t>
  </si>
  <si>
    <t>True</t>
  </si>
  <si>
    <t>Zpracovatel:</t>
  </si>
  <si>
    <t>ing. Pavel Kodýtek</t>
  </si>
  <si>
    <t>Poznámka:</t>
  </si>
  <si>
    <t>STAVBA BUDE PROBÍHAT PO ETAPÁCH - VŽDY DVA POKOJE SOUČASNĚ, POKOJ S DVĚMA OKNY SAMOSTATNĚ!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</si>
  <si>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</si>
  <si>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</si>
  <si>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</si>
  <si>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</si>
  <si>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</si>
  <si>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</si>
  <si>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</si>
  <si>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</si>
  <si>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</si>
  <si>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</si>
  <si>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</si>
  <si>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</si>
  <si>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</si>
  <si>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</si>
  <si>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</si>
  <si>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</si>
  <si>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</si>
  <si>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</si>
  <si>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</si>
  <si>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</si>
  <si>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</si>
  <si>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</si>
  <si>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</si>
  <si>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</si>
  <si>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</si>
  <si>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</si>
  <si>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</si>
  <si>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</si>
  <si>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</si>
  <si>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</si>
  <si>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</si>
  <si>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</si>
  <si>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</si>
  <si>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</si>
  <si>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</si>
  <si>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</si>
  <si>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</si>
  <si>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</si>
  <si>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</si>
  <si>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</si>
  <si>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</si>
  <si>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</si>
  <si>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</si>
  <si>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STAVBA BUDE PROBÍHAT PO ETAPÁCH - VŽDY DVA POKOJE SOUČASNĚ, POKOJ S DVĚMA OKNY SAMOSTATNĚ! 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</si>
  <si>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</si>
  <si>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</si>
  <si>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</si>
  <si>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</si>
  <si>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</si>
  <si>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</si>
  <si>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</si>
  <si>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</si>
  <si>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</si>
  <si>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</si>
  <si>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</si>
  <si>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</si>
  <si>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</si>
  <si>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</si>
  <si>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</si>
  <si>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</si>
  <si>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</si>
  <si>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</si>
  <si>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</si>
  <si>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</si>
  <si>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</si>
  <si>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</si>
  <si>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</si>
  <si>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</si>
  <si>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58-M - Revize vyhrazených 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</si>
  <si>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</si>
  <si>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</si>
  <si>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</si>
  <si>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</si>
  <si>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</si>
  <si>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</si>
  <si>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</si>
  <si>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</si>
  <si>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</si>
  <si>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</si>
  <si>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</si>
  <si>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</si>
  <si>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</si>
  <si>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</si>
  <si>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</si>
  <si>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</si>
  <si>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</si>
  <si>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</si>
  <si>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</si>
  <si>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</si>
  <si>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</si>
  <si>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</si>
  <si>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</si>
  <si>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</si>
  <si>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CS ÚRS 2019 02</t>
  </si>
  <si>
    <t>4</t>
  </si>
  <si>
    <t>-1317738253</t>
  </si>
  <si>
    <t>VV</t>
  </si>
  <si>
    <t>pod terasou</t>
  </si>
  <si>
    <t>0,2*(65,65+28,4)</t>
  </si>
  <si>
    <t>1,0 metru po obvodu terasy</t>
  </si>
  <si>
    <t>0,2*(1,0*(19,95+2,75+6,95*2+5,1*2+6,0*2)*1,2)</t>
  </si>
  <si>
    <t>Součet</t>
  </si>
  <si>
    <t>131203101</t>
  </si>
  <si>
    <t>Hloubení zapažených i nezapažených jam ručním nebo pneumatickým nářadím s urovnáním dna do předepsaného profilu a spádu v horninách tř. 3 soudržných</t>
  </si>
  <si>
    <t>1276948696</t>
  </si>
  <si>
    <t>výkopy patek - vzhledem k existenci kanalizace nutno kopat ručně</t>
  </si>
  <si>
    <t>8*(0,4*0,4*1,0)</t>
  </si>
  <si>
    <t>1*(0,55*0,75*1,0)</t>
  </si>
  <si>
    <t>15*(0,75*0,75*1,0)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</si>
  <si>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</si>
  <si>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</si>
  <si>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</si>
  <si>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1892097194</t>
  </si>
  <si>
    <t>14 km Ekodepon Černošín</t>
  </si>
  <si>
    <t>10,131-3,305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</si>
  <si>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</si>
  <si>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</si>
  <si>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1524412174</t>
  </si>
  <si>
    <t>(10,131-3,305)*4</t>
  </si>
  <si>
    <t>5</t>
  </si>
  <si>
    <t>167101101</t>
  </si>
  <si>
    <t>Nakládání, skládání a překládání neulehlého výkopku nebo sypaniny nakládání, množství do 100 m3, z hornin tř. 1 až 4</t>
  </si>
  <si>
    <t>641257486</t>
  </si>
  <si>
    <t>6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</si>
  <si>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</si>
  <si>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</si>
  <si>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-160568503</t>
  </si>
  <si>
    <t>obsyp a zhutnění kolem druhého stupně patek - použít materiál z výkopů</t>
  </si>
  <si>
    <t>8*(0,2*0,2*0,5)</t>
  </si>
  <si>
    <t>1*(0,55*0,75-0,4*0,4)*0,5</t>
  </si>
  <si>
    <t>15*(0,75*0,75-0,4*0,4)*0,5</t>
  </si>
  <si>
    <t>7</t>
  </si>
  <si>
    <t>181301103</t>
  </si>
  <si>
    <t>Rozprostření a urovnání ornice v rovině nebo ve svahu sklonu do 1:5 při souvislé ploše do 500 m2, tl. vrstvy přes 150 do 200 mm</t>
  </si>
  <si>
    <t>m2</t>
  </si>
  <si>
    <t>1786588929</t>
  </si>
  <si>
    <t>1,0*(19,95+2,75+6,95*2+5,1*2+6,0*2)*1,2</t>
  </si>
  <si>
    <t>Zakládání</t>
  </si>
  <si>
    <t>8</t>
  </si>
  <si>
    <t>213141111</t>
  </si>
  <si>
    <t>Zřízení vrstvy z geotextilie filtrační, separační, odvodňovací, ochranné, výztužné nebo protierozní v rovině nebo ve sklonu do 1:5, šířky do 3 m</t>
  </si>
  <si>
    <t>713687704</t>
  </si>
  <si>
    <t>pod kačírek pod terasou</t>
  </si>
  <si>
    <t>(65,65+28,4)*1,2</t>
  </si>
  <si>
    <t>9</t>
  </si>
  <si>
    <t>M</t>
  </si>
  <si>
    <t>69311068</t>
  </si>
  <si>
    <t>geotextilie netkaná separační, ochranná, filtrační, drenážní PP 300g/m2</t>
  </si>
  <si>
    <t>-158309002</t>
  </si>
  <si>
    <t>112,86*1,15 'Přepočtené koeficientem množství</t>
  </si>
  <si>
    <t>10</t>
  </si>
  <si>
    <t>271532212</t>
  </si>
  <si>
    <t>Podsyp pod základové konstrukce se zhutněním a urovnáním povrchu z kameniva hrubého, frakce 16 - 32 mm</t>
  </si>
  <si>
    <t>-2084161327</t>
  </si>
  <si>
    <t>podsyp pod patky</t>
  </si>
  <si>
    <t>8*(0,4*0,4)*0,05</t>
  </si>
  <si>
    <t>1*(0,55*0,75)*0,05</t>
  </si>
  <si>
    <t>15*(0,75*0,75)*0,05</t>
  </si>
  <si>
    <t>11</t>
  </si>
  <si>
    <t>272313511</t>
  </si>
  <si>
    <t>Základy z betonu prostého klenby z betonu kamenem neprokládaného tř. C 12/15</t>
  </si>
  <si>
    <t>1983268619</t>
  </si>
  <si>
    <t>REZERVA - v případě odhalení kanalizace - materiál na obetonování potrubí</t>
  </si>
  <si>
    <t>3,0</t>
  </si>
  <si>
    <t>12</t>
  </si>
  <si>
    <t>275313611</t>
  </si>
  <si>
    <t>Základy z betonu prostého patky a bloky z betonu kamenem neprokládaného tř. C 16/20</t>
  </si>
  <si>
    <t>1051044454</t>
  </si>
  <si>
    <t>první stupeň patek</t>
  </si>
  <si>
    <t>8*(0,4*0,4)*0,5</t>
  </si>
  <si>
    <t>1*(0,55*0,75)*0,5</t>
  </si>
  <si>
    <t>15*(0,75*0,75)*0,5</t>
  </si>
  <si>
    <t>13</t>
  </si>
  <si>
    <t>2791131-R</t>
  </si>
  <si>
    <t>Základové patky z betonových tvárnic 400x400x250 mm, hladkých (bez zámků), vč. výplně betonem C 16/20</t>
  </si>
  <si>
    <t>-915487963</t>
  </si>
  <si>
    <t>druhý stupeň patek - tvárnice betonové vč. výplně betonem C 16/20</t>
  </si>
  <si>
    <t>1*(0,4*0,4)*0,5</t>
  </si>
  <si>
    <t>15*(0,4*0,4)*0,5</t>
  </si>
  <si>
    <t>Úpravy povrchů, podlahy a osazování výplní</t>
  </si>
  <si>
    <t>14</t>
  </si>
  <si>
    <t>612315302</t>
  </si>
  <si>
    <t>Vápenná omítka ostění nebo nadpraží štuková</t>
  </si>
  <si>
    <t>-1119731270</t>
  </si>
  <si>
    <t>5*0,3*(2,35+2*2,85)</t>
  </si>
  <si>
    <t>619995001</t>
  </si>
  <si>
    <t>Začištění omítek (s dodáním hmot) kolem oken, dveří, podlah, obkladů apod.</t>
  </si>
  <si>
    <t>m</t>
  </si>
  <si>
    <t>-1460820817</t>
  </si>
  <si>
    <t>5*(2,35+2*2,85)</t>
  </si>
  <si>
    <t>16</t>
  </si>
  <si>
    <t>621131121</t>
  </si>
  <si>
    <t>Podkladní a spojovací vrstva vnějších omítaných ploch penetrace akrylát-silikonová nanášená ručně podhledů</t>
  </si>
  <si>
    <t>-18027998</t>
  </si>
  <si>
    <t>nadpraží</t>
  </si>
  <si>
    <t>5*(2,35*0,3)</t>
  </si>
  <si>
    <t>17</t>
  </si>
  <si>
    <t>621531021</t>
  </si>
  <si>
    <t>Omítka tenkovrstvá silikonová vnějších ploch probarvená, včetně penetrace podkladu zrnitá, tloušťky 2,0 mm podhledů</t>
  </si>
  <si>
    <t>1651795709</t>
  </si>
  <si>
    <t>18</t>
  </si>
  <si>
    <t>622131121</t>
  </si>
  <si>
    <t>Podkladní a spojovací vrstva vnějších omítaných ploch penetrace akrylát-silikonová nanášená ručně stěn</t>
  </si>
  <si>
    <t>988000165</t>
  </si>
  <si>
    <t>špalety</t>
  </si>
  <si>
    <t>5*0,25*(2,35+2*2,85)</t>
  </si>
  <si>
    <t>napojení na fasádu - šambrány kolem oken</t>
  </si>
  <si>
    <t>5*0,3*((2,85+0,3)*2+(2,35+0,6)+(1,05+0,3))</t>
  </si>
  <si>
    <t>19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</si>
  <si>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</si>
  <si>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</si>
  <si>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-1516126660</t>
  </si>
  <si>
    <t>teplé lože parapetů</t>
  </si>
  <si>
    <t>5*1,05</t>
  </si>
  <si>
    <t>20</t>
  </si>
  <si>
    <t>28376365</t>
  </si>
  <si>
    <t>deska z polystyrénu XPS, hrana rovná, polo či pero drážka a hladký povrch λ=0,034 tl 40mm</t>
  </si>
  <si>
    <t>-288909595</t>
  </si>
  <si>
    <t>5,250*0,25</t>
  </si>
  <si>
    <t>1,313*1,1 'Přepočtené koeficientem množství</t>
  </si>
  <si>
    <t>622222001</t>
  </si>
  <si>
    <t>Montáž kontaktního zateplení vnějšího ostění, nadpraží nebo parapetu lepením z desek z minerální vlny s podélnou nebo kolmou orientací vláken hloubky špalet do 200 mm, tloušťky desek do 40 mm</t>
  </si>
  <si>
    <t>-1673636137</t>
  </si>
  <si>
    <t>ostění a nadpraží oken</t>
  </si>
  <si>
    <t>5*(2,35+1,95*2)</t>
  </si>
  <si>
    <t>22</t>
  </si>
  <si>
    <t>63151518</t>
  </si>
  <si>
    <t>deska tepelně izolační minerální kontaktních fasád podélné vlákno λ=0,036 tl 40mm</t>
  </si>
  <si>
    <t>1013984427</t>
  </si>
  <si>
    <t>31,250*0,25</t>
  </si>
  <si>
    <t>23</t>
  </si>
  <si>
    <t>622252002</t>
  </si>
  <si>
    <t>Montáž profilů kontaktního zateplení ostatních stěnových, dilatačních apod. lepených do tmelu</t>
  </si>
  <si>
    <t>-1831370641</t>
  </si>
  <si>
    <t>rohové lišty</t>
  </si>
  <si>
    <t>5*(2,85+1,95)</t>
  </si>
  <si>
    <t>okapnice</t>
  </si>
  <si>
    <t>5*(2,35)</t>
  </si>
  <si>
    <t>připojovací okenní profil</t>
  </si>
  <si>
    <t>5*(2,85*2+2,35)</t>
  </si>
  <si>
    <t>připojovací parapetní</t>
  </si>
  <si>
    <t>24</t>
  </si>
  <si>
    <t>59051486</t>
  </si>
  <si>
    <t>lišta rohová PVC 10/15cm s tkaninou</t>
  </si>
  <si>
    <t>1539667681</t>
  </si>
  <si>
    <t>24*1,05 'Přepočtené koeficientem množství</t>
  </si>
  <si>
    <t>25</t>
  </si>
  <si>
    <t>59051510</t>
  </si>
  <si>
    <t>profil okenní s nepřiznanou podomítkovou okapnicí PVC 2,0m s tkaninou</t>
  </si>
  <si>
    <t>-1694046143</t>
  </si>
  <si>
    <t>11,75*1,05 'Přepočtené koeficientem množství</t>
  </si>
  <si>
    <t>26</t>
  </si>
  <si>
    <t>59051512</t>
  </si>
  <si>
    <t>profil parapetní napojovací se sklovláknitou armovací tkaninou PVC 2m</t>
  </si>
  <si>
    <t>-1770754887</t>
  </si>
  <si>
    <t>5,25*1,05 'Přepočtené koeficientem množství</t>
  </si>
  <si>
    <t>27</t>
  </si>
  <si>
    <t>59051476</t>
  </si>
  <si>
    <t>profil okenní začišťovací se sklovláknitou armovací tkaninou 9mm/2,4m</t>
  </si>
  <si>
    <t>-540463910</t>
  </si>
  <si>
    <t>40,25*1,05 'Přepočtené koeficientem množství</t>
  </si>
  <si>
    <t>28</t>
  </si>
  <si>
    <t>622531021</t>
  </si>
  <si>
    <t>Omítka tenkovrstvá silikonová vnějších ploch probarvená, včetně penetrace podkladu zrnitá, tloušťky 2,0 mm stěn</t>
  </si>
  <si>
    <t>1554388738</t>
  </si>
  <si>
    <t>29</t>
  </si>
  <si>
    <t>637121113</t>
  </si>
  <si>
    <t>Okapový chodník z kameniva s udusáním a urovnáním povrchu z kačírku tl. 200 mm</t>
  </si>
  <si>
    <t>1722659157</t>
  </si>
  <si>
    <t>kačírek pod terasou</t>
  </si>
  <si>
    <t>30</t>
  </si>
  <si>
    <t>637311131</t>
  </si>
  <si>
    <t>Okapový chodník z obrubníků betonových zahradních, se zalitím spár cementovou maltou do lože z betonu prostého</t>
  </si>
  <si>
    <t>-430393946</t>
  </si>
  <si>
    <t>obrubník kolem obrysu terasy</t>
  </si>
  <si>
    <t>4,6+2,121+6,9+5,1+6,0+5,1+3,5+6,5+1,626+10,95+2,75</t>
  </si>
  <si>
    <t>Ostatní konstrukce a práce, bourání</t>
  </si>
  <si>
    <t>31</t>
  </si>
  <si>
    <t>962032253</t>
  </si>
  <si>
    <t>Bourání zdiva nadzákladového z cihel nebo tvárnic z tvárnic cementových, na maltu cementovou, objemu do 1 m3</t>
  </si>
  <si>
    <t>2012445306</t>
  </si>
  <si>
    <t>5*(1,3*0,4*0,9)</t>
  </si>
  <si>
    <t>32</t>
  </si>
  <si>
    <t>966080111</t>
  </si>
  <si>
    <t>Bourání kontaktního zateplení včetně povrchové úpravy omítkou nebo nátěrem z desek z minerální vlny, tloušťky do 60 mm</t>
  </si>
  <si>
    <t>-1306947661</t>
  </si>
  <si>
    <t>5*(0,25*(2,35+1,95*2))</t>
  </si>
  <si>
    <t>33</t>
  </si>
  <si>
    <t>966080113</t>
  </si>
  <si>
    <t>Bourání kontaktního zateplení včetně povrchové úpravy omítkou nebo nátěrem z desek z minerální vlny, tloušťky přes 60 do 120 mm</t>
  </si>
  <si>
    <t>1186863794</t>
  </si>
  <si>
    <t>5*(1,3*0,9)</t>
  </si>
  <si>
    <t>34</t>
  </si>
  <si>
    <t>968062377</t>
  </si>
  <si>
    <t>Vybourání dřevěných rámů oken s křídly, dveřních zárubní, vrat, stěn, ostění nebo obkladů rámů oken s křídly zdvojených, plochy přes 4 m2</t>
  </si>
  <si>
    <t>1075993416</t>
  </si>
  <si>
    <t>5*(2,35*1,95)</t>
  </si>
  <si>
    <t>997</t>
  </si>
  <si>
    <t>Přesun sutě</t>
  </si>
  <si>
    <t>35</t>
  </si>
  <si>
    <t>997013214</t>
  </si>
  <si>
    <t>Vnitrostaveništní doprava suti a vybouraných hmot vodorovně do 50 m svisle ručně pro budovy a haly výšky přes 12 do 15 m</t>
  </si>
  <si>
    <t>t</t>
  </si>
  <si>
    <t>455772312</t>
  </si>
  <si>
    <t>36</t>
  </si>
  <si>
    <t>997013501</t>
  </si>
  <si>
    <t>Odvoz suti a vybouraných hmot na skládku nebo meziskládku se složením, na vzdálenost do 1 km</t>
  </si>
  <si>
    <t>1238963457</t>
  </si>
  <si>
    <t>37</t>
  </si>
  <si>
    <t>997013509</t>
  </si>
  <si>
    <t>Odvoz suti a vybouraných hmot na skládku nebo meziskládku se složením, na vzdálenost Příplatek k ceně za každý další i započatý 1 km přes 1 km</t>
  </si>
  <si>
    <t>-1317289798</t>
  </si>
  <si>
    <t>6,17*15 'Přepočtené koeficientem množství</t>
  </si>
  <si>
    <t>38</t>
  </si>
  <si>
    <t>997013831</t>
  </si>
  <si>
    <t>Poplatek za uložení stavebního odpadu na skládce (skládkovné) směsného stavebního a demoličního zatříděného do Katalogu odpadů pod kódem 170 904</t>
  </si>
  <si>
    <t>-878870138</t>
  </si>
  <si>
    <t>998</t>
  </si>
  <si>
    <t>Přesun hmot</t>
  </si>
  <si>
    <t>39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</si>
  <si>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</si>
  <si>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</si>
  <si>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803539889</t>
  </si>
  <si>
    <t>PSV</t>
  </si>
  <si>
    <t>Práce a dodávky PSV</t>
  </si>
  <si>
    <t>733</t>
  </si>
  <si>
    <t>Ústřední vytápění - rozvodné potrubí</t>
  </si>
  <si>
    <t>40</t>
  </si>
  <si>
    <t>733222304</t>
  </si>
  <si>
    <t>Potrubí z trubek měděných polotvrdých spojovaných lisováním DN 20</t>
  </si>
  <si>
    <t>-1263320304</t>
  </si>
  <si>
    <t>úprava vedení topení v pokojích - včetně tvarovek</t>
  </si>
  <si>
    <t>5*(2,6*2)</t>
  </si>
  <si>
    <t>41</t>
  </si>
  <si>
    <t>7332242-R</t>
  </si>
  <si>
    <t>Napojení na stávající ocelové vedení, vč. dodání materiálu (přechodů, atd.)</t>
  </si>
  <si>
    <t>kus</t>
  </si>
  <si>
    <t>-976193004</t>
  </si>
  <si>
    <t>42</t>
  </si>
  <si>
    <t>733291102</t>
  </si>
  <si>
    <t>Zkoušky těsnosti potrubí z trubek měděných Ø přes 35/1,5 do 64/2,0</t>
  </si>
  <si>
    <t>-2014342880</t>
  </si>
  <si>
    <t>43</t>
  </si>
  <si>
    <t>998733101</t>
  </si>
  <si>
    <t>Přesun hmot pro rozvody potrubí stanovený z hmotnosti přesunovaného materiálu vodorovná dopravní vzdálenost do 50 m v objektech výšky do 6 m</t>
  </si>
  <si>
    <t>-417571823</t>
  </si>
  <si>
    <t>734</t>
  </si>
  <si>
    <t>Ústřední vytápění - armatury</t>
  </si>
  <si>
    <t>44</t>
  </si>
  <si>
    <t>734221413</t>
  </si>
  <si>
    <t>Ventily regulační závitové s nastavitelnou regulací PN 10 do 120°C přímé G 1/2</t>
  </si>
  <si>
    <t>628251424</t>
  </si>
  <si>
    <t>45</t>
  </si>
  <si>
    <t>734261407</t>
  </si>
  <si>
    <t>Šroubení připojovací armatury radiátorů VK PN 10 do 110°C, regulační uzavíratelné přímé G 3/4 x 18</t>
  </si>
  <si>
    <t>995726068</t>
  </si>
  <si>
    <t>46</t>
  </si>
  <si>
    <t>998734101</t>
  </si>
  <si>
    <t>Přesun hmot pro armatury stanovený z hmotnosti přesunovaného materiálu vodorovná dopravní vzdálenost do 50 m v objektech výšky do 6 m</t>
  </si>
  <si>
    <t>-65331920</t>
  </si>
  <si>
    <t>735</t>
  </si>
  <si>
    <t>Ústřední vytápění - otopná tělesa</t>
  </si>
  <si>
    <t>47</t>
  </si>
  <si>
    <t>735111810</t>
  </si>
  <si>
    <t>Demontáž otopných těles litinových článkových</t>
  </si>
  <si>
    <t>955909186</t>
  </si>
  <si>
    <t>5*(2,35*0,9)</t>
  </si>
  <si>
    <t>48</t>
  </si>
  <si>
    <t>735152375</t>
  </si>
  <si>
    <t>Otopná tělesa panelová VK dvoudesková PN 1,0 MPa, T do 110°C bez přídavné přestupní plochy výšky tělesa 600 mm stavební délky / výkonu 800 mm / 782 W</t>
  </si>
  <si>
    <t>-89764106</t>
  </si>
  <si>
    <t>49</t>
  </si>
  <si>
    <t>998735101</t>
  </si>
  <si>
    <t>Přesun hmot pro otopná tělesa stanovený z hmotnosti přesunovaného materiálu vodorovná dopravní vzdálenost do 50 m v objektech výšky do 6 m</t>
  </si>
  <si>
    <t>-1612215801</t>
  </si>
  <si>
    <t>741</t>
  </si>
  <si>
    <t>Elektroinstalace - silnoproud</t>
  </si>
  <si>
    <t>50</t>
  </si>
  <si>
    <t>7411220-R</t>
  </si>
  <si>
    <t>Opravy vedení elektroinstalace, která budou poškozena při bourání podparapetního zdiva, vč. dodání materiálu</t>
  </si>
  <si>
    <t>-1140955394</t>
  </si>
  <si>
    <t>51</t>
  </si>
  <si>
    <t>998741101</t>
  </si>
  <si>
    <t>Přesun hmot pro silnoproud stanovený z hmotnosti přesunovaného materiálu vodorovná dopravní vzdálenost do 50 m v objektech výšky do 6 m</t>
  </si>
  <si>
    <t>-2066043355</t>
  </si>
  <si>
    <t>762</t>
  </si>
  <si>
    <t>Konstrukce tesařské</t>
  </si>
  <si>
    <t>52</t>
  </si>
  <si>
    <t>762081410</t>
  </si>
  <si>
    <t>Práce společné pro tesařské konstrukce hoblování hraněného řeziva zabudovaného do konstrukce vícestranné hranoly</t>
  </si>
  <si>
    <t>1840247676</t>
  </si>
  <si>
    <t>krokve 100/180</t>
  </si>
  <si>
    <t>7*(5,3)/cos(6)*(0,18*2+0,1)</t>
  </si>
  <si>
    <t>53</t>
  </si>
  <si>
    <t>762083122</t>
  </si>
  <si>
    <t>Práce společné pro tesařské konstrukce impregnace řeziva máčením proti dřevokaznému hmyzu, houbám a plísním, třída ohrožení 3 a 4 (dřevo v exteriéru)</t>
  </si>
  <si>
    <t>-138555287</t>
  </si>
  <si>
    <t>54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</si>
  <si>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</si>
  <si>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</si>
  <si>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1960318926</t>
  </si>
  <si>
    <t>7*(5,3)/cos(6)</t>
  </si>
  <si>
    <t>55</t>
  </si>
  <si>
    <t>60512130</t>
  </si>
  <si>
    <t>hranol stavební řezivo průřezu do 224cm2 do dl 6m</t>
  </si>
  <si>
    <t>-1989367912</t>
  </si>
  <si>
    <t>37,304*0,1*0,18</t>
  </si>
  <si>
    <t>56</t>
  </si>
  <si>
    <t>762341046</t>
  </si>
  <si>
    <t>Bednění a laťování bednění střech rovných sklonu do 60° s vyřezáním otvorů z dřevoštěpkových desek OSB šroubovaných na rošt na pero a drážku, tloušťky desky 22 mm</t>
  </si>
  <si>
    <t>784658319</t>
  </si>
  <si>
    <t>6,2*5,3/cos(6)</t>
  </si>
  <si>
    <t>57</t>
  </si>
  <si>
    <t>762341260</t>
  </si>
  <si>
    <t>Bednění a laťování montáž bednění střech rovných a šikmých sklonu do 60° s vyřezáním otvorů z palubek</t>
  </si>
  <si>
    <t>-2031034550</t>
  </si>
  <si>
    <t>(6,2-7*0,1)*5,3/cos(6)</t>
  </si>
  <si>
    <t>58</t>
  </si>
  <si>
    <t>61191120</t>
  </si>
  <si>
    <t>palubky obkladové smrk profil klasický 12,5x96mm jakost A/B</t>
  </si>
  <si>
    <t>63328174</t>
  </si>
  <si>
    <t>29,311*1,1 'Přepočtené koeficientem množství</t>
  </si>
  <si>
    <t>59</t>
  </si>
  <si>
    <t>762395000</t>
  </si>
  <si>
    <t>Spojovací prostředky krovů, bednění a laťování, nadstřešních konstrukcí svory, prkna, hřebíky, pásová ocel, vruty</t>
  </si>
  <si>
    <t>-1490578846</t>
  </si>
  <si>
    <t>60</t>
  </si>
  <si>
    <t>762525104</t>
  </si>
  <si>
    <t>Položení podlah hoblovaných na pero a drážku z palubek</t>
  </si>
  <si>
    <t>-1612942602</t>
  </si>
  <si>
    <t>dřevoplastová prkna</t>
  </si>
  <si>
    <t>65,65+28,4</t>
  </si>
  <si>
    <t>61</t>
  </si>
  <si>
    <t>60791115</t>
  </si>
  <si>
    <t>prkno terasové dřevoplastové tl 23mm</t>
  </si>
  <si>
    <t>1794943709</t>
  </si>
  <si>
    <t>prkna - 137 x 23 mm</t>
  </si>
  <si>
    <t>43 ks délky 5100 mm</t>
  </si>
  <si>
    <t>19 ks délky 5400 mm</t>
  </si>
  <si>
    <t>37 ks délky 3850 mm</t>
  </si>
  <si>
    <t>70 ks délky 2750 mm</t>
  </si>
  <si>
    <t>36 ks délky 2350 mm</t>
  </si>
  <si>
    <t>741,45</t>
  </si>
  <si>
    <t>62</t>
  </si>
  <si>
    <t>762526130</t>
  </si>
  <si>
    <t>Položení podlah položení polštářů pod podlahy osové vzdálenosti přes 650 do 1000 mm</t>
  </si>
  <si>
    <t>-409064612</t>
  </si>
  <si>
    <t>pokládka a montáž hliníkových nosičů 4000x40x75 mm (výška 75 mm) na osovou vzdálenost 1000 mm, vč. spojek, klipů standardních a klipů startovacích</t>
  </si>
  <si>
    <t>- - - - -</t>
  </si>
  <si>
    <t>AL spojka nosiče   -   60 kusů</t>
  </si>
  <si>
    <t>AL klip standard   -   2300 kusů</t>
  </si>
  <si>
    <t>AL klip start   -   100 kusů</t>
  </si>
  <si>
    <t>AL Nosič 4000x70x75  -  80 kusů á 4,0 m</t>
  </si>
  <si>
    <t>80*4,0</t>
  </si>
  <si>
    <t>63</t>
  </si>
  <si>
    <t>194136-R</t>
  </si>
  <si>
    <t>AL nosiče vč. příslušenství</t>
  </si>
  <si>
    <t>m|</t>
  </si>
  <si>
    <t>1990328967</t>
  </si>
  <si>
    <t>64</t>
  </si>
  <si>
    <t>998762101</t>
  </si>
  <si>
    <t>Přesun hmot pro konstrukce tesařské stanovený z hmotnosti přesunovaného materiálu vodorovná dopravní vzdálenost do 50 m v objektech výšky do 6 m</t>
  </si>
  <si>
    <t>642497697</t>
  </si>
  <si>
    <t>764</t>
  </si>
  <si>
    <t>Konstrukce klempířské</t>
  </si>
  <si>
    <t>65</t>
  </si>
  <si>
    <t>764002851</t>
  </si>
  <si>
    <t>Demontáž klempířských konstrukcí oplechování parapetů do suti</t>
  </si>
  <si>
    <t>-1820634387</t>
  </si>
  <si>
    <t>5*2,35</t>
  </si>
  <si>
    <t>66</t>
  </si>
  <si>
    <t>764011615</t>
  </si>
  <si>
    <t>Podkladní plech z pozinkovaného plechu s povrchovou úpravou rš 400 mm</t>
  </si>
  <si>
    <t>-745944103</t>
  </si>
  <si>
    <t>67</t>
  </si>
  <si>
    <t>764111641</t>
  </si>
  <si>
    <t>Krytina ze svitků nebo z taškových tabulí z pozinkovaného plechu s povrchovou úpravou s úpravou u okapů, prostupů a výčnělků střechy rovné drážkováním ze svitků do rš 670 mm, sklon střechy do 30°</t>
  </si>
  <si>
    <t>-2079652254</t>
  </si>
  <si>
    <t>68</t>
  </si>
  <si>
    <t>764212634</t>
  </si>
  <si>
    <t>Oplechování střešních prvků z pozinkovaného plechu s povrchovou úpravou štítu závětrnou lištou rš 330 mm</t>
  </si>
  <si>
    <t>467623198</t>
  </si>
  <si>
    <t>6,2+2*5,3/cos(6)</t>
  </si>
  <si>
    <t>69</t>
  </si>
  <si>
    <t>764212664</t>
  </si>
  <si>
    <t>Oplechování střešních prvků z pozinkovaného plechu s povrchovou úpravou okapu okapovým plechem střechy rovné rš 330 mm</t>
  </si>
  <si>
    <t>325173703</t>
  </si>
  <si>
    <t>70</t>
  </si>
  <si>
    <t>764216604</t>
  </si>
  <si>
    <t>Oplechování parapetů z pozinkovaného plechu s povrchovou úpravou rovných mechanicky kotvené, bez rohů rš 330 mm</t>
  </si>
  <si>
    <t>659740809</t>
  </si>
  <si>
    <t>71</t>
  </si>
  <si>
    <t>764216644</t>
  </si>
  <si>
    <t>Oplechování parapetů z pozinkovaného plechu s povrchovou úpravou rovných celoplošně lepené, bez rohů rš 330 mm</t>
  </si>
  <si>
    <t>-985074259</t>
  </si>
  <si>
    <t>72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</si>
  <si>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</si>
  <si>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</si>
  <si>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1671886303</t>
  </si>
  <si>
    <t>5*2</t>
  </si>
  <si>
    <t>73</t>
  </si>
  <si>
    <t>764511601</t>
  </si>
  <si>
    <t>Žlab podokapní z pozinkovaného plechu s povrchovou úpravou včetně háků a čel půlkruhový do rš 280 mm</t>
  </si>
  <si>
    <t>655325869</t>
  </si>
  <si>
    <t>74</t>
  </si>
  <si>
    <t>764511612</t>
  </si>
  <si>
    <t>Žlab podokapní z pozinkovaného plechu s povrchovou úpravou včetně háků a čel hranatý rš 330 mm</t>
  </si>
  <si>
    <t>2124508840</t>
  </si>
  <si>
    <t>75</t>
  </si>
  <si>
    <t>764518621</t>
  </si>
  <si>
    <t>Svod z pozinkovaného plechu s upraveným povrchem včetně objímek, kolen a odskoků kruhový, průměru do 90 mm</t>
  </si>
  <si>
    <t>-1145440923</t>
  </si>
  <si>
    <t>76</t>
  </si>
  <si>
    <t>998764101</t>
  </si>
  <si>
    <t>Přesun hmot pro konstrukce klempířské stanovený z hmotnosti přesunovaného materiálu vodorovná dopravní vzdálenost do 50 m v objektech výšky do 6 m</t>
  </si>
  <si>
    <t>-1628331616</t>
  </si>
  <si>
    <t>766</t>
  </si>
  <si>
    <t>Konstrukce truhlářské</t>
  </si>
  <si>
    <t>77</t>
  </si>
  <si>
    <t>766125111</t>
  </si>
  <si>
    <t>Montáž dřevěných stěn lodžiových, kompletních, výšky do 2,60 m</t>
  </si>
  <si>
    <t>1473043565</t>
  </si>
  <si>
    <t>zadní stěna kryté pergoly - hoblované latě osazené šikmo, vč. rámu a uchycení na sloupy</t>
  </si>
  <si>
    <t>3,5*2,2</t>
  </si>
  <si>
    <t>78</t>
  </si>
  <si>
    <t>605141-R</t>
  </si>
  <si>
    <t>laťě hoblované 40x50 mm impregnované</t>
  </si>
  <si>
    <t>51875437</t>
  </si>
  <si>
    <t>3,5*2,2*(0,05)</t>
  </si>
  <si>
    <t>79</t>
  </si>
  <si>
    <t>766441822</t>
  </si>
  <si>
    <t>Demontáž parapetních desek dřevěných nebo plastových šířky přes 300 mm délky přes 1m</t>
  </si>
  <si>
    <t>-1627133049</t>
  </si>
  <si>
    <t>80</t>
  </si>
  <si>
    <t>766622132</t>
  </si>
  <si>
    <t>Montáž oken plastových včetně montáže rámu plochy přes 1 m2 otevíravých do zdiva, výšky přes 1,5 do 2,5 m</t>
  </si>
  <si>
    <t>-302626845</t>
  </si>
  <si>
    <t>5*(1,05*1,95)</t>
  </si>
  <si>
    <t>81</t>
  </si>
  <si>
    <t>61140053</t>
  </si>
  <si>
    <t>okno plastové otevíravé/sklopné dvojsklo přes plochu 1m2 v1,5-2,5m</t>
  </si>
  <si>
    <t>1846002705</t>
  </si>
  <si>
    <t>okno dle  výkresu D.1.1.13</t>
  </si>
  <si>
    <t>prvek O1 a O2 otvírání do interiéru s vyklápěním - rozměr 1050x1950 mm</t>
  </si>
  <si>
    <t>napojení na balkonové dveře</t>
  </si>
  <si>
    <t>82</t>
  </si>
  <si>
    <t>766641163</t>
  </si>
  <si>
    <t>Montáž balkónových dveří dřevěných nebo plastových včetně rámu zdvojených do zdiva dvoukřídlových s nadsvětlíkem</t>
  </si>
  <si>
    <t>2103101278</t>
  </si>
  <si>
    <t>83</t>
  </si>
  <si>
    <t>61140067</t>
  </si>
  <si>
    <t>dveře plastové balkonové dvoukřídlové s nadsvětlíkem dvojsklo</t>
  </si>
  <si>
    <t>-1003625791</t>
  </si>
  <si>
    <t>balkonové dveře dle  výkresu D.1.1.13</t>
  </si>
  <si>
    <t>prvek O1 a O2 otvírání do exteriéru bez vyklápění - rozměr 1300x2850 - křídla 900+400x2100, nadsvětlík 1300x750</t>
  </si>
  <si>
    <t>napojení na okno</t>
  </si>
  <si>
    <t>84</t>
  </si>
  <si>
    <t>766694112</t>
  </si>
  <si>
    <t>Montáž ostatních truhlářských konstrukcí parapetních desek dřevěných nebo plastových šířky do 300 mm, délky přes 1000 do 1600 mm</t>
  </si>
  <si>
    <t>-589388827</t>
  </si>
  <si>
    <t>85</t>
  </si>
  <si>
    <t>60794103</t>
  </si>
  <si>
    <t>deska parapetní dřevotřísková vnitřní 300x1000mm</t>
  </si>
  <si>
    <t>174419543</t>
  </si>
  <si>
    <t>86</t>
  </si>
  <si>
    <t>60794121</t>
  </si>
  <si>
    <t>koncovka PVC k parapetním dřevotřískovým deskám 600mm</t>
  </si>
  <si>
    <t>1779479757</t>
  </si>
  <si>
    <t>87</t>
  </si>
  <si>
    <t>998766101</t>
  </si>
  <si>
    <t>Přesun hmot pro konstrukce truhlářské stanovený z hmotnosti přesunovaného materiálu vodorovná dopravní vzdálenost do 50 m v objektech výšky do 6 m</t>
  </si>
  <si>
    <t>26842116</t>
  </si>
  <si>
    <t>767</t>
  </si>
  <si>
    <t>Konstrukce zámečnické</t>
  </si>
  <si>
    <t>88</t>
  </si>
  <si>
    <t>767161123</t>
  </si>
  <si>
    <t>Montáž zábradlí rovného z trubek nebo tenkostěnných profilů na ocelovou konstrukci, hmotnosti 1 m zábradlí do 20 kg</t>
  </si>
  <si>
    <t>332076741</t>
  </si>
  <si>
    <t>zábradlí výška 900 mm - ocelové sloupky (ve výpisu oceli v rámci nosné konstrukce), lanková výplň, vodící tyč prům. 40 mm ve výšce 250 mm</t>
  </si>
  <si>
    <t>+ dřevěné hoblované madlo 100x40 mm</t>
  </si>
  <si>
    <t>32,35+18,6</t>
  </si>
  <si>
    <t>89</t>
  </si>
  <si>
    <t>140110-R</t>
  </si>
  <si>
    <t>vodící tyč prům 40 mm ve výšce 250 mm nad podlahou terasy - uchyceno na sloupky zábradlí, vč. dřevěného madla hoblovaného 100x40 mm</t>
  </si>
  <si>
    <t>-1459340455</t>
  </si>
  <si>
    <t>90</t>
  </si>
  <si>
    <t>553423-R</t>
  </si>
  <si>
    <t>lanková výplň - přesná specifikace viz. technická zpráva</t>
  </si>
  <si>
    <t>-429623777</t>
  </si>
  <si>
    <t>91</t>
  </si>
  <si>
    <t>767210113</t>
  </si>
  <si>
    <t>Montáž schodnic ocelových rovných na ocelovou konstrukci šroubováním</t>
  </si>
  <si>
    <t>-243953347</t>
  </si>
  <si>
    <t>92</t>
  </si>
  <si>
    <t>55347094</t>
  </si>
  <si>
    <t>stupeň schodišťový lisovaný žárově zinkovaný velikost 30/3 mm 1000 x 305 mm</t>
  </si>
  <si>
    <t>-1921882875</t>
  </si>
  <si>
    <t>93</t>
  </si>
  <si>
    <t>767590120</t>
  </si>
  <si>
    <t>Montáž podlahových konstrukcí podlahových roštů, podlah připevněných šroubováním</t>
  </si>
  <si>
    <t>kg</t>
  </si>
  <si>
    <t>-1089069540</t>
  </si>
  <si>
    <t>4946,63-24</t>
  </si>
  <si>
    <t>94</t>
  </si>
  <si>
    <t>145501-R</t>
  </si>
  <si>
    <t>profil ocelový obdélníkový svařovaný 120x180x5mm</t>
  </si>
  <si>
    <t>1926743020</t>
  </si>
  <si>
    <t>0,02159*(6*2+5,7*2+4,86*2+4,8*2+3,3*6+2,95*4+2,6*5+2,2*3+2,0*1+1,7*1)</t>
  </si>
  <si>
    <t>95</t>
  </si>
  <si>
    <t>145502-R</t>
  </si>
  <si>
    <t>profil ocelový obdélníkový svařovaný 120x140x4mm</t>
  </si>
  <si>
    <t>175051057</t>
  </si>
  <si>
    <t>0,013781*(4,02*2+3,2*2+0,8*1+0,55*1+0,3*2)</t>
  </si>
  <si>
    <t>96</t>
  </si>
  <si>
    <t>145503-R</t>
  </si>
  <si>
    <t>profil ocelový obdélníkový svařovaný 100x100x4mm</t>
  </si>
  <si>
    <t>-1374956518</t>
  </si>
  <si>
    <t>0,01209*(2,46*1+0,95*29)</t>
  </si>
  <si>
    <t>97</t>
  </si>
  <si>
    <t>13010752</t>
  </si>
  <si>
    <t>ocel profilová IPE 200 jakost 11 375</t>
  </si>
  <si>
    <t>-464140241</t>
  </si>
  <si>
    <t>0,0263*(4,8*5+3,6*4+2,75*2+2,5*2)</t>
  </si>
  <si>
    <t>98</t>
  </si>
  <si>
    <t>13010750</t>
  </si>
  <si>
    <t>ocel profilová IPE 180 jakost 11 375</t>
  </si>
  <si>
    <t>-1985867206</t>
  </si>
  <si>
    <t>0,0219*(2,95*1+2,75*1+2,4*11+2,0*3)</t>
  </si>
  <si>
    <t>99</t>
  </si>
  <si>
    <t>136112-R</t>
  </si>
  <si>
    <t>plech ocelový hladký jakost S 235 JR tl 8mm tabule 1500x200 mm</t>
  </si>
  <si>
    <t>717563930</t>
  </si>
  <si>
    <t>100</t>
  </si>
  <si>
    <t>136113-R</t>
  </si>
  <si>
    <t>plech ocelový hladký jakost S 235 JR tl 8mm tabule 250x250 mm</t>
  </si>
  <si>
    <t>979427731</t>
  </si>
  <si>
    <t>101</t>
  </si>
  <si>
    <t>631261-R</t>
  </si>
  <si>
    <t>drobný a spojovací materiál</t>
  </si>
  <si>
    <t>-2140628865</t>
  </si>
  <si>
    <t>102</t>
  </si>
  <si>
    <t>998767101</t>
  </si>
  <si>
    <t>Přesun hmot pro zámečnické konstrukce stanovený z hmotnosti přesunovaného materiálu vodorovná dopravní vzdálenost do 50 m v objektech výšky do 6 m</t>
  </si>
  <si>
    <t>-1087456603</t>
  </si>
  <si>
    <t>776</t>
  </si>
  <si>
    <t>Podlahy povlakové</t>
  </si>
  <si>
    <t>103</t>
  </si>
  <si>
    <t>776111311</t>
  </si>
  <si>
    <t>Příprava podkladu vysátí podlah</t>
  </si>
  <si>
    <t>-1783903800</t>
  </si>
  <si>
    <t>odhad množství - dle poškození a možnosti napojení na srávající krytiny</t>
  </si>
  <si>
    <t>5*(2,0)</t>
  </si>
  <si>
    <t>104</t>
  </si>
  <si>
    <t>776121111</t>
  </si>
  <si>
    <t>Příprava podkladu penetrace vodou ředitelná na savý podklad (válečkováním) ředěná v poměru 1:3 podlah</t>
  </si>
  <si>
    <t>1721249171</t>
  </si>
  <si>
    <t>105</t>
  </si>
  <si>
    <t>776141112</t>
  </si>
  <si>
    <t>Příprava podkladu vyrovnání samonivelační stěrkou podlah min.pevnosti 20 MPa, tloušťky přes 3 do 5 mm</t>
  </si>
  <si>
    <t>2115397017</t>
  </si>
  <si>
    <t>106</t>
  </si>
  <si>
    <t>776201811</t>
  </si>
  <si>
    <t>Demontáž povlakových podlahovin lepených ručně bez podložky</t>
  </si>
  <si>
    <t>2119066636</t>
  </si>
  <si>
    <t>odhad množství - bude upřesněno na stavbě</t>
  </si>
  <si>
    <t>107</t>
  </si>
  <si>
    <t>7762019-R</t>
  </si>
  <si>
    <t>Napojení stávající PVC podlahy chodby na novou přede dveřmi k výtahu - ve stávajícím objektu</t>
  </si>
  <si>
    <t>-569352101</t>
  </si>
  <si>
    <t>odhad množství</t>
  </si>
  <si>
    <t>108</t>
  </si>
  <si>
    <t>776221111</t>
  </si>
  <si>
    <t>Montáž podlahovin z PVC lepením standardním lepidlem z pásů standardních</t>
  </si>
  <si>
    <t>1366051769</t>
  </si>
  <si>
    <t>109</t>
  </si>
  <si>
    <t>28411057</t>
  </si>
  <si>
    <t>dílce vinylové samoležící tl 5,0mm, nášlapná vrstva 0,70mm, úprava PUR, zátěž 23/34/43, otlak 0,05mm, R10, třída otěru T, hořlavost Bfl S1, bez ftalátů</t>
  </si>
  <si>
    <t>-1132885867</t>
  </si>
  <si>
    <t>10*1,1 'Přepočtené koeficientem množství</t>
  </si>
  <si>
    <t>110</t>
  </si>
  <si>
    <t>776411111</t>
  </si>
  <si>
    <t>Montáž soklíků lepením obvodových, výšky do 80 mm</t>
  </si>
  <si>
    <t>48085268</t>
  </si>
  <si>
    <t>barevně kontrastní sokl</t>
  </si>
  <si>
    <t>111</t>
  </si>
  <si>
    <t>28411004</t>
  </si>
  <si>
    <t>lišta soklová PVC samolepící 30x30mm</t>
  </si>
  <si>
    <t>635889099</t>
  </si>
  <si>
    <t>10*1,02 'Přepočtené koeficientem množství</t>
  </si>
  <si>
    <t>112</t>
  </si>
  <si>
    <t>776421311</t>
  </si>
  <si>
    <t>Montáž lišt přechodových samolepících</t>
  </si>
  <si>
    <t>-245936976</t>
  </si>
  <si>
    <t>5*(1,3)</t>
  </si>
  <si>
    <t>113</t>
  </si>
  <si>
    <t>553431-R</t>
  </si>
  <si>
    <t>profil přechodový Al narážecí 40mm stříbro, zlato, champagne</t>
  </si>
  <si>
    <t>476571151</t>
  </si>
  <si>
    <t>6,5*1,02 'Přepočtené koeficientem množství</t>
  </si>
  <si>
    <t>114</t>
  </si>
  <si>
    <t>998776101</t>
  </si>
  <si>
    <t>Přesun hmot pro podlahy povlakové stanovený z hmotnosti přesunovaného materiálu vodorovná dopravní vzdálenost do 50 m v objektech výšky do 6 m</t>
  </si>
  <si>
    <t>-1912172703</t>
  </si>
  <si>
    <t>783</t>
  </si>
  <si>
    <t>Dokončovací práce - nátěry</t>
  </si>
  <si>
    <t>115</t>
  </si>
  <si>
    <t>783213021</t>
  </si>
  <si>
    <t>Napouštěcí nátěr tesařských prvků proti dřevokazným houbám, hmyzu a plísním nezabudovaných do konstrukce dvojnásobný syntetický</t>
  </si>
  <si>
    <t>-2053377421</t>
  </si>
  <si>
    <t>116</t>
  </si>
  <si>
    <t>783214101</t>
  </si>
  <si>
    <t>Základní nátěr tesařských konstrukcí jednonásobný syntetický</t>
  </si>
  <si>
    <t>2145237274</t>
  </si>
  <si>
    <t>krokve</t>
  </si>
  <si>
    <t>7*5,3*(0,1+2*0,18)</t>
  </si>
  <si>
    <t>palubky</t>
  </si>
  <si>
    <t>117</t>
  </si>
  <si>
    <t>783218111</t>
  </si>
  <si>
    <t>Lazurovací nátěr tesařských konstrukcí dvojnásobný syntetický</t>
  </si>
  <si>
    <t>-1085467752</t>
  </si>
  <si>
    <t>118</t>
  </si>
  <si>
    <t>783314203</t>
  </si>
  <si>
    <t>Základní antikorozní nátěr zámečnických konstrukcí jednonásobný syntetický samozákladující</t>
  </si>
  <si>
    <t>-322649061</t>
  </si>
  <si>
    <t>119</t>
  </si>
  <si>
    <t>783317101</t>
  </si>
  <si>
    <t>Krycí nátěr (email) zámečnických konstrukcí jednonásobný syntetický standardní</t>
  </si>
  <si>
    <t>1533877679</t>
  </si>
  <si>
    <t>784</t>
  </si>
  <si>
    <t>Dokončovací práce - malby a tapety</t>
  </si>
  <si>
    <t>120</t>
  </si>
  <si>
    <t>784111011</t>
  </si>
  <si>
    <t>Obroušení podkladu omítky v místnostech výšky do 3,80 m</t>
  </si>
  <si>
    <t>-2031096034</t>
  </si>
  <si>
    <t>pouze stěny s okny</t>
  </si>
  <si>
    <t>3,8*(5,875+2,6+3,2+2,6+3,825)</t>
  </si>
  <si>
    <t>-(6*2,35*1,95)</t>
  </si>
  <si>
    <t>špalety a nadpraží</t>
  </si>
  <si>
    <t>6*0,30*(2,35+2,85*2)</t>
  </si>
  <si>
    <t>121</t>
  </si>
  <si>
    <t>784181101</t>
  </si>
  <si>
    <t>Penetrace podkladu jednonásobná základní akrylátová v místnostech výšky do 3,80 m</t>
  </si>
  <si>
    <t>1801422876</t>
  </si>
  <si>
    <t>122</t>
  </si>
  <si>
    <t>784211101</t>
  </si>
  <si>
    <t>Malby z malířských směsí otěruvzdorných za mokra dvojnásobné, bílé za mokra otěruvzdorné výborně v místnostech výšky do 3,80 m</t>
  </si>
  <si>
    <t>120773890</t>
  </si>
  <si>
    <t>123</t>
  </si>
  <si>
    <t>784211141</t>
  </si>
  <si>
    <t>Malby z malířských směsí otěruvzdorných za mokra Příplatek k cenám dvojnásobných maleb za zvýšenou pracnost při provádění malého rozsahu plochy do 5 m2</t>
  </si>
  <si>
    <t>1709168308</t>
  </si>
  <si>
    <t>124</t>
  </si>
  <si>
    <t>784211143</t>
  </si>
  <si>
    <t>Malby z malířských směsí otěruvzdorných za mokra Příplatek k cenám dvojnásobných maleb za zvýšenou pracnost při provádění styku 2 barev</t>
  </si>
  <si>
    <t>364327301</t>
  </si>
  <si>
    <t>5*(3,8*2)</t>
  </si>
  <si>
    <t>Práce a dodávky M</t>
  </si>
  <si>
    <t>58-M</t>
  </si>
  <si>
    <t>Revize vyhrazených technických zařízení</t>
  </si>
  <si>
    <t>125</t>
  </si>
  <si>
    <t>580103004</t>
  </si>
  <si>
    <t>Elektrická instalace kontrola stavu elektrického okruhu včetně instalačních, ovládacích a jistících prvků bez připojených spotřebičů v prostoru nebezpečném do 5 vývodů</t>
  </si>
  <si>
    <t>okruh</t>
  </si>
  <si>
    <t>-330717597</t>
  </si>
  <si>
    <t>VRN</t>
  </si>
  <si>
    <t>Vedlejší rozpočtové náklady</t>
  </si>
  <si>
    <t>VRN1</t>
  </si>
  <si>
    <t>Průzkumné, geodetické a projektové práce</t>
  </si>
  <si>
    <t>126</t>
  </si>
  <si>
    <t>012103000</t>
  </si>
  <si>
    <t>Geodetické práce před výstavbou</t>
  </si>
  <si>
    <t>…</t>
  </si>
  <si>
    <t>1024</t>
  </si>
  <si>
    <t>1161769391</t>
  </si>
  <si>
    <t>127</t>
  </si>
  <si>
    <t>012303000</t>
  </si>
  <si>
    <t>Geodetické práce po výstavbě</t>
  </si>
  <si>
    <t>-533498921</t>
  </si>
  <si>
    <t>128</t>
  </si>
  <si>
    <t>013244000</t>
  </si>
  <si>
    <t>Dokumentace pro provádění stavby</t>
  </si>
  <si>
    <t>1254692443</t>
  </si>
  <si>
    <t>dílenská dokumentace zámečnických konstrukcí - bude přdložena k odsouhlasení před realizací</t>
  </si>
  <si>
    <t>VRN3</t>
  </si>
  <si>
    <t>Zařízení staveniště</t>
  </si>
  <si>
    <t>129</t>
  </si>
  <si>
    <t>032103000</t>
  </si>
  <si>
    <t>Náklady na stavební buňky</t>
  </si>
  <si>
    <t>-207675916</t>
  </si>
  <si>
    <t>130</t>
  </si>
  <si>
    <t>032803000</t>
  </si>
  <si>
    <t>Ostatní vybavení staveniště</t>
  </si>
  <si>
    <t>-434712868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</si>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</sst>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4" t="s">
        <v>14</v>
      </c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23"/>
      <c r="AQ5" s="23"/>
      <c r="AR5" s="21"/>
      <c r="BE5" s="324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6" t="s">
        <v>17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23"/>
      <c r="AQ6" s="23"/>
      <c r="AR6" s="21"/>
      <c r="BE6" s="325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5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5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5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5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5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5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25"/>
      <c r="BS13" s="18" t="s">
        <v>6</v>
      </c>
    </row>
    <row r="14" spans="2:71" ht="12.75">
      <c r="B14" s="22"/>
      <c r="C14" s="23"/>
      <c r="D14" s="23"/>
      <c r="E14" s="357" t="s">
        <v>31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25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5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5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5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5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5"/>
      <c r="BS19" s="18" t="s">
        <v>6</v>
      </c>
    </row>
    <row r="20" spans="2:71" s="1" customFormat="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5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5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5"/>
    </row>
    <row r="23" spans="2:57" s="1" customFormat="1" ht="76.5" customHeight="1">
      <c r="B23" s="22"/>
      <c r="C23" s="23"/>
      <c r="D23" s="23"/>
      <c r="E23" s="359" t="s">
        <v>40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23"/>
      <c r="AP23" s="23"/>
      <c r="AQ23" s="23"/>
      <c r="AR23" s="21"/>
      <c r="BE23" s="325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5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5"/>
    </row>
    <row r="26" spans="1:57" s="2" customFormat="1" ht="25.9" customHeight="1">
      <c r="A26" s="35"/>
      <c r="B26" s="36"/>
      <c r="C26" s="37"/>
      <c r="D26" s="38" t="s">
        <v>41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7">
        <f>ROUND(AG54,2)</f>
        <v>0</v>
      </c>
      <c r="AL26" s="328"/>
      <c r="AM26" s="328"/>
      <c r="AN26" s="328"/>
      <c r="AO26" s="328"/>
      <c r="AP26" s="37"/>
      <c r="AQ26" s="37"/>
      <c r="AR26" s="40"/>
      <c r="BE26" s="325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5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0" t="s">
        <v>42</v>
      </c>
      <c r="M28" s="360"/>
      <c r="N28" s="360"/>
      <c r="O28" s="360"/>
      <c r="P28" s="360"/>
      <c r="Q28" s="37"/>
      <c r="R28" s="37"/>
      <c r="S28" s="37"/>
      <c r="T28" s="37"/>
      <c r="U28" s="37"/>
      <c r="V28" s="37"/>
      <c r="W28" s="360" t="s">
        <v>43</v>
      </c>
      <c r="X28" s="360"/>
      <c r="Y28" s="360"/>
      <c r="Z28" s="360"/>
      <c r="AA28" s="360"/>
      <c r="AB28" s="360"/>
      <c r="AC28" s="360"/>
      <c r="AD28" s="360"/>
      <c r="AE28" s="360"/>
      <c r="AF28" s="37"/>
      <c r="AG28" s="37"/>
      <c r="AH28" s="37"/>
      <c r="AI28" s="37"/>
      <c r="AJ28" s="37"/>
      <c r="AK28" s="360" t="s">
        <v>44</v>
      </c>
      <c r="AL28" s="360"/>
      <c r="AM28" s="360"/>
      <c r="AN28" s="360"/>
      <c r="AO28" s="360"/>
      <c r="AP28" s="37"/>
      <c r="AQ28" s="37"/>
      <c r="AR28" s="40"/>
      <c r="BE28" s="325"/>
    </row>
    <row r="29" spans="2:57" s="3" customFormat="1" ht="14.45" customHeight="1">
      <c r="B29" s="41"/>
      <c r="C29" s="42"/>
      <c r="D29" s="30" t="s">
        <v>45</v>
      </c>
      <c r="E29" s="42"/>
      <c r="F29" s="30" t="s">
        <v>46</v>
      </c>
      <c r="G29" s="42"/>
      <c r="H29" s="42"/>
      <c r="I29" s="42"/>
      <c r="J29" s="42"/>
      <c r="K29" s="42"/>
      <c r="L29" s="361">
        <v>0.21</v>
      </c>
      <c r="M29" s="323"/>
      <c r="N29" s="323"/>
      <c r="O29" s="323"/>
      <c r="P29" s="323"/>
      <c r="Q29" s="42"/>
      <c r="R29" s="42"/>
      <c r="S29" s="42"/>
      <c r="T29" s="42"/>
      <c r="U29" s="42"/>
      <c r="V29" s="42"/>
      <c r="W29" s="322">
        <f>ROUND(AZ54,2)</f>
        <v>0</v>
      </c>
      <c r="X29" s="323"/>
      <c r="Y29" s="323"/>
      <c r="Z29" s="323"/>
      <c r="AA29" s="323"/>
      <c r="AB29" s="323"/>
      <c r="AC29" s="323"/>
      <c r="AD29" s="323"/>
      <c r="AE29" s="323"/>
      <c r="AF29" s="42"/>
      <c r="AG29" s="42"/>
      <c r="AH29" s="42"/>
      <c r="AI29" s="42"/>
      <c r="AJ29" s="42"/>
      <c r="AK29" s="322">
        <f>ROUND(AV54,2)</f>
        <v>0</v>
      </c>
      <c r="AL29" s="323"/>
      <c r="AM29" s="323"/>
      <c r="AN29" s="323"/>
      <c r="AO29" s="323"/>
      <c r="AP29" s="42"/>
      <c r="AQ29" s="42"/>
      <c r="AR29" s="43"/>
      <c r="BE29" s="326"/>
    </row>
    <row r="30" spans="2:57" s="3" customFormat="1" ht="14.45" customHeight="1">
      <c r="B30" s="41"/>
      <c r="C30" s="42"/>
      <c r="D30" s="42"/>
      <c r="E30" s="42"/>
      <c r="F30" s="30" t="s">
        <v>47</v>
      </c>
      <c r="G30" s="42"/>
      <c r="H30" s="42"/>
      <c r="I30" s="42"/>
      <c r="J30" s="42"/>
      <c r="K30" s="42"/>
      <c r="L30" s="361">
        <v>0.15</v>
      </c>
      <c r="M30" s="323"/>
      <c r="N30" s="323"/>
      <c r="O30" s="323"/>
      <c r="P30" s="323"/>
      <c r="Q30" s="42"/>
      <c r="R30" s="42"/>
      <c r="S30" s="42"/>
      <c r="T30" s="42"/>
      <c r="U30" s="42"/>
      <c r="V30" s="42"/>
      <c r="W30" s="322">
        <f>ROUND(BA54,2)</f>
        <v>0</v>
      </c>
      <c r="X30" s="323"/>
      <c r="Y30" s="323"/>
      <c r="Z30" s="323"/>
      <c r="AA30" s="323"/>
      <c r="AB30" s="323"/>
      <c r="AC30" s="323"/>
      <c r="AD30" s="323"/>
      <c r="AE30" s="323"/>
      <c r="AF30" s="42"/>
      <c r="AG30" s="42"/>
      <c r="AH30" s="42"/>
      <c r="AI30" s="42"/>
      <c r="AJ30" s="42"/>
      <c r="AK30" s="322">
        <f>ROUND(AW54,2)</f>
        <v>0</v>
      </c>
      <c r="AL30" s="323"/>
      <c r="AM30" s="323"/>
      <c r="AN30" s="323"/>
      <c r="AO30" s="323"/>
      <c r="AP30" s="42"/>
      <c r="AQ30" s="42"/>
      <c r="AR30" s="43"/>
      <c r="BE30" s="326"/>
    </row>
    <row r="31" spans="2:57" s="3" customFormat="1" ht="14.45" customHeight="1" hidden="1">
      <c r="B31" s="41"/>
      <c r="C31" s="42"/>
      <c r="D31" s="42"/>
      <c r="E31" s="42"/>
      <c r="F31" s="30" t="s">
        <v>48</v>
      </c>
      <c r="G31" s="42"/>
      <c r="H31" s="42"/>
      <c r="I31" s="42"/>
      <c r="J31" s="42"/>
      <c r="K31" s="42"/>
      <c r="L31" s="361">
        <v>0.21</v>
      </c>
      <c r="M31" s="323"/>
      <c r="N31" s="323"/>
      <c r="O31" s="323"/>
      <c r="P31" s="323"/>
      <c r="Q31" s="42"/>
      <c r="R31" s="42"/>
      <c r="S31" s="42"/>
      <c r="T31" s="42"/>
      <c r="U31" s="42"/>
      <c r="V31" s="42"/>
      <c r="W31" s="322">
        <f>ROUND(BB54,2)</f>
        <v>0</v>
      </c>
      <c r="X31" s="323"/>
      <c r="Y31" s="323"/>
      <c r="Z31" s="323"/>
      <c r="AA31" s="323"/>
      <c r="AB31" s="323"/>
      <c r="AC31" s="323"/>
      <c r="AD31" s="323"/>
      <c r="AE31" s="323"/>
      <c r="AF31" s="42"/>
      <c r="AG31" s="42"/>
      <c r="AH31" s="42"/>
      <c r="AI31" s="42"/>
      <c r="AJ31" s="42"/>
      <c r="AK31" s="322">
        <v>0</v>
      </c>
      <c r="AL31" s="323"/>
      <c r="AM31" s="323"/>
      <c r="AN31" s="323"/>
      <c r="AO31" s="323"/>
      <c r="AP31" s="42"/>
      <c r="AQ31" s="42"/>
      <c r="AR31" s="43"/>
      <c r="BE31" s="326"/>
    </row>
    <row r="32" spans="2:57" s="3" customFormat="1" ht="14.45" customHeight="1" hidden="1">
      <c r="B32" s="41"/>
      <c r="C32" s="42"/>
      <c r="D32" s="42"/>
      <c r="E32" s="42"/>
      <c r="F32" s="30" t="s">
        <v>49</v>
      </c>
      <c r="G32" s="42"/>
      <c r="H32" s="42"/>
      <c r="I32" s="42"/>
      <c r="J32" s="42"/>
      <c r="K32" s="42"/>
      <c r="L32" s="361">
        <v>0.15</v>
      </c>
      <c r="M32" s="323"/>
      <c r="N32" s="323"/>
      <c r="O32" s="323"/>
      <c r="P32" s="323"/>
      <c r="Q32" s="42"/>
      <c r="R32" s="42"/>
      <c r="S32" s="42"/>
      <c r="T32" s="42"/>
      <c r="U32" s="42"/>
      <c r="V32" s="42"/>
      <c r="W32" s="322">
        <f>ROUND(BC54,2)</f>
        <v>0</v>
      </c>
      <c r="X32" s="323"/>
      <c r="Y32" s="323"/>
      <c r="Z32" s="323"/>
      <c r="AA32" s="323"/>
      <c r="AB32" s="323"/>
      <c r="AC32" s="323"/>
      <c r="AD32" s="323"/>
      <c r="AE32" s="323"/>
      <c r="AF32" s="42"/>
      <c r="AG32" s="42"/>
      <c r="AH32" s="42"/>
      <c r="AI32" s="42"/>
      <c r="AJ32" s="42"/>
      <c r="AK32" s="322">
        <v>0</v>
      </c>
      <c r="AL32" s="323"/>
      <c r="AM32" s="323"/>
      <c r="AN32" s="323"/>
      <c r="AO32" s="323"/>
      <c r="AP32" s="42"/>
      <c r="AQ32" s="42"/>
      <c r="AR32" s="43"/>
      <c r="BE32" s="326"/>
    </row>
    <row r="33" spans="2:44" s="3" customFormat="1" ht="14.45" customHeight="1" hidden="1">
      <c r="B33" s="41"/>
      <c r="C33" s="42"/>
      <c r="D33" s="42"/>
      <c r="E33" s="42"/>
      <c r="F33" s="30" t="s">
        <v>50</v>
      </c>
      <c r="G33" s="42"/>
      <c r="H33" s="42"/>
      <c r="I33" s="42"/>
      <c r="J33" s="42"/>
      <c r="K33" s="42"/>
      <c r="L33" s="361">
        <v>0</v>
      </c>
      <c r="M33" s="323"/>
      <c r="N33" s="323"/>
      <c r="O33" s="323"/>
      <c r="P33" s="323"/>
      <c r="Q33" s="42"/>
      <c r="R33" s="42"/>
      <c r="S33" s="42"/>
      <c r="T33" s="42"/>
      <c r="U33" s="42"/>
      <c r="V33" s="42"/>
      <c r="W33" s="322">
        <f>ROUND(BD54,2)</f>
        <v>0</v>
      </c>
      <c r="X33" s="323"/>
      <c r="Y33" s="323"/>
      <c r="Z33" s="323"/>
      <c r="AA33" s="323"/>
      <c r="AB33" s="323"/>
      <c r="AC33" s="323"/>
      <c r="AD33" s="323"/>
      <c r="AE33" s="323"/>
      <c r="AF33" s="42"/>
      <c r="AG33" s="42"/>
      <c r="AH33" s="42"/>
      <c r="AI33" s="42"/>
      <c r="AJ33" s="42"/>
      <c r="AK33" s="322">
        <v>0</v>
      </c>
      <c r="AL33" s="323"/>
      <c r="AM33" s="323"/>
      <c r="AN33" s="323"/>
      <c r="AO33" s="323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52</v>
      </c>
      <c r="U35" s="46"/>
      <c r="V35" s="46"/>
      <c r="W35" s="46"/>
      <c r="X35" s="329" t="s">
        <v>53</v>
      </c>
      <c r="Y35" s="330"/>
      <c r="Z35" s="330"/>
      <c r="AA35" s="330"/>
      <c r="AB35" s="330"/>
      <c r="AC35" s="46"/>
      <c r="AD35" s="46"/>
      <c r="AE35" s="46"/>
      <c r="AF35" s="46"/>
      <c r="AG35" s="46"/>
      <c r="AH35" s="46"/>
      <c r="AI35" s="46"/>
      <c r="AJ35" s="46"/>
      <c r="AK35" s="331">
        <f>SUM(AK26:AK33)</f>
        <v>0</v>
      </c>
      <c r="AL35" s="330"/>
      <c r="AM35" s="330"/>
      <c r="AN35" s="330"/>
      <c r="AO35" s="33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210303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6" t="str">
        <f>K6</f>
        <v>Venkovní terasa a zahradní altán k pokojům pro dlouhodobě ležící klienty - DS Kurojedy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Kurojedy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8" t="str">
        <f>IF(AN8="","",AN8)</f>
        <v>12. 5. 2021</v>
      </c>
      <c r="AN47" s="338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Centrum sociálních služeb Tachov, p.o.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34" t="str">
        <f>IF(E17="","",E17)</f>
        <v>S P I R A L spol. s r. o.</v>
      </c>
      <c r="AN49" s="335"/>
      <c r="AO49" s="335"/>
      <c r="AP49" s="335"/>
      <c r="AQ49" s="37"/>
      <c r="AR49" s="40"/>
      <c r="AS49" s="339" t="s">
        <v>55</v>
      </c>
      <c r="AT49" s="34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334" t="str">
        <f>IF(E20="","",E20)</f>
        <v>ing. Pavel Kodýtek</v>
      </c>
      <c r="AN50" s="335"/>
      <c r="AO50" s="335"/>
      <c r="AP50" s="335"/>
      <c r="AQ50" s="37"/>
      <c r="AR50" s="40"/>
      <c r="AS50" s="341"/>
      <c r="AT50" s="34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3"/>
      <c r="AT51" s="34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5" t="s">
        <v>56</v>
      </c>
      <c r="D52" s="346"/>
      <c r="E52" s="346"/>
      <c r="F52" s="346"/>
      <c r="G52" s="346"/>
      <c r="H52" s="67"/>
      <c r="I52" s="347" t="s">
        <v>57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8" t="s">
        <v>58</v>
      </c>
      <c r="AH52" s="346"/>
      <c r="AI52" s="346"/>
      <c r="AJ52" s="346"/>
      <c r="AK52" s="346"/>
      <c r="AL52" s="346"/>
      <c r="AM52" s="346"/>
      <c r="AN52" s="347" t="s">
        <v>59</v>
      </c>
      <c r="AO52" s="346"/>
      <c r="AP52" s="346"/>
      <c r="AQ52" s="68" t="s">
        <v>60</v>
      </c>
      <c r="AR52" s="40"/>
      <c r="AS52" s="69" t="s">
        <v>61</v>
      </c>
      <c r="AT52" s="70" t="s">
        <v>62</v>
      </c>
      <c r="AU52" s="70" t="s">
        <v>63</v>
      </c>
      <c r="AV52" s="70" t="s">
        <v>64</v>
      </c>
      <c r="AW52" s="70" t="s">
        <v>65</v>
      </c>
      <c r="AX52" s="70" t="s">
        <v>66</v>
      </c>
      <c r="AY52" s="70" t="s">
        <v>67</v>
      </c>
      <c r="AZ52" s="70" t="s">
        <v>68</v>
      </c>
      <c r="BA52" s="70" t="s">
        <v>69</v>
      </c>
      <c r="BB52" s="70" t="s">
        <v>70</v>
      </c>
      <c r="BC52" s="70" t="s">
        <v>71</v>
      </c>
      <c r="BD52" s="71" t="s">
        <v>72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2">
        <f>ROUND(AG55,2)</f>
        <v>0</v>
      </c>
      <c r="AH54" s="352"/>
      <c r="AI54" s="352"/>
      <c r="AJ54" s="352"/>
      <c r="AK54" s="352"/>
      <c r="AL54" s="352"/>
      <c r="AM54" s="352"/>
      <c r="AN54" s="353">
        <f>SUM(AG54,AT54)</f>
        <v>0</v>
      </c>
      <c r="AO54" s="353"/>
      <c r="AP54" s="353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74</v>
      </c>
      <c r="BT54" s="85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0" s="7" customFormat="1" ht="40.5" customHeight="1">
      <c r="A55" s="86" t="s">
        <v>78</v>
      </c>
      <c r="B55" s="87"/>
      <c r="C55" s="88"/>
      <c r="D55" s="351" t="s">
        <v>14</v>
      </c>
      <c r="E55" s="351"/>
      <c r="F55" s="351"/>
      <c r="G55" s="351"/>
      <c r="H55" s="351"/>
      <c r="I55" s="89"/>
      <c r="J55" s="351" t="s">
        <v>17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49">
        <f>'210303 - Venkovní terasa ...'!J28</f>
        <v>0</v>
      </c>
      <c r="AH55" s="350"/>
      <c r="AI55" s="350"/>
      <c r="AJ55" s="350"/>
      <c r="AK55" s="350"/>
      <c r="AL55" s="350"/>
      <c r="AM55" s="350"/>
      <c r="AN55" s="349">
        <f>SUM(AG55,AT55)</f>
        <v>0</v>
      </c>
      <c r="AO55" s="350"/>
      <c r="AP55" s="350"/>
      <c r="AQ55" s="90" t="s">
        <v>79</v>
      </c>
      <c r="AR55" s="91"/>
      <c r="AS55" s="92">
        <v>0</v>
      </c>
      <c r="AT55" s="93">
        <f>ROUND(SUM(AV55:AW55),2)</f>
        <v>0</v>
      </c>
      <c r="AU55" s="94">
        <f>'210303 - Venkovní terasa ...'!P97</f>
        <v>0</v>
      </c>
      <c r="AV55" s="93">
        <f>'210303 - Venkovní terasa ...'!J31</f>
        <v>0</v>
      </c>
      <c r="AW55" s="93">
        <f>'210303 - Venkovní terasa ...'!J32</f>
        <v>0</v>
      </c>
      <c r="AX55" s="93">
        <f>'210303 - Venkovní terasa ...'!J33</f>
        <v>0</v>
      </c>
      <c r="AY55" s="93">
        <f>'210303 - Venkovní terasa ...'!J34</f>
        <v>0</v>
      </c>
      <c r="AZ55" s="93">
        <f>'210303 - Venkovní terasa ...'!F31</f>
        <v>0</v>
      </c>
      <c r="BA55" s="93">
        <f>'210303 - Venkovní terasa ...'!F32</f>
        <v>0</v>
      </c>
      <c r="BB55" s="93">
        <f>'210303 - Venkovní terasa ...'!F33</f>
        <v>0</v>
      </c>
      <c r="BC55" s="93">
        <f>'210303 - Venkovní terasa ...'!F34</f>
        <v>0</v>
      </c>
      <c r="BD55" s="95">
        <f>'210303 - Venkovní terasa ...'!F35</f>
        <v>0</v>
      </c>
      <c r="BT55" s="96" t="s">
        <v>80</v>
      </c>
      <c r="BU55" s="96" t="s">
        <v>81</v>
      </c>
      <c r="BV55" s="96" t="s">
        <v>76</v>
      </c>
      <c r="BW55" s="96" t="s">
        <v>5</v>
      </c>
      <c r="BX55" s="96" t="s">
        <v>77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FndkYb4w2hXu4hlnC4xvSo2DVa7Gqyvh3e85QZQH4/lnXBWnOX8Ci8F+k5rxdcFL2Gt7whlZhzwiz9PGjlvFCA==" saltValue="K03KUuNzWMIHdkqaoyjS4fi6tguob8oU4Vt01PCYt4WMnZ2M0R3MarUltBzhqSRq8lZMww9cQ10g9DpX3VeKbg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210303 - Venkovní teras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0"/>
  <sheetViews>
    <sheetView showGridLines="0" tabSelected="1" workbookViewId="0" topLeftCell="A24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7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5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21"/>
      <c r="AT3" s="18" t="s">
        <v>82</v>
      </c>
    </row>
    <row r="4" spans="2:46" s="1" customFormat="1" ht="24.95" customHeight="1">
      <c r="B4" s="21"/>
      <c r="D4" s="101" t="s">
        <v>83</v>
      </c>
      <c r="I4" s="97"/>
      <c r="L4" s="21"/>
      <c r="M4" s="102" t="s">
        <v>10</v>
      </c>
      <c r="AT4" s="18" t="s">
        <v>4</v>
      </c>
    </row>
    <row r="5" spans="2:12" s="1" customFormat="1" ht="6.95" customHeight="1">
      <c r="B5" s="21"/>
      <c r="I5" s="97"/>
      <c r="L5" s="21"/>
    </row>
    <row r="6" spans="1:31" s="2" customFormat="1" ht="12" customHeight="1">
      <c r="A6" s="35"/>
      <c r="B6" s="40"/>
      <c r="C6" s="35"/>
      <c r="D6" s="103" t="s">
        <v>16</v>
      </c>
      <c r="E6" s="35"/>
      <c r="F6" s="35"/>
      <c r="G6" s="35"/>
      <c r="H6" s="35"/>
      <c r="I6" s="104"/>
      <c r="J6" s="35"/>
      <c r="K6" s="35"/>
      <c r="L6" s="10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62" t="s">
        <v>17</v>
      </c>
      <c r="F7" s="363"/>
      <c r="G7" s="363"/>
      <c r="H7" s="363"/>
      <c r="I7" s="104"/>
      <c r="J7" s="35"/>
      <c r="K7" s="35"/>
      <c r="L7" s="10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104"/>
      <c r="J8" s="35"/>
      <c r="K8" s="35"/>
      <c r="L8" s="10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3" t="s">
        <v>18</v>
      </c>
      <c r="E9" s="35"/>
      <c r="F9" s="106" t="s">
        <v>19</v>
      </c>
      <c r="G9" s="35"/>
      <c r="H9" s="35"/>
      <c r="I9" s="107" t="s">
        <v>20</v>
      </c>
      <c r="J9" s="106" t="s">
        <v>19</v>
      </c>
      <c r="K9" s="35"/>
      <c r="L9" s="10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3" t="s">
        <v>21</v>
      </c>
      <c r="E10" s="35"/>
      <c r="F10" s="106" t="s">
        <v>22</v>
      </c>
      <c r="G10" s="35"/>
      <c r="H10" s="35"/>
      <c r="I10" s="107" t="s">
        <v>23</v>
      </c>
      <c r="J10" s="108" t="str">
        <f>'Rekapitulace stavby'!AN8</f>
        <v>12. 5. 2021</v>
      </c>
      <c r="K10" s="35"/>
      <c r="L10" s="10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104"/>
      <c r="J11" s="35"/>
      <c r="K11" s="35"/>
      <c r="L11" s="10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3" t="s">
        <v>25</v>
      </c>
      <c r="E12" s="35"/>
      <c r="F12" s="35"/>
      <c r="G12" s="35"/>
      <c r="H12" s="35"/>
      <c r="I12" s="107" t="s">
        <v>26</v>
      </c>
      <c r="J12" s="106" t="s">
        <v>27</v>
      </c>
      <c r="K12" s="35"/>
      <c r="L12" s="10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6" t="s">
        <v>28</v>
      </c>
      <c r="F13" s="35"/>
      <c r="G13" s="35"/>
      <c r="H13" s="35"/>
      <c r="I13" s="107" t="s">
        <v>29</v>
      </c>
      <c r="J13" s="106" t="s">
        <v>19</v>
      </c>
      <c r="K13" s="35"/>
      <c r="L13" s="10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104"/>
      <c r="J14" s="35"/>
      <c r="K14" s="35"/>
      <c r="L14" s="10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3" t="s">
        <v>30</v>
      </c>
      <c r="E15" s="35"/>
      <c r="F15" s="35"/>
      <c r="G15" s="35"/>
      <c r="H15" s="35"/>
      <c r="I15" s="107" t="s">
        <v>26</v>
      </c>
      <c r="J15" s="31" t="str">
        <f>'Rekapitulace stavby'!AN13</f>
        <v>Vyplň údaj</v>
      </c>
      <c r="K15" s="35"/>
      <c r="L15" s="10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64" t="str">
        <f>'Rekapitulace stavby'!E14</f>
        <v>Vyplň údaj</v>
      </c>
      <c r="F16" s="365"/>
      <c r="G16" s="365"/>
      <c r="H16" s="365"/>
      <c r="I16" s="107" t="s">
        <v>29</v>
      </c>
      <c r="J16" s="31" t="str">
        <f>'Rekapitulace stavby'!AN14</f>
        <v>Vyplň údaj</v>
      </c>
      <c r="K16" s="35"/>
      <c r="L16" s="10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104"/>
      <c r="J17" s="35"/>
      <c r="K17" s="35"/>
      <c r="L17" s="10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3" t="s">
        <v>32</v>
      </c>
      <c r="E18" s="35"/>
      <c r="F18" s="35"/>
      <c r="G18" s="35"/>
      <c r="H18" s="35"/>
      <c r="I18" s="107" t="s">
        <v>26</v>
      </c>
      <c r="J18" s="106" t="s">
        <v>33</v>
      </c>
      <c r="K18" s="35"/>
      <c r="L18" s="10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6" t="s">
        <v>34</v>
      </c>
      <c r="F19" s="35"/>
      <c r="G19" s="35"/>
      <c r="H19" s="35"/>
      <c r="I19" s="107" t="s">
        <v>29</v>
      </c>
      <c r="J19" s="106" t="s">
        <v>35</v>
      </c>
      <c r="K19" s="35"/>
      <c r="L19" s="10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104"/>
      <c r="J20" s="35"/>
      <c r="K20" s="35"/>
      <c r="L20" s="10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3" t="s">
        <v>37</v>
      </c>
      <c r="E21" s="35"/>
      <c r="F21" s="35"/>
      <c r="G21" s="35"/>
      <c r="H21" s="35"/>
      <c r="I21" s="107" t="s">
        <v>26</v>
      </c>
      <c r="J21" s="106" t="s">
        <v>19</v>
      </c>
      <c r="K21" s="35"/>
      <c r="L21" s="10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6" t="s">
        <v>38</v>
      </c>
      <c r="F22" s="35"/>
      <c r="G22" s="35"/>
      <c r="H22" s="35"/>
      <c r="I22" s="107" t="s">
        <v>29</v>
      </c>
      <c r="J22" s="106" t="s">
        <v>19</v>
      </c>
      <c r="K22" s="35"/>
      <c r="L22" s="10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104"/>
      <c r="J23" s="35"/>
      <c r="K23" s="35"/>
      <c r="L23" s="10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3" t="s">
        <v>39</v>
      </c>
      <c r="E24" s="35"/>
      <c r="F24" s="35"/>
      <c r="G24" s="35"/>
      <c r="H24" s="35"/>
      <c r="I24" s="104"/>
      <c r="J24" s="35"/>
      <c r="K24" s="35"/>
      <c r="L24" s="10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63.75" customHeight="1">
      <c r="A25" s="109"/>
      <c r="B25" s="110"/>
      <c r="C25" s="109"/>
      <c r="D25" s="109"/>
      <c r="E25" s="366" t="s">
        <v>84</v>
      </c>
      <c r="F25" s="366"/>
      <c r="G25" s="366"/>
      <c r="H25" s="366"/>
      <c r="I25" s="111"/>
      <c r="J25" s="109"/>
      <c r="K25" s="109"/>
      <c r="L25" s="112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104"/>
      <c r="J26" s="35"/>
      <c r="K26" s="35"/>
      <c r="L26" s="10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13"/>
      <c r="E27" s="113"/>
      <c r="F27" s="113"/>
      <c r="G27" s="113"/>
      <c r="H27" s="113"/>
      <c r="I27" s="114"/>
      <c r="J27" s="113"/>
      <c r="K27" s="113"/>
      <c r="L27" s="10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15" t="s">
        <v>41</v>
      </c>
      <c r="E28" s="35"/>
      <c r="F28" s="35"/>
      <c r="G28" s="35"/>
      <c r="H28" s="35"/>
      <c r="I28" s="104"/>
      <c r="J28" s="116">
        <f>ROUND(J97,2)</f>
        <v>0</v>
      </c>
      <c r="K28" s="35"/>
      <c r="L28" s="10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4"/>
      <c r="J29" s="113"/>
      <c r="K29" s="113"/>
      <c r="L29" s="10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7" t="s">
        <v>43</v>
      </c>
      <c r="G30" s="35"/>
      <c r="H30" s="35"/>
      <c r="I30" s="118" t="s">
        <v>42</v>
      </c>
      <c r="J30" s="117" t="s">
        <v>44</v>
      </c>
      <c r="K30" s="35"/>
      <c r="L30" s="10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9" t="s">
        <v>45</v>
      </c>
      <c r="E31" s="103" t="s">
        <v>46</v>
      </c>
      <c r="F31" s="120">
        <f>ROUND((SUM(BE97:BE419)),2)</f>
        <v>0</v>
      </c>
      <c r="G31" s="35"/>
      <c r="H31" s="35"/>
      <c r="I31" s="121">
        <v>0.21</v>
      </c>
      <c r="J31" s="120">
        <f>ROUND(((SUM(BE97:BE419))*I31),2)</f>
        <v>0</v>
      </c>
      <c r="K31" s="35"/>
      <c r="L31" s="10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3" t="s">
        <v>47</v>
      </c>
      <c r="F32" s="120">
        <f>ROUND((SUM(BF97:BF419)),2)</f>
        <v>0</v>
      </c>
      <c r="G32" s="35"/>
      <c r="H32" s="35"/>
      <c r="I32" s="121">
        <v>0.15</v>
      </c>
      <c r="J32" s="120">
        <f>ROUND(((SUM(BF97:BF419))*I32),2)</f>
        <v>0</v>
      </c>
      <c r="K32" s="35"/>
      <c r="L32" s="10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3" t="s">
        <v>48</v>
      </c>
      <c r="F33" s="120">
        <f>ROUND((SUM(BG97:BG419)),2)</f>
        <v>0</v>
      </c>
      <c r="G33" s="35"/>
      <c r="H33" s="35"/>
      <c r="I33" s="121">
        <v>0.21</v>
      </c>
      <c r="J33" s="120">
        <f>0</f>
        <v>0</v>
      </c>
      <c r="K33" s="35"/>
      <c r="L33" s="10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3" t="s">
        <v>49</v>
      </c>
      <c r="F34" s="120">
        <f>ROUND((SUM(BH97:BH419)),2)</f>
        <v>0</v>
      </c>
      <c r="G34" s="35"/>
      <c r="H34" s="35"/>
      <c r="I34" s="121">
        <v>0.15</v>
      </c>
      <c r="J34" s="120">
        <f>0</f>
        <v>0</v>
      </c>
      <c r="K34" s="35"/>
      <c r="L34" s="10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3" t="s">
        <v>50</v>
      </c>
      <c r="F35" s="120">
        <f>ROUND((SUM(BI97:BI419)),2)</f>
        <v>0</v>
      </c>
      <c r="G35" s="35"/>
      <c r="H35" s="35"/>
      <c r="I35" s="121">
        <v>0</v>
      </c>
      <c r="J35" s="120">
        <f>0</f>
        <v>0</v>
      </c>
      <c r="K35" s="35"/>
      <c r="L35" s="10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104"/>
      <c r="J36" s="35"/>
      <c r="K36" s="35"/>
      <c r="L36" s="10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22"/>
      <c r="D37" s="123" t="s">
        <v>51</v>
      </c>
      <c r="E37" s="124"/>
      <c r="F37" s="124"/>
      <c r="G37" s="125" t="s">
        <v>52</v>
      </c>
      <c r="H37" s="126" t="s">
        <v>53</v>
      </c>
      <c r="I37" s="127"/>
      <c r="J37" s="128">
        <f>SUM(J28:J35)</f>
        <v>0</v>
      </c>
      <c r="K37" s="129"/>
      <c r="L37" s="10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30"/>
      <c r="C38" s="131"/>
      <c r="D38" s="131"/>
      <c r="E38" s="131"/>
      <c r="F38" s="131"/>
      <c r="G38" s="131"/>
      <c r="H38" s="131"/>
      <c r="I38" s="132"/>
      <c r="J38" s="131"/>
      <c r="K38" s="131"/>
      <c r="L38" s="10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10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85</v>
      </c>
      <c r="D43" s="37"/>
      <c r="E43" s="37"/>
      <c r="F43" s="37"/>
      <c r="G43" s="37"/>
      <c r="H43" s="37"/>
      <c r="I43" s="104"/>
      <c r="J43" s="37"/>
      <c r="K43" s="37"/>
      <c r="L43" s="10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104"/>
      <c r="J44" s="37"/>
      <c r="K44" s="37"/>
      <c r="L44" s="10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104"/>
      <c r="J45" s="37"/>
      <c r="K45" s="37"/>
      <c r="L45" s="10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6" t="str">
        <f>E7</f>
        <v>Venkovní terasa a zahradní altán k pokojům pro dlouhodobě ležící klienty - DS Kurojedy</v>
      </c>
      <c r="F46" s="367"/>
      <c r="G46" s="367"/>
      <c r="H46" s="367"/>
      <c r="I46" s="104"/>
      <c r="J46" s="37"/>
      <c r="K46" s="37"/>
      <c r="L46" s="10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104"/>
      <c r="J47" s="37"/>
      <c r="K47" s="37"/>
      <c r="L47" s="10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Kurojedy</v>
      </c>
      <c r="G48" s="37"/>
      <c r="H48" s="37"/>
      <c r="I48" s="107" t="s">
        <v>23</v>
      </c>
      <c r="J48" s="60" t="str">
        <f>IF(J10="","",J10)</f>
        <v>12. 5. 2021</v>
      </c>
      <c r="K48" s="37"/>
      <c r="L48" s="10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104"/>
      <c r="J49" s="37"/>
      <c r="K49" s="37"/>
      <c r="L49" s="10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27.95" customHeight="1">
      <c r="A50" s="35"/>
      <c r="B50" s="36"/>
      <c r="C50" s="30" t="s">
        <v>25</v>
      </c>
      <c r="D50" s="37"/>
      <c r="E50" s="37"/>
      <c r="F50" s="28" t="str">
        <f>E13</f>
        <v>Centrum sociálních služeb Tachov, p.o.</v>
      </c>
      <c r="G50" s="37"/>
      <c r="H50" s="37"/>
      <c r="I50" s="107" t="s">
        <v>32</v>
      </c>
      <c r="J50" s="33" t="str">
        <f>E19</f>
        <v>S P I R A L spol. s r. o.</v>
      </c>
      <c r="K50" s="37"/>
      <c r="L50" s="10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30</v>
      </c>
      <c r="D51" s="37"/>
      <c r="E51" s="37"/>
      <c r="F51" s="28" t="str">
        <f>IF(E16="","",E16)</f>
        <v>Vyplň údaj</v>
      </c>
      <c r="G51" s="37"/>
      <c r="H51" s="37"/>
      <c r="I51" s="107" t="s">
        <v>37</v>
      </c>
      <c r="J51" s="33" t="str">
        <f>E22</f>
        <v>ing. Pavel Kodýtek</v>
      </c>
      <c r="K51" s="37"/>
      <c r="L51" s="10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104"/>
      <c r="J52" s="37"/>
      <c r="K52" s="37"/>
      <c r="L52" s="10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36" t="s">
        <v>86</v>
      </c>
      <c r="D53" s="137"/>
      <c r="E53" s="137"/>
      <c r="F53" s="137"/>
      <c r="G53" s="137"/>
      <c r="H53" s="137"/>
      <c r="I53" s="138"/>
      <c r="J53" s="139" t="s">
        <v>87</v>
      </c>
      <c r="K53" s="137"/>
      <c r="L53" s="10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104"/>
      <c r="J54" s="37"/>
      <c r="K54" s="37"/>
      <c r="L54" s="10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40" t="s">
        <v>73</v>
      </c>
      <c r="D55" s="37"/>
      <c r="E55" s="37"/>
      <c r="F55" s="37"/>
      <c r="G55" s="37"/>
      <c r="H55" s="37"/>
      <c r="I55" s="104"/>
      <c r="J55" s="78">
        <f>J97</f>
        <v>0</v>
      </c>
      <c r="K55" s="37"/>
      <c r="L55" s="10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88</v>
      </c>
    </row>
    <row r="56" spans="2:12" s="9" customFormat="1" ht="24.95" customHeight="1">
      <c r="B56" s="141"/>
      <c r="C56" s="142"/>
      <c r="D56" s="143" t="s">
        <v>89</v>
      </c>
      <c r="E56" s="144"/>
      <c r="F56" s="144"/>
      <c r="G56" s="144"/>
      <c r="H56" s="144"/>
      <c r="I56" s="145"/>
      <c r="J56" s="146">
        <f>J98</f>
        <v>0</v>
      </c>
      <c r="K56" s="142"/>
      <c r="L56" s="147"/>
    </row>
    <row r="57" spans="2:12" s="10" customFormat="1" ht="19.9" customHeight="1">
      <c r="B57" s="148"/>
      <c r="C57" s="149"/>
      <c r="D57" s="150" t="s">
        <v>90</v>
      </c>
      <c r="E57" s="151"/>
      <c r="F57" s="151"/>
      <c r="G57" s="151"/>
      <c r="H57" s="151"/>
      <c r="I57" s="152"/>
      <c r="J57" s="153">
        <f>J99</f>
        <v>0</v>
      </c>
      <c r="K57" s="149"/>
      <c r="L57" s="154"/>
    </row>
    <row r="58" spans="2:12" s="10" customFormat="1" ht="19.9" customHeight="1">
      <c r="B58" s="148"/>
      <c r="C58" s="149"/>
      <c r="D58" s="150" t="s">
        <v>91</v>
      </c>
      <c r="E58" s="151"/>
      <c r="F58" s="151"/>
      <c r="G58" s="151"/>
      <c r="H58" s="151"/>
      <c r="I58" s="152"/>
      <c r="J58" s="153">
        <f>J127</f>
        <v>0</v>
      </c>
      <c r="K58" s="149"/>
      <c r="L58" s="154"/>
    </row>
    <row r="59" spans="2:12" s="10" customFormat="1" ht="19.9" customHeight="1">
      <c r="B59" s="148"/>
      <c r="C59" s="149"/>
      <c r="D59" s="150" t="s">
        <v>92</v>
      </c>
      <c r="E59" s="151"/>
      <c r="F59" s="151"/>
      <c r="G59" s="151"/>
      <c r="H59" s="151"/>
      <c r="I59" s="152"/>
      <c r="J59" s="153">
        <f>J154</f>
        <v>0</v>
      </c>
      <c r="K59" s="149"/>
      <c r="L59" s="154"/>
    </row>
    <row r="60" spans="2:12" s="10" customFormat="1" ht="19.9" customHeight="1">
      <c r="B60" s="148"/>
      <c r="C60" s="149"/>
      <c r="D60" s="150" t="s">
        <v>93</v>
      </c>
      <c r="E60" s="151"/>
      <c r="F60" s="151"/>
      <c r="G60" s="151"/>
      <c r="H60" s="151"/>
      <c r="I60" s="152"/>
      <c r="J60" s="153">
        <f>J212</f>
        <v>0</v>
      </c>
      <c r="K60" s="149"/>
      <c r="L60" s="154"/>
    </row>
    <row r="61" spans="2:12" s="10" customFormat="1" ht="19.9" customHeight="1">
      <c r="B61" s="148"/>
      <c r="C61" s="149"/>
      <c r="D61" s="150" t="s">
        <v>94</v>
      </c>
      <c r="E61" s="151"/>
      <c r="F61" s="151"/>
      <c r="G61" s="151"/>
      <c r="H61" s="151"/>
      <c r="I61" s="152"/>
      <c r="J61" s="153">
        <f>J222</f>
        <v>0</v>
      </c>
      <c r="K61" s="149"/>
      <c r="L61" s="154"/>
    </row>
    <row r="62" spans="2:12" s="10" customFormat="1" ht="19.9" customHeight="1">
      <c r="B62" s="148"/>
      <c r="C62" s="149"/>
      <c r="D62" s="150" t="s">
        <v>95</v>
      </c>
      <c r="E62" s="151"/>
      <c r="F62" s="151"/>
      <c r="G62" s="151"/>
      <c r="H62" s="151"/>
      <c r="I62" s="152"/>
      <c r="J62" s="153">
        <f>J228</f>
        <v>0</v>
      </c>
      <c r="K62" s="149"/>
      <c r="L62" s="154"/>
    </row>
    <row r="63" spans="2:12" s="9" customFormat="1" ht="24.95" customHeight="1">
      <c r="B63" s="141"/>
      <c r="C63" s="142"/>
      <c r="D63" s="143" t="s">
        <v>96</v>
      </c>
      <c r="E63" s="144"/>
      <c r="F63" s="144"/>
      <c r="G63" s="144"/>
      <c r="H63" s="144"/>
      <c r="I63" s="145"/>
      <c r="J63" s="146">
        <f>J230</f>
        <v>0</v>
      </c>
      <c r="K63" s="142"/>
      <c r="L63" s="147"/>
    </row>
    <row r="64" spans="2:12" s="10" customFormat="1" ht="19.9" customHeight="1">
      <c r="B64" s="148"/>
      <c r="C64" s="149"/>
      <c r="D64" s="150" t="s">
        <v>97</v>
      </c>
      <c r="E64" s="151"/>
      <c r="F64" s="151"/>
      <c r="G64" s="151"/>
      <c r="H64" s="151"/>
      <c r="I64" s="152"/>
      <c r="J64" s="153">
        <f>J231</f>
        <v>0</v>
      </c>
      <c r="K64" s="149"/>
      <c r="L64" s="154"/>
    </row>
    <row r="65" spans="2:12" s="10" customFormat="1" ht="19.9" customHeight="1">
      <c r="B65" s="148"/>
      <c r="C65" s="149"/>
      <c r="D65" s="150" t="s">
        <v>98</v>
      </c>
      <c r="E65" s="151"/>
      <c r="F65" s="151"/>
      <c r="G65" s="151"/>
      <c r="H65" s="151"/>
      <c r="I65" s="152"/>
      <c r="J65" s="153">
        <f>J238</f>
        <v>0</v>
      </c>
      <c r="K65" s="149"/>
      <c r="L65" s="154"/>
    </row>
    <row r="66" spans="2:12" s="10" customFormat="1" ht="19.9" customHeight="1">
      <c r="B66" s="148"/>
      <c r="C66" s="149"/>
      <c r="D66" s="150" t="s">
        <v>99</v>
      </c>
      <c r="E66" s="151"/>
      <c r="F66" s="151"/>
      <c r="G66" s="151"/>
      <c r="H66" s="151"/>
      <c r="I66" s="152"/>
      <c r="J66" s="153">
        <f>J242</f>
        <v>0</v>
      </c>
      <c r="K66" s="149"/>
      <c r="L66" s="154"/>
    </row>
    <row r="67" spans="2:12" s="10" customFormat="1" ht="19.9" customHeight="1">
      <c r="B67" s="148"/>
      <c r="C67" s="149"/>
      <c r="D67" s="150" t="s">
        <v>100</v>
      </c>
      <c r="E67" s="151"/>
      <c r="F67" s="151"/>
      <c r="G67" s="151"/>
      <c r="H67" s="151"/>
      <c r="I67" s="152"/>
      <c r="J67" s="153">
        <f>J247</f>
        <v>0</v>
      </c>
      <c r="K67" s="149"/>
      <c r="L67" s="154"/>
    </row>
    <row r="68" spans="2:12" s="10" customFormat="1" ht="19.9" customHeight="1">
      <c r="B68" s="148"/>
      <c r="C68" s="149"/>
      <c r="D68" s="150" t="s">
        <v>101</v>
      </c>
      <c r="E68" s="151"/>
      <c r="F68" s="151"/>
      <c r="G68" s="151"/>
      <c r="H68" s="151"/>
      <c r="I68" s="152"/>
      <c r="J68" s="153">
        <f>J250</f>
        <v>0</v>
      </c>
      <c r="K68" s="149"/>
      <c r="L68" s="154"/>
    </row>
    <row r="69" spans="2:12" s="10" customFormat="1" ht="19.9" customHeight="1">
      <c r="B69" s="148"/>
      <c r="C69" s="149"/>
      <c r="D69" s="150" t="s">
        <v>102</v>
      </c>
      <c r="E69" s="151"/>
      <c r="F69" s="151"/>
      <c r="G69" s="151"/>
      <c r="H69" s="151"/>
      <c r="I69" s="152"/>
      <c r="J69" s="153">
        <f>J288</f>
        <v>0</v>
      </c>
      <c r="K69" s="149"/>
      <c r="L69" s="154"/>
    </row>
    <row r="70" spans="2:12" s="10" customFormat="1" ht="19.9" customHeight="1">
      <c r="B70" s="148"/>
      <c r="C70" s="149"/>
      <c r="D70" s="150" t="s">
        <v>103</v>
      </c>
      <c r="E70" s="151"/>
      <c r="F70" s="151"/>
      <c r="G70" s="151"/>
      <c r="H70" s="151"/>
      <c r="I70" s="152"/>
      <c r="J70" s="153">
        <f>J307</f>
        <v>0</v>
      </c>
      <c r="K70" s="149"/>
      <c r="L70" s="154"/>
    </row>
    <row r="71" spans="2:12" s="10" customFormat="1" ht="19.9" customHeight="1">
      <c r="B71" s="148"/>
      <c r="C71" s="149"/>
      <c r="D71" s="150" t="s">
        <v>104</v>
      </c>
      <c r="E71" s="151"/>
      <c r="F71" s="151"/>
      <c r="G71" s="151"/>
      <c r="H71" s="151"/>
      <c r="I71" s="152"/>
      <c r="J71" s="153">
        <f>J332</f>
        <v>0</v>
      </c>
      <c r="K71" s="149"/>
      <c r="L71" s="154"/>
    </row>
    <row r="72" spans="2:12" s="10" customFormat="1" ht="19.9" customHeight="1">
      <c r="B72" s="148"/>
      <c r="C72" s="149"/>
      <c r="D72" s="150" t="s">
        <v>105</v>
      </c>
      <c r="E72" s="151"/>
      <c r="F72" s="151"/>
      <c r="G72" s="151"/>
      <c r="H72" s="151"/>
      <c r="I72" s="152"/>
      <c r="J72" s="153">
        <f>J357</f>
        <v>0</v>
      </c>
      <c r="K72" s="149"/>
      <c r="L72" s="154"/>
    </row>
    <row r="73" spans="2:12" s="10" customFormat="1" ht="19.9" customHeight="1">
      <c r="B73" s="148"/>
      <c r="C73" s="149"/>
      <c r="D73" s="150" t="s">
        <v>106</v>
      </c>
      <c r="E73" s="151"/>
      <c r="F73" s="151"/>
      <c r="G73" s="151"/>
      <c r="H73" s="151"/>
      <c r="I73" s="152"/>
      <c r="J73" s="153">
        <f>J382</f>
        <v>0</v>
      </c>
      <c r="K73" s="149"/>
      <c r="L73" s="154"/>
    </row>
    <row r="74" spans="2:12" s="10" customFormat="1" ht="19.9" customHeight="1">
      <c r="B74" s="148"/>
      <c r="C74" s="149"/>
      <c r="D74" s="150" t="s">
        <v>107</v>
      </c>
      <c r="E74" s="151"/>
      <c r="F74" s="151"/>
      <c r="G74" s="151"/>
      <c r="H74" s="151"/>
      <c r="I74" s="152"/>
      <c r="J74" s="153">
        <f>J394</f>
        <v>0</v>
      </c>
      <c r="K74" s="149"/>
      <c r="L74" s="154"/>
    </row>
    <row r="75" spans="2:12" s="9" customFormat="1" ht="24.95" customHeight="1">
      <c r="B75" s="141"/>
      <c r="C75" s="142"/>
      <c r="D75" s="143" t="s">
        <v>108</v>
      </c>
      <c r="E75" s="144"/>
      <c r="F75" s="144"/>
      <c r="G75" s="144"/>
      <c r="H75" s="144"/>
      <c r="I75" s="145"/>
      <c r="J75" s="146">
        <f>J407</f>
        <v>0</v>
      </c>
      <c r="K75" s="142"/>
      <c r="L75" s="147"/>
    </row>
    <row r="76" spans="2:12" s="10" customFormat="1" ht="19.9" customHeight="1">
      <c r="B76" s="148"/>
      <c r="C76" s="149"/>
      <c r="D76" s="150" t="s">
        <v>109</v>
      </c>
      <c r="E76" s="151"/>
      <c r="F76" s="151"/>
      <c r="G76" s="151"/>
      <c r="H76" s="151"/>
      <c r="I76" s="152"/>
      <c r="J76" s="153">
        <f>J408</f>
        <v>0</v>
      </c>
      <c r="K76" s="149"/>
      <c r="L76" s="154"/>
    </row>
    <row r="77" spans="2:12" s="9" customFormat="1" ht="24.95" customHeight="1">
      <c r="B77" s="141"/>
      <c r="C77" s="142"/>
      <c r="D77" s="143" t="s">
        <v>110</v>
      </c>
      <c r="E77" s="144"/>
      <c r="F77" s="144"/>
      <c r="G77" s="144"/>
      <c r="H77" s="144"/>
      <c r="I77" s="145"/>
      <c r="J77" s="146">
        <f>J410</f>
        <v>0</v>
      </c>
      <c r="K77" s="142"/>
      <c r="L77" s="147"/>
    </row>
    <row r="78" spans="2:12" s="10" customFormat="1" ht="19.9" customHeight="1">
      <c r="B78" s="148"/>
      <c r="C78" s="149"/>
      <c r="D78" s="150" t="s">
        <v>111</v>
      </c>
      <c r="E78" s="151"/>
      <c r="F78" s="151"/>
      <c r="G78" s="151"/>
      <c r="H78" s="151"/>
      <c r="I78" s="152"/>
      <c r="J78" s="153">
        <f>J411</f>
        <v>0</v>
      </c>
      <c r="K78" s="149"/>
      <c r="L78" s="154"/>
    </row>
    <row r="79" spans="2:12" s="10" customFormat="1" ht="19.9" customHeight="1">
      <c r="B79" s="148"/>
      <c r="C79" s="149"/>
      <c r="D79" s="150" t="s">
        <v>112</v>
      </c>
      <c r="E79" s="151"/>
      <c r="F79" s="151"/>
      <c r="G79" s="151"/>
      <c r="H79" s="151"/>
      <c r="I79" s="152"/>
      <c r="J79" s="153">
        <f>J417</f>
        <v>0</v>
      </c>
      <c r="K79" s="149"/>
      <c r="L79" s="154"/>
    </row>
    <row r="80" spans="1:31" s="2" customFormat="1" ht="21.75" customHeight="1">
      <c r="A80" s="35"/>
      <c r="B80" s="36"/>
      <c r="C80" s="37"/>
      <c r="D80" s="37"/>
      <c r="E80" s="37"/>
      <c r="F80" s="37"/>
      <c r="G80" s="37"/>
      <c r="H80" s="37"/>
      <c r="I80" s="104"/>
      <c r="J80" s="37"/>
      <c r="K80" s="37"/>
      <c r="L80" s="10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48"/>
      <c r="C81" s="49"/>
      <c r="D81" s="49"/>
      <c r="E81" s="49"/>
      <c r="F81" s="49"/>
      <c r="G81" s="49"/>
      <c r="H81" s="49"/>
      <c r="I81" s="132"/>
      <c r="J81" s="49"/>
      <c r="K81" s="49"/>
      <c r="L81" s="10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5" spans="1:31" s="2" customFormat="1" ht="6.95" customHeight="1">
      <c r="A85" s="35"/>
      <c r="B85" s="50"/>
      <c r="C85" s="51"/>
      <c r="D85" s="51"/>
      <c r="E85" s="51"/>
      <c r="F85" s="51"/>
      <c r="G85" s="51"/>
      <c r="H85" s="51"/>
      <c r="I85" s="135"/>
      <c r="J85" s="51"/>
      <c r="K85" s="51"/>
      <c r="L85" s="10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4.95" customHeight="1">
      <c r="A86" s="35"/>
      <c r="B86" s="36"/>
      <c r="C86" s="24" t="s">
        <v>113</v>
      </c>
      <c r="D86" s="37"/>
      <c r="E86" s="37"/>
      <c r="F86" s="37"/>
      <c r="G86" s="37"/>
      <c r="H86" s="37"/>
      <c r="I86" s="104"/>
      <c r="J86" s="37"/>
      <c r="K86" s="37"/>
      <c r="L86" s="10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104"/>
      <c r="J87" s="37"/>
      <c r="K87" s="37"/>
      <c r="L87" s="10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16</v>
      </c>
      <c r="D88" s="37"/>
      <c r="E88" s="37"/>
      <c r="F88" s="37"/>
      <c r="G88" s="37"/>
      <c r="H88" s="37"/>
      <c r="I88" s="104"/>
      <c r="J88" s="37"/>
      <c r="K88" s="37"/>
      <c r="L88" s="10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336" t="str">
        <f>E7</f>
        <v>Venkovní terasa a zahradní altán k pokojům pro dlouhodobě ležící klienty - DS Kurojedy</v>
      </c>
      <c r="F89" s="367"/>
      <c r="G89" s="367"/>
      <c r="H89" s="367"/>
      <c r="I89" s="104"/>
      <c r="J89" s="37"/>
      <c r="K89" s="37"/>
      <c r="L89" s="10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04"/>
      <c r="J90" s="37"/>
      <c r="K90" s="37"/>
      <c r="L90" s="10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21</v>
      </c>
      <c r="D91" s="37"/>
      <c r="E91" s="37"/>
      <c r="F91" s="28" t="str">
        <f>F10</f>
        <v>Kurojedy</v>
      </c>
      <c r="G91" s="37"/>
      <c r="H91" s="37"/>
      <c r="I91" s="107" t="s">
        <v>23</v>
      </c>
      <c r="J91" s="60" t="str">
        <f>IF(J10="","",J10)</f>
        <v>12. 5. 2021</v>
      </c>
      <c r="K91" s="37"/>
      <c r="L91" s="10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04"/>
      <c r="J92" s="37"/>
      <c r="K92" s="37"/>
      <c r="L92" s="10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7.95" customHeight="1">
      <c r="A93" s="35"/>
      <c r="B93" s="36"/>
      <c r="C93" s="30" t="s">
        <v>25</v>
      </c>
      <c r="D93" s="37"/>
      <c r="E93" s="37"/>
      <c r="F93" s="28" t="str">
        <f>E13</f>
        <v>Centrum sociálních služeb Tachov, p.o.</v>
      </c>
      <c r="G93" s="37"/>
      <c r="H93" s="37"/>
      <c r="I93" s="107" t="s">
        <v>32</v>
      </c>
      <c r="J93" s="33" t="str">
        <f>E19</f>
        <v>S P I R A L spol. s r. o.</v>
      </c>
      <c r="K93" s="37"/>
      <c r="L93" s="10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30</v>
      </c>
      <c r="D94" s="37"/>
      <c r="E94" s="37"/>
      <c r="F94" s="28" t="str">
        <f>IF(E16="","",E16)</f>
        <v>Vyplň údaj</v>
      </c>
      <c r="G94" s="37"/>
      <c r="H94" s="37"/>
      <c r="I94" s="107" t="s">
        <v>37</v>
      </c>
      <c r="J94" s="33" t="str">
        <f>E22</f>
        <v>ing. Pavel Kodýtek</v>
      </c>
      <c r="K94" s="37"/>
      <c r="L94" s="10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04"/>
      <c r="J95" s="37"/>
      <c r="K95" s="37"/>
      <c r="L95" s="10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11" customFormat="1" ht="29.25" customHeight="1">
      <c r="A96" s="155"/>
      <c r="B96" s="156"/>
      <c r="C96" s="157" t="s">
        <v>114</v>
      </c>
      <c r="D96" s="158" t="s">
        <v>60</v>
      </c>
      <c r="E96" s="158" t="s">
        <v>56</v>
      </c>
      <c r="F96" s="158" t="s">
        <v>57</v>
      </c>
      <c r="G96" s="158" t="s">
        <v>115</v>
      </c>
      <c r="H96" s="158" t="s">
        <v>116</v>
      </c>
      <c r="I96" s="159" t="s">
        <v>117</v>
      </c>
      <c r="J96" s="158" t="s">
        <v>87</v>
      </c>
      <c r="K96" s="160" t="s">
        <v>118</v>
      </c>
      <c r="L96" s="161"/>
      <c r="M96" s="69" t="s">
        <v>19</v>
      </c>
      <c r="N96" s="70" t="s">
        <v>45</v>
      </c>
      <c r="O96" s="70" t="s">
        <v>119</v>
      </c>
      <c r="P96" s="70" t="s">
        <v>120</v>
      </c>
      <c r="Q96" s="70" t="s">
        <v>121</v>
      </c>
      <c r="R96" s="70" t="s">
        <v>122</v>
      </c>
      <c r="S96" s="70" t="s">
        <v>123</v>
      </c>
      <c r="T96" s="71" t="s">
        <v>124</v>
      </c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</row>
    <row r="97" spans="1:63" s="2" customFormat="1" ht="22.9" customHeight="1">
      <c r="A97" s="35"/>
      <c r="B97" s="36"/>
      <c r="C97" s="76" t="s">
        <v>125</v>
      </c>
      <c r="D97" s="37"/>
      <c r="E97" s="37"/>
      <c r="F97" s="37"/>
      <c r="G97" s="37"/>
      <c r="H97" s="37"/>
      <c r="I97" s="104"/>
      <c r="J97" s="162">
        <f>BK97</f>
        <v>0</v>
      </c>
      <c r="K97" s="37"/>
      <c r="L97" s="40"/>
      <c r="M97" s="72"/>
      <c r="N97" s="163"/>
      <c r="O97" s="73"/>
      <c r="P97" s="164">
        <f>P98+P230+P407+P410</f>
        <v>0</v>
      </c>
      <c r="Q97" s="73"/>
      <c r="R97" s="164">
        <f>R98+R230+R407+R410</f>
        <v>84.39657047</v>
      </c>
      <c r="S97" s="73"/>
      <c r="T97" s="165">
        <f>T98+T230+T407+T410</f>
        <v>6.169912749999999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74</v>
      </c>
      <c r="AU97" s="18" t="s">
        <v>88</v>
      </c>
      <c r="BK97" s="166">
        <f>BK98+BK230+BK407+BK410</f>
        <v>0</v>
      </c>
    </row>
    <row r="98" spans="2:63" s="12" customFormat="1" ht="25.9" customHeight="1">
      <c r="B98" s="167"/>
      <c r="C98" s="168"/>
      <c r="D98" s="169" t="s">
        <v>74</v>
      </c>
      <c r="E98" s="170" t="s">
        <v>126</v>
      </c>
      <c r="F98" s="170" t="s">
        <v>127</v>
      </c>
      <c r="G98" s="168"/>
      <c r="H98" s="168"/>
      <c r="I98" s="171"/>
      <c r="J98" s="172">
        <f>BK98</f>
        <v>0</v>
      </c>
      <c r="K98" s="168"/>
      <c r="L98" s="173"/>
      <c r="M98" s="174"/>
      <c r="N98" s="175"/>
      <c r="O98" s="175"/>
      <c r="P98" s="176">
        <f>P99+P127+P154+P212+P222+P228</f>
        <v>0</v>
      </c>
      <c r="Q98" s="175"/>
      <c r="R98" s="176">
        <f>R99+R127+R154+R212+R222+R228</f>
        <v>70.34806904</v>
      </c>
      <c r="S98" s="175"/>
      <c r="T98" s="177">
        <f>T99+T127+T154+T212+T222+T228</f>
        <v>5.735238999999999</v>
      </c>
      <c r="AR98" s="178" t="s">
        <v>80</v>
      </c>
      <c r="AT98" s="179" t="s">
        <v>74</v>
      </c>
      <c r="AU98" s="179" t="s">
        <v>75</v>
      </c>
      <c r="AY98" s="178" t="s">
        <v>128</v>
      </c>
      <c r="BK98" s="180">
        <f>BK99+BK127+BK154+BK212+BK222+BK228</f>
        <v>0</v>
      </c>
    </row>
    <row r="99" spans="2:63" s="12" customFormat="1" ht="22.9" customHeight="1">
      <c r="B99" s="167"/>
      <c r="C99" s="168"/>
      <c r="D99" s="169" t="s">
        <v>74</v>
      </c>
      <c r="E99" s="181" t="s">
        <v>80</v>
      </c>
      <c r="F99" s="181" t="s">
        <v>129</v>
      </c>
      <c r="G99" s="168"/>
      <c r="H99" s="168"/>
      <c r="I99" s="171"/>
      <c r="J99" s="182">
        <f>BK99</f>
        <v>0</v>
      </c>
      <c r="K99" s="168"/>
      <c r="L99" s="173"/>
      <c r="M99" s="174"/>
      <c r="N99" s="175"/>
      <c r="O99" s="175"/>
      <c r="P99" s="176">
        <f>SUM(P100:P126)</f>
        <v>0</v>
      </c>
      <c r="Q99" s="175"/>
      <c r="R99" s="176">
        <f>SUM(R100:R126)</f>
        <v>0</v>
      </c>
      <c r="S99" s="175"/>
      <c r="T99" s="177">
        <f>SUM(T100:T126)</f>
        <v>0</v>
      </c>
      <c r="AR99" s="178" t="s">
        <v>80</v>
      </c>
      <c r="AT99" s="179" t="s">
        <v>74</v>
      </c>
      <c r="AU99" s="179" t="s">
        <v>80</v>
      </c>
      <c r="AY99" s="178" t="s">
        <v>128</v>
      </c>
      <c r="BK99" s="180">
        <f>SUM(BK100:BK126)</f>
        <v>0</v>
      </c>
    </row>
    <row r="100" spans="1:65" s="2" customFormat="1" ht="24" customHeight="1">
      <c r="A100" s="35"/>
      <c r="B100" s="36"/>
      <c r="C100" s="183" t="s">
        <v>80</v>
      </c>
      <c r="D100" s="183" t="s">
        <v>130</v>
      </c>
      <c r="E100" s="184" t="s">
        <v>131</v>
      </c>
      <c r="F100" s="185" t="s">
        <v>132</v>
      </c>
      <c r="G100" s="186" t="s">
        <v>133</v>
      </c>
      <c r="H100" s="187">
        <v>32.922</v>
      </c>
      <c r="I100" s="188"/>
      <c r="J100" s="189">
        <f>ROUND(I100*H100,2)</f>
        <v>0</v>
      </c>
      <c r="K100" s="185" t="s">
        <v>134</v>
      </c>
      <c r="L100" s="40"/>
      <c r="M100" s="190" t="s">
        <v>19</v>
      </c>
      <c r="N100" s="191" t="s">
        <v>47</v>
      </c>
      <c r="O100" s="65"/>
      <c r="P100" s="192">
        <f>O100*H100</f>
        <v>0</v>
      </c>
      <c r="Q100" s="192">
        <v>0</v>
      </c>
      <c r="R100" s="192">
        <f>Q100*H100</f>
        <v>0</v>
      </c>
      <c r="S100" s="192">
        <v>0</v>
      </c>
      <c r="T100" s="193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4" t="s">
        <v>135</v>
      </c>
      <c r="AT100" s="194" t="s">
        <v>130</v>
      </c>
      <c r="AU100" s="194" t="s">
        <v>82</v>
      </c>
      <c r="AY100" s="18" t="s">
        <v>128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18" t="s">
        <v>82</v>
      </c>
      <c r="BK100" s="195">
        <f>ROUND(I100*H100,2)</f>
        <v>0</v>
      </c>
      <c r="BL100" s="18" t="s">
        <v>135</v>
      </c>
      <c r="BM100" s="194" t="s">
        <v>136</v>
      </c>
    </row>
    <row r="101" spans="2:51" s="13" customFormat="1" ht="11.25">
      <c r="B101" s="196"/>
      <c r="C101" s="197"/>
      <c r="D101" s="198" t="s">
        <v>137</v>
      </c>
      <c r="E101" s="199" t="s">
        <v>19</v>
      </c>
      <c r="F101" s="200" t="s">
        <v>138</v>
      </c>
      <c r="G101" s="197"/>
      <c r="H101" s="199" t="s">
        <v>19</v>
      </c>
      <c r="I101" s="201"/>
      <c r="J101" s="197"/>
      <c r="K101" s="197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137</v>
      </c>
      <c r="AU101" s="206" t="s">
        <v>82</v>
      </c>
      <c r="AV101" s="13" t="s">
        <v>80</v>
      </c>
      <c r="AW101" s="13" t="s">
        <v>36</v>
      </c>
      <c r="AX101" s="13" t="s">
        <v>75</v>
      </c>
      <c r="AY101" s="206" t="s">
        <v>128</v>
      </c>
    </row>
    <row r="102" spans="2:51" s="14" customFormat="1" ht="11.25">
      <c r="B102" s="207"/>
      <c r="C102" s="208"/>
      <c r="D102" s="198" t="s">
        <v>137</v>
      </c>
      <c r="E102" s="209" t="s">
        <v>19</v>
      </c>
      <c r="F102" s="210" t="s">
        <v>139</v>
      </c>
      <c r="G102" s="208"/>
      <c r="H102" s="211">
        <v>18.81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137</v>
      </c>
      <c r="AU102" s="217" t="s">
        <v>82</v>
      </c>
      <c r="AV102" s="14" t="s">
        <v>82</v>
      </c>
      <c r="AW102" s="14" t="s">
        <v>36</v>
      </c>
      <c r="AX102" s="14" t="s">
        <v>75</v>
      </c>
      <c r="AY102" s="217" t="s">
        <v>128</v>
      </c>
    </row>
    <row r="103" spans="2:51" s="13" customFormat="1" ht="11.25">
      <c r="B103" s="196"/>
      <c r="C103" s="197"/>
      <c r="D103" s="198" t="s">
        <v>137</v>
      </c>
      <c r="E103" s="199" t="s">
        <v>19</v>
      </c>
      <c r="F103" s="200" t="s">
        <v>140</v>
      </c>
      <c r="G103" s="197"/>
      <c r="H103" s="199" t="s">
        <v>19</v>
      </c>
      <c r="I103" s="201"/>
      <c r="J103" s="197"/>
      <c r="K103" s="197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137</v>
      </c>
      <c r="AU103" s="206" t="s">
        <v>82</v>
      </c>
      <c r="AV103" s="13" t="s">
        <v>80</v>
      </c>
      <c r="AW103" s="13" t="s">
        <v>36</v>
      </c>
      <c r="AX103" s="13" t="s">
        <v>75</v>
      </c>
      <c r="AY103" s="206" t="s">
        <v>128</v>
      </c>
    </row>
    <row r="104" spans="2:51" s="14" customFormat="1" ht="11.25">
      <c r="B104" s="207"/>
      <c r="C104" s="208"/>
      <c r="D104" s="198" t="s">
        <v>137</v>
      </c>
      <c r="E104" s="209" t="s">
        <v>19</v>
      </c>
      <c r="F104" s="210" t="s">
        <v>141</v>
      </c>
      <c r="G104" s="208"/>
      <c r="H104" s="211">
        <v>14.112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137</v>
      </c>
      <c r="AU104" s="217" t="s">
        <v>82</v>
      </c>
      <c r="AV104" s="14" t="s">
        <v>82</v>
      </c>
      <c r="AW104" s="14" t="s">
        <v>36</v>
      </c>
      <c r="AX104" s="14" t="s">
        <v>75</v>
      </c>
      <c r="AY104" s="217" t="s">
        <v>128</v>
      </c>
    </row>
    <row r="105" spans="2:51" s="15" customFormat="1" ht="11.25">
      <c r="B105" s="218"/>
      <c r="C105" s="219"/>
      <c r="D105" s="198" t="s">
        <v>137</v>
      </c>
      <c r="E105" s="220" t="s">
        <v>19</v>
      </c>
      <c r="F105" s="221" t="s">
        <v>142</v>
      </c>
      <c r="G105" s="219"/>
      <c r="H105" s="222">
        <v>32.922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137</v>
      </c>
      <c r="AU105" s="228" t="s">
        <v>82</v>
      </c>
      <c r="AV105" s="15" t="s">
        <v>135</v>
      </c>
      <c r="AW105" s="15" t="s">
        <v>36</v>
      </c>
      <c r="AX105" s="15" t="s">
        <v>80</v>
      </c>
      <c r="AY105" s="228" t="s">
        <v>128</v>
      </c>
    </row>
    <row r="106" spans="1:65" s="2" customFormat="1" ht="24" customHeight="1">
      <c r="A106" s="35"/>
      <c r="B106" s="36"/>
      <c r="C106" s="183" t="s">
        <v>82</v>
      </c>
      <c r="D106" s="183" t="s">
        <v>130</v>
      </c>
      <c r="E106" s="184" t="s">
        <v>143</v>
      </c>
      <c r="F106" s="185" t="s">
        <v>144</v>
      </c>
      <c r="G106" s="186" t="s">
        <v>133</v>
      </c>
      <c r="H106" s="187">
        <v>10.131</v>
      </c>
      <c r="I106" s="188"/>
      <c r="J106" s="189">
        <f>ROUND(I106*H106,2)</f>
        <v>0</v>
      </c>
      <c r="K106" s="185" t="s">
        <v>134</v>
      </c>
      <c r="L106" s="40"/>
      <c r="M106" s="190" t="s">
        <v>19</v>
      </c>
      <c r="N106" s="191" t="s">
        <v>47</v>
      </c>
      <c r="O106" s="65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4" t="s">
        <v>135</v>
      </c>
      <c r="AT106" s="194" t="s">
        <v>130</v>
      </c>
      <c r="AU106" s="194" t="s">
        <v>82</v>
      </c>
      <c r="AY106" s="18" t="s">
        <v>128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18" t="s">
        <v>82</v>
      </c>
      <c r="BK106" s="195">
        <f>ROUND(I106*H106,2)</f>
        <v>0</v>
      </c>
      <c r="BL106" s="18" t="s">
        <v>135</v>
      </c>
      <c r="BM106" s="194" t="s">
        <v>145</v>
      </c>
    </row>
    <row r="107" spans="2:51" s="13" customFormat="1" ht="11.25">
      <c r="B107" s="196"/>
      <c r="C107" s="197"/>
      <c r="D107" s="198" t="s">
        <v>137</v>
      </c>
      <c r="E107" s="199" t="s">
        <v>19</v>
      </c>
      <c r="F107" s="200" t="s">
        <v>146</v>
      </c>
      <c r="G107" s="197"/>
      <c r="H107" s="199" t="s">
        <v>19</v>
      </c>
      <c r="I107" s="201"/>
      <c r="J107" s="197"/>
      <c r="K107" s="197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137</v>
      </c>
      <c r="AU107" s="206" t="s">
        <v>82</v>
      </c>
      <c r="AV107" s="13" t="s">
        <v>80</v>
      </c>
      <c r="AW107" s="13" t="s">
        <v>36</v>
      </c>
      <c r="AX107" s="13" t="s">
        <v>75</v>
      </c>
      <c r="AY107" s="206" t="s">
        <v>128</v>
      </c>
    </row>
    <row r="108" spans="2:51" s="14" customFormat="1" ht="11.25">
      <c r="B108" s="207"/>
      <c r="C108" s="208"/>
      <c r="D108" s="198" t="s">
        <v>137</v>
      </c>
      <c r="E108" s="209" t="s">
        <v>19</v>
      </c>
      <c r="F108" s="210" t="s">
        <v>147</v>
      </c>
      <c r="G108" s="208"/>
      <c r="H108" s="211">
        <v>1.28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137</v>
      </c>
      <c r="AU108" s="217" t="s">
        <v>82</v>
      </c>
      <c r="AV108" s="14" t="s">
        <v>82</v>
      </c>
      <c r="AW108" s="14" t="s">
        <v>36</v>
      </c>
      <c r="AX108" s="14" t="s">
        <v>75</v>
      </c>
      <c r="AY108" s="217" t="s">
        <v>128</v>
      </c>
    </row>
    <row r="109" spans="2:51" s="14" customFormat="1" ht="11.25">
      <c r="B109" s="207"/>
      <c r="C109" s="208"/>
      <c r="D109" s="198" t="s">
        <v>137</v>
      </c>
      <c r="E109" s="209" t="s">
        <v>19</v>
      </c>
      <c r="F109" s="210" t="s">
        <v>148</v>
      </c>
      <c r="G109" s="208"/>
      <c r="H109" s="211">
        <v>0.413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137</v>
      </c>
      <c r="AU109" s="217" t="s">
        <v>82</v>
      </c>
      <c r="AV109" s="14" t="s">
        <v>82</v>
      </c>
      <c r="AW109" s="14" t="s">
        <v>36</v>
      </c>
      <c r="AX109" s="14" t="s">
        <v>75</v>
      </c>
      <c r="AY109" s="217" t="s">
        <v>128</v>
      </c>
    </row>
    <row r="110" spans="2:51" s="14" customFormat="1" ht="11.25">
      <c r="B110" s="207"/>
      <c r="C110" s="208"/>
      <c r="D110" s="198" t="s">
        <v>137</v>
      </c>
      <c r="E110" s="209" t="s">
        <v>19</v>
      </c>
      <c r="F110" s="210" t="s">
        <v>149</v>
      </c>
      <c r="G110" s="208"/>
      <c r="H110" s="211">
        <v>8.438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137</v>
      </c>
      <c r="AU110" s="217" t="s">
        <v>82</v>
      </c>
      <c r="AV110" s="14" t="s">
        <v>82</v>
      </c>
      <c r="AW110" s="14" t="s">
        <v>36</v>
      </c>
      <c r="AX110" s="14" t="s">
        <v>75</v>
      </c>
      <c r="AY110" s="217" t="s">
        <v>128</v>
      </c>
    </row>
    <row r="111" spans="2:51" s="15" customFormat="1" ht="11.25">
      <c r="B111" s="218"/>
      <c r="C111" s="219"/>
      <c r="D111" s="198" t="s">
        <v>137</v>
      </c>
      <c r="E111" s="220" t="s">
        <v>19</v>
      </c>
      <c r="F111" s="221" t="s">
        <v>142</v>
      </c>
      <c r="G111" s="219"/>
      <c r="H111" s="222">
        <v>10.131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137</v>
      </c>
      <c r="AU111" s="228" t="s">
        <v>82</v>
      </c>
      <c r="AV111" s="15" t="s">
        <v>135</v>
      </c>
      <c r="AW111" s="15" t="s">
        <v>36</v>
      </c>
      <c r="AX111" s="15" t="s">
        <v>80</v>
      </c>
      <c r="AY111" s="228" t="s">
        <v>128</v>
      </c>
    </row>
    <row r="112" spans="1:65" s="2" customFormat="1" ht="24" customHeight="1">
      <c r="A112" s="35"/>
      <c r="B112" s="36"/>
      <c r="C112" s="183" t="s">
        <v>150</v>
      </c>
      <c r="D112" s="183" t="s">
        <v>130</v>
      </c>
      <c r="E112" s="184" t="s">
        <v>151</v>
      </c>
      <c r="F112" s="185" t="s">
        <v>152</v>
      </c>
      <c r="G112" s="186" t="s">
        <v>133</v>
      </c>
      <c r="H112" s="187">
        <v>6.826</v>
      </c>
      <c r="I112" s="188"/>
      <c r="J112" s="189">
        <f>ROUND(I112*H112,2)</f>
        <v>0</v>
      </c>
      <c r="K112" s="185" t="s">
        <v>134</v>
      </c>
      <c r="L112" s="40"/>
      <c r="M112" s="190" t="s">
        <v>19</v>
      </c>
      <c r="N112" s="191" t="s">
        <v>47</v>
      </c>
      <c r="O112" s="65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4" t="s">
        <v>135</v>
      </c>
      <c r="AT112" s="194" t="s">
        <v>130</v>
      </c>
      <c r="AU112" s="194" t="s">
        <v>82</v>
      </c>
      <c r="AY112" s="18" t="s">
        <v>128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18" t="s">
        <v>82</v>
      </c>
      <c r="BK112" s="195">
        <f>ROUND(I112*H112,2)</f>
        <v>0</v>
      </c>
      <c r="BL112" s="18" t="s">
        <v>135</v>
      </c>
      <c r="BM112" s="194" t="s">
        <v>153</v>
      </c>
    </row>
    <row r="113" spans="2:51" s="13" customFormat="1" ht="11.25">
      <c r="B113" s="196"/>
      <c r="C113" s="197"/>
      <c r="D113" s="198" t="s">
        <v>137</v>
      </c>
      <c r="E113" s="199" t="s">
        <v>19</v>
      </c>
      <c r="F113" s="200" t="s">
        <v>154</v>
      </c>
      <c r="G113" s="197"/>
      <c r="H113" s="199" t="s">
        <v>19</v>
      </c>
      <c r="I113" s="201"/>
      <c r="J113" s="197"/>
      <c r="K113" s="197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137</v>
      </c>
      <c r="AU113" s="206" t="s">
        <v>82</v>
      </c>
      <c r="AV113" s="13" t="s">
        <v>80</v>
      </c>
      <c r="AW113" s="13" t="s">
        <v>36</v>
      </c>
      <c r="AX113" s="13" t="s">
        <v>75</v>
      </c>
      <c r="AY113" s="206" t="s">
        <v>128</v>
      </c>
    </row>
    <row r="114" spans="2:51" s="14" customFormat="1" ht="11.25">
      <c r="B114" s="207"/>
      <c r="C114" s="208"/>
      <c r="D114" s="198" t="s">
        <v>137</v>
      </c>
      <c r="E114" s="209" t="s">
        <v>19</v>
      </c>
      <c r="F114" s="210" t="s">
        <v>155</v>
      </c>
      <c r="G114" s="208"/>
      <c r="H114" s="211">
        <v>6.826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137</v>
      </c>
      <c r="AU114" s="217" t="s">
        <v>82</v>
      </c>
      <c r="AV114" s="14" t="s">
        <v>82</v>
      </c>
      <c r="AW114" s="14" t="s">
        <v>36</v>
      </c>
      <c r="AX114" s="14" t="s">
        <v>80</v>
      </c>
      <c r="AY114" s="217" t="s">
        <v>128</v>
      </c>
    </row>
    <row r="115" spans="1:65" s="2" customFormat="1" ht="36" customHeight="1">
      <c r="A115" s="35"/>
      <c r="B115" s="36"/>
      <c r="C115" s="183" t="s">
        <v>135</v>
      </c>
      <c r="D115" s="183" t="s">
        <v>130</v>
      </c>
      <c r="E115" s="184" t="s">
        <v>156</v>
      </c>
      <c r="F115" s="185" t="s">
        <v>157</v>
      </c>
      <c r="G115" s="186" t="s">
        <v>133</v>
      </c>
      <c r="H115" s="187">
        <v>27.304</v>
      </c>
      <c r="I115" s="188"/>
      <c r="J115" s="189">
        <f>ROUND(I115*H115,2)</f>
        <v>0</v>
      </c>
      <c r="K115" s="185" t="s">
        <v>134</v>
      </c>
      <c r="L115" s="40"/>
      <c r="M115" s="190" t="s">
        <v>19</v>
      </c>
      <c r="N115" s="191" t="s">
        <v>47</v>
      </c>
      <c r="O115" s="65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4" t="s">
        <v>135</v>
      </c>
      <c r="AT115" s="194" t="s">
        <v>130</v>
      </c>
      <c r="AU115" s="194" t="s">
        <v>82</v>
      </c>
      <c r="AY115" s="18" t="s">
        <v>128</v>
      </c>
      <c r="BE115" s="195">
        <f>IF(N115="základní",J115,0)</f>
        <v>0</v>
      </c>
      <c r="BF115" s="195">
        <f>IF(N115="snížená",J115,0)</f>
        <v>0</v>
      </c>
      <c r="BG115" s="195">
        <f>IF(N115="zákl. přenesená",J115,0)</f>
        <v>0</v>
      </c>
      <c r="BH115" s="195">
        <f>IF(N115="sníž. přenesená",J115,0)</f>
        <v>0</v>
      </c>
      <c r="BI115" s="195">
        <f>IF(N115="nulová",J115,0)</f>
        <v>0</v>
      </c>
      <c r="BJ115" s="18" t="s">
        <v>82</v>
      </c>
      <c r="BK115" s="195">
        <f>ROUND(I115*H115,2)</f>
        <v>0</v>
      </c>
      <c r="BL115" s="18" t="s">
        <v>135</v>
      </c>
      <c r="BM115" s="194" t="s">
        <v>158</v>
      </c>
    </row>
    <row r="116" spans="2:51" s="14" customFormat="1" ht="11.25">
      <c r="B116" s="207"/>
      <c r="C116" s="208"/>
      <c r="D116" s="198" t="s">
        <v>137</v>
      </c>
      <c r="E116" s="209" t="s">
        <v>19</v>
      </c>
      <c r="F116" s="210" t="s">
        <v>159</v>
      </c>
      <c r="G116" s="208"/>
      <c r="H116" s="211">
        <v>27.304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137</v>
      </c>
      <c r="AU116" s="217" t="s">
        <v>82</v>
      </c>
      <c r="AV116" s="14" t="s">
        <v>82</v>
      </c>
      <c r="AW116" s="14" t="s">
        <v>36</v>
      </c>
      <c r="AX116" s="14" t="s">
        <v>80</v>
      </c>
      <c r="AY116" s="217" t="s">
        <v>128</v>
      </c>
    </row>
    <row r="117" spans="1:65" s="2" customFormat="1" ht="24" customHeight="1">
      <c r="A117" s="35"/>
      <c r="B117" s="36"/>
      <c r="C117" s="183" t="s">
        <v>160</v>
      </c>
      <c r="D117" s="183" t="s">
        <v>130</v>
      </c>
      <c r="E117" s="184" t="s">
        <v>161</v>
      </c>
      <c r="F117" s="185" t="s">
        <v>162</v>
      </c>
      <c r="G117" s="186" t="s">
        <v>133</v>
      </c>
      <c r="H117" s="187">
        <v>6.826</v>
      </c>
      <c r="I117" s="188"/>
      <c r="J117" s="189">
        <f>ROUND(I117*H117,2)</f>
        <v>0</v>
      </c>
      <c r="K117" s="185" t="s">
        <v>134</v>
      </c>
      <c r="L117" s="40"/>
      <c r="M117" s="190" t="s">
        <v>19</v>
      </c>
      <c r="N117" s="191" t="s">
        <v>47</v>
      </c>
      <c r="O117" s="65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4" t="s">
        <v>135</v>
      </c>
      <c r="AT117" s="194" t="s">
        <v>130</v>
      </c>
      <c r="AU117" s="194" t="s">
        <v>82</v>
      </c>
      <c r="AY117" s="18" t="s">
        <v>128</v>
      </c>
      <c r="BE117" s="195">
        <f>IF(N117="základní",J117,0)</f>
        <v>0</v>
      </c>
      <c r="BF117" s="195">
        <f>IF(N117="snížená",J117,0)</f>
        <v>0</v>
      </c>
      <c r="BG117" s="195">
        <f>IF(N117="zákl. přenesená",J117,0)</f>
        <v>0</v>
      </c>
      <c r="BH117" s="195">
        <f>IF(N117="sníž. přenesená",J117,0)</f>
        <v>0</v>
      </c>
      <c r="BI117" s="195">
        <f>IF(N117="nulová",J117,0)</f>
        <v>0</v>
      </c>
      <c r="BJ117" s="18" t="s">
        <v>82</v>
      </c>
      <c r="BK117" s="195">
        <f>ROUND(I117*H117,2)</f>
        <v>0</v>
      </c>
      <c r="BL117" s="18" t="s">
        <v>135</v>
      </c>
      <c r="BM117" s="194" t="s">
        <v>163</v>
      </c>
    </row>
    <row r="118" spans="1:65" s="2" customFormat="1" ht="36" customHeight="1">
      <c r="A118" s="35"/>
      <c r="B118" s="36"/>
      <c r="C118" s="183" t="s">
        <v>164</v>
      </c>
      <c r="D118" s="183" t="s">
        <v>130</v>
      </c>
      <c r="E118" s="184" t="s">
        <v>165</v>
      </c>
      <c r="F118" s="185" t="s">
        <v>166</v>
      </c>
      <c r="G118" s="186" t="s">
        <v>133</v>
      </c>
      <c r="H118" s="187">
        <v>3.305</v>
      </c>
      <c r="I118" s="188"/>
      <c r="J118" s="189">
        <f>ROUND(I118*H118,2)</f>
        <v>0</v>
      </c>
      <c r="K118" s="185" t="s">
        <v>134</v>
      </c>
      <c r="L118" s="40"/>
      <c r="M118" s="190" t="s">
        <v>19</v>
      </c>
      <c r="N118" s="191" t="s">
        <v>47</v>
      </c>
      <c r="O118" s="65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4" t="s">
        <v>135</v>
      </c>
      <c r="AT118" s="194" t="s">
        <v>130</v>
      </c>
      <c r="AU118" s="194" t="s">
        <v>82</v>
      </c>
      <c r="AY118" s="18" t="s">
        <v>128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18" t="s">
        <v>82</v>
      </c>
      <c r="BK118" s="195">
        <f>ROUND(I118*H118,2)</f>
        <v>0</v>
      </c>
      <c r="BL118" s="18" t="s">
        <v>135</v>
      </c>
      <c r="BM118" s="194" t="s">
        <v>167</v>
      </c>
    </row>
    <row r="119" spans="2:51" s="13" customFormat="1" ht="11.25">
      <c r="B119" s="196"/>
      <c r="C119" s="197"/>
      <c r="D119" s="198" t="s">
        <v>137</v>
      </c>
      <c r="E119" s="199" t="s">
        <v>19</v>
      </c>
      <c r="F119" s="200" t="s">
        <v>168</v>
      </c>
      <c r="G119" s="197"/>
      <c r="H119" s="199" t="s">
        <v>19</v>
      </c>
      <c r="I119" s="201"/>
      <c r="J119" s="197"/>
      <c r="K119" s="197"/>
      <c r="L119" s="202"/>
      <c r="M119" s="203"/>
      <c r="N119" s="204"/>
      <c r="O119" s="204"/>
      <c r="P119" s="204"/>
      <c r="Q119" s="204"/>
      <c r="R119" s="204"/>
      <c r="S119" s="204"/>
      <c r="T119" s="205"/>
      <c r="AT119" s="206" t="s">
        <v>137</v>
      </c>
      <c r="AU119" s="206" t="s">
        <v>82</v>
      </c>
      <c r="AV119" s="13" t="s">
        <v>80</v>
      </c>
      <c r="AW119" s="13" t="s">
        <v>36</v>
      </c>
      <c r="AX119" s="13" t="s">
        <v>75</v>
      </c>
      <c r="AY119" s="206" t="s">
        <v>128</v>
      </c>
    </row>
    <row r="120" spans="2:51" s="14" customFormat="1" ht="11.25">
      <c r="B120" s="207"/>
      <c r="C120" s="208"/>
      <c r="D120" s="198" t="s">
        <v>137</v>
      </c>
      <c r="E120" s="209" t="s">
        <v>19</v>
      </c>
      <c r="F120" s="210" t="s">
        <v>169</v>
      </c>
      <c r="G120" s="208"/>
      <c r="H120" s="211">
        <v>0.16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137</v>
      </c>
      <c r="AU120" s="217" t="s">
        <v>82</v>
      </c>
      <c r="AV120" s="14" t="s">
        <v>82</v>
      </c>
      <c r="AW120" s="14" t="s">
        <v>36</v>
      </c>
      <c r="AX120" s="14" t="s">
        <v>75</v>
      </c>
      <c r="AY120" s="217" t="s">
        <v>128</v>
      </c>
    </row>
    <row r="121" spans="2:51" s="14" customFormat="1" ht="11.25">
      <c r="B121" s="207"/>
      <c r="C121" s="208"/>
      <c r="D121" s="198" t="s">
        <v>137</v>
      </c>
      <c r="E121" s="209" t="s">
        <v>19</v>
      </c>
      <c r="F121" s="210" t="s">
        <v>170</v>
      </c>
      <c r="G121" s="208"/>
      <c r="H121" s="211">
        <v>0.126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137</v>
      </c>
      <c r="AU121" s="217" t="s">
        <v>82</v>
      </c>
      <c r="AV121" s="14" t="s">
        <v>82</v>
      </c>
      <c r="AW121" s="14" t="s">
        <v>36</v>
      </c>
      <c r="AX121" s="14" t="s">
        <v>75</v>
      </c>
      <c r="AY121" s="217" t="s">
        <v>128</v>
      </c>
    </row>
    <row r="122" spans="2:51" s="14" customFormat="1" ht="11.25">
      <c r="B122" s="207"/>
      <c r="C122" s="208"/>
      <c r="D122" s="198" t="s">
        <v>137</v>
      </c>
      <c r="E122" s="209" t="s">
        <v>19</v>
      </c>
      <c r="F122" s="210" t="s">
        <v>171</v>
      </c>
      <c r="G122" s="208"/>
      <c r="H122" s="211">
        <v>3.019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137</v>
      </c>
      <c r="AU122" s="217" t="s">
        <v>82</v>
      </c>
      <c r="AV122" s="14" t="s">
        <v>82</v>
      </c>
      <c r="AW122" s="14" t="s">
        <v>36</v>
      </c>
      <c r="AX122" s="14" t="s">
        <v>75</v>
      </c>
      <c r="AY122" s="217" t="s">
        <v>128</v>
      </c>
    </row>
    <row r="123" spans="2:51" s="15" customFormat="1" ht="11.25">
      <c r="B123" s="218"/>
      <c r="C123" s="219"/>
      <c r="D123" s="198" t="s">
        <v>137</v>
      </c>
      <c r="E123" s="220" t="s">
        <v>19</v>
      </c>
      <c r="F123" s="221" t="s">
        <v>142</v>
      </c>
      <c r="G123" s="219"/>
      <c r="H123" s="222">
        <v>3.305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137</v>
      </c>
      <c r="AU123" s="228" t="s">
        <v>82</v>
      </c>
      <c r="AV123" s="15" t="s">
        <v>135</v>
      </c>
      <c r="AW123" s="15" t="s">
        <v>36</v>
      </c>
      <c r="AX123" s="15" t="s">
        <v>80</v>
      </c>
      <c r="AY123" s="228" t="s">
        <v>128</v>
      </c>
    </row>
    <row r="124" spans="1:65" s="2" customFormat="1" ht="24" customHeight="1">
      <c r="A124" s="35"/>
      <c r="B124" s="36"/>
      <c r="C124" s="183" t="s">
        <v>172</v>
      </c>
      <c r="D124" s="183" t="s">
        <v>130</v>
      </c>
      <c r="E124" s="184" t="s">
        <v>173</v>
      </c>
      <c r="F124" s="185" t="s">
        <v>174</v>
      </c>
      <c r="G124" s="186" t="s">
        <v>175</v>
      </c>
      <c r="H124" s="187">
        <v>70.56</v>
      </c>
      <c r="I124" s="188"/>
      <c r="J124" s="189">
        <f>ROUND(I124*H124,2)</f>
        <v>0</v>
      </c>
      <c r="K124" s="185" t="s">
        <v>134</v>
      </c>
      <c r="L124" s="40"/>
      <c r="M124" s="190" t="s">
        <v>19</v>
      </c>
      <c r="N124" s="191" t="s">
        <v>47</v>
      </c>
      <c r="O124" s="65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4" t="s">
        <v>135</v>
      </c>
      <c r="AT124" s="194" t="s">
        <v>130</v>
      </c>
      <c r="AU124" s="194" t="s">
        <v>82</v>
      </c>
      <c r="AY124" s="18" t="s">
        <v>128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8" t="s">
        <v>82</v>
      </c>
      <c r="BK124" s="195">
        <f>ROUND(I124*H124,2)</f>
        <v>0</v>
      </c>
      <c r="BL124" s="18" t="s">
        <v>135</v>
      </c>
      <c r="BM124" s="194" t="s">
        <v>176</v>
      </c>
    </row>
    <row r="125" spans="2:51" s="13" customFormat="1" ht="11.25">
      <c r="B125" s="196"/>
      <c r="C125" s="197"/>
      <c r="D125" s="198" t="s">
        <v>137</v>
      </c>
      <c r="E125" s="199" t="s">
        <v>19</v>
      </c>
      <c r="F125" s="200" t="s">
        <v>140</v>
      </c>
      <c r="G125" s="197"/>
      <c r="H125" s="199" t="s">
        <v>19</v>
      </c>
      <c r="I125" s="201"/>
      <c r="J125" s="197"/>
      <c r="K125" s="197"/>
      <c r="L125" s="202"/>
      <c r="M125" s="203"/>
      <c r="N125" s="204"/>
      <c r="O125" s="204"/>
      <c r="P125" s="204"/>
      <c r="Q125" s="204"/>
      <c r="R125" s="204"/>
      <c r="S125" s="204"/>
      <c r="T125" s="205"/>
      <c r="AT125" s="206" t="s">
        <v>137</v>
      </c>
      <c r="AU125" s="206" t="s">
        <v>82</v>
      </c>
      <c r="AV125" s="13" t="s">
        <v>80</v>
      </c>
      <c r="AW125" s="13" t="s">
        <v>36</v>
      </c>
      <c r="AX125" s="13" t="s">
        <v>75</v>
      </c>
      <c r="AY125" s="206" t="s">
        <v>128</v>
      </c>
    </row>
    <row r="126" spans="2:51" s="14" customFormat="1" ht="11.25">
      <c r="B126" s="207"/>
      <c r="C126" s="208"/>
      <c r="D126" s="198" t="s">
        <v>137</v>
      </c>
      <c r="E126" s="209" t="s">
        <v>19</v>
      </c>
      <c r="F126" s="210" t="s">
        <v>177</v>
      </c>
      <c r="G126" s="208"/>
      <c r="H126" s="211">
        <v>70.56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137</v>
      </c>
      <c r="AU126" s="217" t="s">
        <v>82</v>
      </c>
      <c r="AV126" s="14" t="s">
        <v>82</v>
      </c>
      <c r="AW126" s="14" t="s">
        <v>36</v>
      </c>
      <c r="AX126" s="14" t="s">
        <v>80</v>
      </c>
      <c r="AY126" s="217" t="s">
        <v>128</v>
      </c>
    </row>
    <row r="127" spans="2:63" s="12" customFormat="1" ht="22.9" customHeight="1">
      <c r="B127" s="167"/>
      <c r="C127" s="168"/>
      <c r="D127" s="169" t="s">
        <v>74</v>
      </c>
      <c r="E127" s="181" t="s">
        <v>82</v>
      </c>
      <c r="F127" s="181" t="s">
        <v>178</v>
      </c>
      <c r="G127" s="168"/>
      <c r="H127" s="168"/>
      <c r="I127" s="171"/>
      <c r="J127" s="182">
        <f>BK127</f>
        <v>0</v>
      </c>
      <c r="K127" s="168"/>
      <c r="L127" s="173"/>
      <c r="M127" s="174"/>
      <c r="N127" s="175"/>
      <c r="O127" s="175"/>
      <c r="P127" s="176">
        <f>SUM(P128:P153)</f>
        <v>0</v>
      </c>
      <c r="Q127" s="175"/>
      <c r="R127" s="176">
        <f>SUM(R128:R153)</f>
        <v>21.0861232</v>
      </c>
      <c r="S127" s="175"/>
      <c r="T127" s="177">
        <f>SUM(T128:T153)</f>
        <v>0</v>
      </c>
      <c r="AR127" s="178" t="s">
        <v>80</v>
      </c>
      <c r="AT127" s="179" t="s">
        <v>74</v>
      </c>
      <c r="AU127" s="179" t="s">
        <v>80</v>
      </c>
      <c r="AY127" s="178" t="s">
        <v>128</v>
      </c>
      <c r="BK127" s="180">
        <f>SUM(BK128:BK153)</f>
        <v>0</v>
      </c>
    </row>
    <row r="128" spans="1:65" s="2" customFormat="1" ht="24" customHeight="1">
      <c r="A128" s="35"/>
      <c r="B128" s="36"/>
      <c r="C128" s="183" t="s">
        <v>179</v>
      </c>
      <c r="D128" s="183" t="s">
        <v>130</v>
      </c>
      <c r="E128" s="184" t="s">
        <v>180</v>
      </c>
      <c r="F128" s="185" t="s">
        <v>181</v>
      </c>
      <c r="G128" s="186" t="s">
        <v>175</v>
      </c>
      <c r="H128" s="187">
        <v>112.86</v>
      </c>
      <c r="I128" s="188"/>
      <c r="J128" s="189">
        <f>ROUND(I128*H128,2)</f>
        <v>0</v>
      </c>
      <c r="K128" s="185" t="s">
        <v>134</v>
      </c>
      <c r="L128" s="40"/>
      <c r="M128" s="190" t="s">
        <v>19</v>
      </c>
      <c r="N128" s="191" t="s">
        <v>47</v>
      </c>
      <c r="O128" s="65"/>
      <c r="P128" s="192">
        <f>O128*H128</f>
        <v>0</v>
      </c>
      <c r="Q128" s="192">
        <v>0.0001</v>
      </c>
      <c r="R128" s="192">
        <f>Q128*H128</f>
        <v>0.011286000000000001</v>
      </c>
      <c r="S128" s="192">
        <v>0</v>
      </c>
      <c r="T128" s="19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4" t="s">
        <v>135</v>
      </c>
      <c r="AT128" s="194" t="s">
        <v>130</v>
      </c>
      <c r="AU128" s="194" t="s">
        <v>82</v>
      </c>
      <c r="AY128" s="18" t="s">
        <v>128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8" t="s">
        <v>82</v>
      </c>
      <c r="BK128" s="195">
        <f>ROUND(I128*H128,2)</f>
        <v>0</v>
      </c>
      <c r="BL128" s="18" t="s">
        <v>135</v>
      </c>
      <c r="BM128" s="194" t="s">
        <v>182</v>
      </c>
    </row>
    <row r="129" spans="2:51" s="13" customFormat="1" ht="11.25">
      <c r="B129" s="196"/>
      <c r="C129" s="197"/>
      <c r="D129" s="198" t="s">
        <v>137</v>
      </c>
      <c r="E129" s="199" t="s">
        <v>19</v>
      </c>
      <c r="F129" s="200" t="s">
        <v>183</v>
      </c>
      <c r="G129" s="197"/>
      <c r="H129" s="199" t="s">
        <v>19</v>
      </c>
      <c r="I129" s="201"/>
      <c r="J129" s="197"/>
      <c r="K129" s="197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137</v>
      </c>
      <c r="AU129" s="206" t="s">
        <v>82</v>
      </c>
      <c r="AV129" s="13" t="s">
        <v>80</v>
      </c>
      <c r="AW129" s="13" t="s">
        <v>36</v>
      </c>
      <c r="AX129" s="13" t="s">
        <v>75</v>
      </c>
      <c r="AY129" s="206" t="s">
        <v>128</v>
      </c>
    </row>
    <row r="130" spans="2:51" s="14" customFormat="1" ht="11.25">
      <c r="B130" s="207"/>
      <c r="C130" s="208"/>
      <c r="D130" s="198" t="s">
        <v>137</v>
      </c>
      <c r="E130" s="209" t="s">
        <v>19</v>
      </c>
      <c r="F130" s="210" t="s">
        <v>184</v>
      </c>
      <c r="G130" s="208"/>
      <c r="H130" s="211">
        <v>112.86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137</v>
      </c>
      <c r="AU130" s="217" t="s">
        <v>82</v>
      </c>
      <c r="AV130" s="14" t="s">
        <v>82</v>
      </c>
      <c r="AW130" s="14" t="s">
        <v>36</v>
      </c>
      <c r="AX130" s="14" t="s">
        <v>80</v>
      </c>
      <c r="AY130" s="217" t="s">
        <v>128</v>
      </c>
    </row>
    <row r="131" spans="1:65" s="2" customFormat="1" ht="16.5" customHeight="1">
      <c r="A131" s="35"/>
      <c r="B131" s="36"/>
      <c r="C131" s="229" t="s">
        <v>185</v>
      </c>
      <c r="D131" s="229" t="s">
        <v>186</v>
      </c>
      <c r="E131" s="230" t="s">
        <v>187</v>
      </c>
      <c r="F131" s="231" t="s">
        <v>188</v>
      </c>
      <c r="G131" s="232" t="s">
        <v>175</v>
      </c>
      <c r="H131" s="233">
        <v>129.789</v>
      </c>
      <c r="I131" s="234"/>
      <c r="J131" s="235">
        <f>ROUND(I131*H131,2)</f>
        <v>0</v>
      </c>
      <c r="K131" s="231" t="s">
        <v>134</v>
      </c>
      <c r="L131" s="236"/>
      <c r="M131" s="237" t="s">
        <v>19</v>
      </c>
      <c r="N131" s="238" t="s">
        <v>47</v>
      </c>
      <c r="O131" s="65"/>
      <c r="P131" s="192">
        <f>O131*H131</f>
        <v>0</v>
      </c>
      <c r="Q131" s="192">
        <v>0.0003</v>
      </c>
      <c r="R131" s="192">
        <f>Q131*H131</f>
        <v>0.03893669999999999</v>
      </c>
      <c r="S131" s="192">
        <v>0</v>
      </c>
      <c r="T131" s="19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4" t="s">
        <v>179</v>
      </c>
      <c r="AT131" s="194" t="s">
        <v>186</v>
      </c>
      <c r="AU131" s="194" t="s">
        <v>82</v>
      </c>
      <c r="AY131" s="18" t="s">
        <v>128</v>
      </c>
      <c r="BE131" s="195">
        <f>IF(N131="základní",J131,0)</f>
        <v>0</v>
      </c>
      <c r="BF131" s="195">
        <f>IF(N131="snížená",J131,0)</f>
        <v>0</v>
      </c>
      <c r="BG131" s="195">
        <f>IF(N131="zákl. přenesená",J131,0)</f>
        <v>0</v>
      </c>
      <c r="BH131" s="195">
        <f>IF(N131="sníž. přenesená",J131,0)</f>
        <v>0</v>
      </c>
      <c r="BI131" s="195">
        <f>IF(N131="nulová",J131,0)</f>
        <v>0</v>
      </c>
      <c r="BJ131" s="18" t="s">
        <v>82</v>
      </c>
      <c r="BK131" s="195">
        <f>ROUND(I131*H131,2)</f>
        <v>0</v>
      </c>
      <c r="BL131" s="18" t="s">
        <v>135</v>
      </c>
      <c r="BM131" s="194" t="s">
        <v>189</v>
      </c>
    </row>
    <row r="132" spans="2:51" s="14" customFormat="1" ht="11.25">
      <c r="B132" s="207"/>
      <c r="C132" s="208"/>
      <c r="D132" s="198" t="s">
        <v>137</v>
      </c>
      <c r="E132" s="208"/>
      <c r="F132" s="210" t="s">
        <v>190</v>
      </c>
      <c r="G132" s="208"/>
      <c r="H132" s="211">
        <v>129.789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137</v>
      </c>
      <c r="AU132" s="217" t="s">
        <v>82</v>
      </c>
      <c r="AV132" s="14" t="s">
        <v>82</v>
      </c>
      <c r="AW132" s="14" t="s">
        <v>4</v>
      </c>
      <c r="AX132" s="14" t="s">
        <v>80</v>
      </c>
      <c r="AY132" s="217" t="s">
        <v>128</v>
      </c>
    </row>
    <row r="133" spans="1:65" s="2" customFormat="1" ht="16.5" customHeight="1">
      <c r="A133" s="35"/>
      <c r="B133" s="36"/>
      <c r="C133" s="183" t="s">
        <v>191</v>
      </c>
      <c r="D133" s="183" t="s">
        <v>130</v>
      </c>
      <c r="E133" s="184" t="s">
        <v>192</v>
      </c>
      <c r="F133" s="185" t="s">
        <v>193</v>
      </c>
      <c r="G133" s="186" t="s">
        <v>133</v>
      </c>
      <c r="H133" s="187">
        <v>0.507</v>
      </c>
      <c r="I133" s="188"/>
      <c r="J133" s="189">
        <f>ROUND(I133*H133,2)</f>
        <v>0</v>
      </c>
      <c r="K133" s="185" t="s">
        <v>134</v>
      </c>
      <c r="L133" s="40"/>
      <c r="M133" s="190" t="s">
        <v>19</v>
      </c>
      <c r="N133" s="191" t="s">
        <v>47</v>
      </c>
      <c r="O133" s="65"/>
      <c r="P133" s="192">
        <f>O133*H133</f>
        <v>0</v>
      </c>
      <c r="Q133" s="192">
        <v>2.16</v>
      </c>
      <c r="R133" s="192">
        <f>Q133*H133</f>
        <v>1.09512</v>
      </c>
      <c r="S133" s="192">
        <v>0</v>
      </c>
      <c r="T133" s="19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4" t="s">
        <v>135</v>
      </c>
      <c r="AT133" s="194" t="s">
        <v>130</v>
      </c>
      <c r="AU133" s="194" t="s">
        <v>82</v>
      </c>
      <c r="AY133" s="18" t="s">
        <v>128</v>
      </c>
      <c r="BE133" s="195">
        <f>IF(N133="základní",J133,0)</f>
        <v>0</v>
      </c>
      <c r="BF133" s="195">
        <f>IF(N133="snížená",J133,0)</f>
        <v>0</v>
      </c>
      <c r="BG133" s="195">
        <f>IF(N133="zákl. přenesená",J133,0)</f>
        <v>0</v>
      </c>
      <c r="BH133" s="195">
        <f>IF(N133="sníž. přenesená",J133,0)</f>
        <v>0</v>
      </c>
      <c r="BI133" s="195">
        <f>IF(N133="nulová",J133,0)</f>
        <v>0</v>
      </c>
      <c r="BJ133" s="18" t="s">
        <v>82</v>
      </c>
      <c r="BK133" s="195">
        <f>ROUND(I133*H133,2)</f>
        <v>0</v>
      </c>
      <c r="BL133" s="18" t="s">
        <v>135</v>
      </c>
      <c r="BM133" s="194" t="s">
        <v>194</v>
      </c>
    </row>
    <row r="134" spans="2:51" s="13" customFormat="1" ht="11.25">
      <c r="B134" s="196"/>
      <c r="C134" s="197"/>
      <c r="D134" s="198" t="s">
        <v>137</v>
      </c>
      <c r="E134" s="199" t="s">
        <v>19</v>
      </c>
      <c r="F134" s="200" t="s">
        <v>195</v>
      </c>
      <c r="G134" s="197"/>
      <c r="H134" s="199" t="s">
        <v>19</v>
      </c>
      <c r="I134" s="201"/>
      <c r="J134" s="197"/>
      <c r="K134" s="197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137</v>
      </c>
      <c r="AU134" s="206" t="s">
        <v>82</v>
      </c>
      <c r="AV134" s="13" t="s">
        <v>80</v>
      </c>
      <c r="AW134" s="13" t="s">
        <v>36</v>
      </c>
      <c r="AX134" s="13" t="s">
        <v>75</v>
      </c>
      <c r="AY134" s="206" t="s">
        <v>128</v>
      </c>
    </row>
    <row r="135" spans="2:51" s="14" customFormat="1" ht="11.25">
      <c r="B135" s="207"/>
      <c r="C135" s="208"/>
      <c r="D135" s="198" t="s">
        <v>137</v>
      </c>
      <c r="E135" s="209" t="s">
        <v>19</v>
      </c>
      <c r="F135" s="210" t="s">
        <v>196</v>
      </c>
      <c r="G135" s="208"/>
      <c r="H135" s="211">
        <v>0.064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137</v>
      </c>
      <c r="AU135" s="217" t="s">
        <v>82</v>
      </c>
      <c r="AV135" s="14" t="s">
        <v>82</v>
      </c>
      <c r="AW135" s="14" t="s">
        <v>36</v>
      </c>
      <c r="AX135" s="14" t="s">
        <v>75</v>
      </c>
      <c r="AY135" s="217" t="s">
        <v>128</v>
      </c>
    </row>
    <row r="136" spans="2:51" s="14" customFormat="1" ht="11.25">
      <c r="B136" s="207"/>
      <c r="C136" s="208"/>
      <c r="D136" s="198" t="s">
        <v>137</v>
      </c>
      <c r="E136" s="209" t="s">
        <v>19</v>
      </c>
      <c r="F136" s="210" t="s">
        <v>197</v>
      </c>
      <c r="G136" s="208"/>
      <c r="H136" s="211">
        <v>0.021</v>
      </c>
      <c r="I136" s="212"/>
      <c r="J136" s="208"/>
      <c r="K136" s="208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137</v>
      </c>
      <c r="AU136" s="217" t="s">
        <v>82</v>
      </c>
      <c r="AV136" s="14" t="s">
        <v>82</v>
      </c>
      <c r="AW136" s="14" t="s">
        <v>36</v>
      </c>
      <c r="AX136" s="14" t="s">
        <v>75</v>
      </c>
      <c r="AY136" s="217" t="s">
        <v>128</v>
      </c>
    </row>
    <row r="137" spans="2:51" s="14" customFormat="1" ht="11.25">
      <c r="B137" s="207"/>
      <c r="C137" s="208"/>
      <c r="D137" s="198" t="s">
        <v>137</v>
      </c>
      <c r="E137" s="209" t="s">
        <v>19</v>
      </c>
      <c r="F137" s="210" t="s">
        <v>198</v>
      </c>
      <c r="G137" s="208"/>
      <c r="H137" s="211">
        <v>0.422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137</v>
      </c>
      <c r="AU137" s="217" t="s">
        <v>82</v>
      </c>
      <c r="AV137" s="14" t="s">
        <v>82</v>
      </c>
      <c r="AW137" s="14" t="s">
        <v>36</v>
      </c>
      <c r="AX137" s="14" t="s">
        <v>75</v>
      </c>
      <c r="AY137" s="217" t="s">
        <v>128</v>
      </c>
    </row>
    <row r="138" spans="2:51" s="15" customFormat="1" ht="11.25">
      <c r="B138" s="218"/>
      <c r="C138" s="219"/>
      <c r="D138" s="198" t="s">
        <v>137</v>
      </c>
      <c r="E138" s="220" t="s">
        <v>19</v>
      </c>
      <c r="F138" s="221" t="s">
        <v>142</v>
      </c>
      <c r="G138" s="219"/>
      <c r="H138" s="222">
        <v>0.507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137</v>
      </c>
      <c r="AU138" s="228" t="s">
        <v>82</v>
      </c>
      <c r="AV138" s="15" t="s">
        <v>135</v>
      </c>
      <c r="AW138" s="15" t="s">
        <v>36</v>
      </c>
      <c r="AX138" s="15" t="s">
        <v>80</v>
      </c>
      <c r="AY138" s="228" t="s">
        <v>128</v>
      </c>
    </row>
    <row r="139" spans="1:65" s="2" customFormat="1" ht="16.5" customHeight="1">
      <c r="A139" s="35"/>
      <c r="B139" s="36"/>
      <c r="C139" s="183" t="s">
        <v>199</v>
      </c>
      <c r="D139" s="183" t="s">
        <v>130</v>
      </c>
      <c r="E139" s="184" t="s">
        <v>200</v>
      </c>
      <c r="F139" s="185" t="s">
        <v>201</v>
      </c>
      <c r="G139" s="186" t="s">
        <v>133</v>
      </c>
      <c r="H139" s="187">
        <v>3</v>
      </c>
      <c r="I139" s="188"/>
      <c r="J139" s="189">
        <f>ROUND(I139*H139,2)</f>
        <v>0</v>
      </c>
      <c r="K139" s="185" t="s">
        <v>134</v>
      </c>
      <c r="L139" s="40"/>
      <c r="M139" s="190" t="s">
        <v>19</v>
      </c>
      <c r="N139" s="191" t="s">
        <v>47</v>
      </c>
      <c r="O139" s="65"/>
      <c r="P139" s="192">
        <f>O139*H139</f>
        <v>0</v>
      </c>
      <c r="Q139" s="192">
        <v>2.25634</v>
      </c>
      <c r="R139" s="192">
        <f>Q139*H139</f>
        <v>6.769019999999999</v>
      </c>
      <c r="S139" s="192">
        <v>0</v>
      </c>
      <c r="T139" s="19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4" t="s">
        <v>135</v>
      </c>
      <c r="AT139" s="194" t="s">
        <v>130</v>
      </c>
      <c r="AU139" s="194" t="s">
        <v>82</v>
      </c>
      <c r="AY139" s="18" t="s">
        <v>128</v>
      </c>
      <c r="BE139" s="195">
        <f>IF(N139="základní",J139,0)</f>
        <v>0</v>
      </c>
      <c r="BF139" s="195">
        <f>IF(N139="snížená",J139,0)</f>
        <v>0</v>
      </c>
      <c r="BG139" s="195">
        <f>IF(N139="zákl. přenesená",J139,0)</f>
        <v>0</v>
      </c>
      <c r="BH139" s="195">
        <f>IF(N139="sníž. přenesená",J139,0)</f>
        <v>0</v>
      </c>
      <c r="BI139" s="195">
        <f>IF(N139="nulová",J139,0)</f>
        <v>0</v>
      </c>
      <c r="BJ139" s="18" t="s">
        <v>82</v>
      </c>
      <c r="BK139" s="195">
        <f>ROUND(I139*H139,2)</f>
        <v>0</v>
      </c>
      <c r="BL139" s="18" t="s">
        <v>135</v>
      </c>
      <c r="BM139" s="194" t="s">
        <v>202</v>
      </c>
    </row>
    <row r="140" spans="2:51" s="13" customFormat="1" ht="11.25">
      <c r="B140" s="196"/>
      <c r="C140" s="197"/>
      <c r="D140" s="198" t="s">
        <v>137</v>
      </c>
      <c r="E140" s="199" t="s">
        <v>19</v>
      </c>
      <c r="F140" s="200" t="s">
        <v>203</v>
      </c>
      <c r="G140" s="197"/>
      <c r="H140" s="199" t="s">
        <v>19</v>
      </c>
      <c r="I140" s="201"/>
      <c r="J140" s="197"/>
      <c r="K140" s="197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137</v>
      </c>
      <c r="AU140" s="206" t="s">
        <v>82</v>
      </c>
      <c r="AV140" s="13" t="s">
        <v>80</v>
      </c>
      <c r="AW140" s="13" t="s">
        <v>36</v>
      </c>
      <c r="AX140" s="13" t="s">
        <v>75</v>
      </c>
      <c r="AY140" s="206" t="s">
        <v>128</v>
      </c>
    </row>
    <row r="141" spans="2:51" s="14" customFormat="1" ht="11.25">
      <c r="B141" s="207"/>
      <c r="C141" s="208"/>
      <c r="D141" s="198" t="s">
        <v>137</v>
      </c>
      <c r="E141" s="209" t="s">
        <v>19</v>
      </c>
      <c r="F141" s="210" t="s">
        <v>204</v>
      </c>
      <c r="G141" s="208"/>
      <c r="H141" s="211">
        <v>3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137</v>
      </c>
      <c r="AU141" s="217" t="s">
        <v>82</v>
      </c>
      <c r="AV141" s="14" t="s">
        <v>82</v>
      </c>
      <c r="AW141" s="14" t="s">
        <v>36</v>
      </c>
      <c r="AX141" s="14" t="s">
        <v>80</v>
      </c>
      <c r="AY141" s="217" t="s">
        <v>128</v>
      </c>
    </row>
    <row r="142" spans="1:65" s="2" customFormat="1" ht="16.5" customHeight="1">
      <c r="A142" s="35"/>
      <c r="B142" s="36"/>
      <c r="C142" s="183" t="s">
        <v>205</v>
      </c>
      <c r="D142" s="183" t="s">
        <v>130</v>
      </c>
      <c r="E142" s="184" t="s">
        <v>206</v>
      </c>
      <c r="F142" s="185" t="s">
        <v>207</v>
      </c>
      <c r="G142" s="186" t="s">
        <v>133</v>
      </c>
      <c r="H142" s="187">
        <v>5.065</v>
      </c>
      <c r="I142" s="188"/>
      <c r="J142" s="189">
        <f>ROUND(I142*H142,2)</f>
        <v>0</v>
      </c>
      <c r="K142" s="185" t="s">
        <v>134</v>
      </c>
      <c r="L142" s="40"/>
      <c r="M142" s="190" t="s">
        <v>19</v>
      </c>
      <c r="N142" s="191" t="s">
        <v>47</v>
      </c>
      <c r="O142" s="65"/>
      <c r="P142" s="192">
        <f>O142*H142</f>
        <v>0</v>
      </c>
      <c r="Q142" s="192">
        <v>2.25634</v>
      </c>
      <c r="R142" s="192">
        <f>Q142*H142</f>
        <v>11.4283621</v>
      </c>
      <c r="S142" s="192">
        <v>0</v>
      </c>
      <c r="T142" s="19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4" t="s">
        <v>135</v>
      </c>
      <c r="AT142" s="194" t="s">
        <v>130</v>
      </c>
      <c r="AU142" s="194" t="s">
        <v>82</v>
      </c>
      <c r="AY142" s="18" t="s">
        <v>128</v>
      </c>
      <c r="BE142" s="195">
        <f>IF(N142="základní",J142,0)</f>
        <v>0</v>
      </c>
      <c r="BF142" s="195">
        <f>IF(N142="snížená",J142,0)</f>
        <v>0</v>
      </c>
      <c r="BG142" s="195">
        <f>IF(N142="zákl. přenesená",J142,0)</f>
        <v>0</v>
      </c>
      <c r="BH142" s="195">
        <f>IF(N142="sníž. přenesená",J142,0)</f>
        <v>0</v>
      </c>
      <c r="BI142" s="195">
        <f>IF(N142="nulová",J142,0)</f>
        <v>0</v>
      </c>
      <c r="BJ142" s="18" t="s">
        <v>82</v>
      </c>
      <c r="BK142" s="195">
        <f>ROUND(I142*H142,2)</f>
        <v>0</v>
      </c>
      <c r="BL142" s="18" t="s">
        <v>135</v>
      </c>
      <c r="BM142" s="194" t="s">
        <v>208</v>
      </c>
    </row>
    <row r="143" spans="2:51" s="13" customFormat="1" ht="11.25">
      <c r="B143" s="196"/>
      <c r="C143" s="197"/>
      <c r="D143" s="198" t="s">
        <v>137</v>
      </c>
      <c r="E143" s="199" t="s">
        <v>19</v>
      </c>
      <c r="F143" s="200" t="s">
        <v>209</v>
      </c>
      <c r="G143" s="197"/>
      <c r="H143" s="199" t="s">
        <v>19</v>
      </c>
      <c r="I143" s="201"/>
      <c r="J143" s="197"/>
      <c r="K143" s="197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137</v>
      </c>
      <c r="AU143" s="206" t="s">
        <v>82</v>
      </c>
      <c r="AV143" s="13" t="s">
        <v>80</v>
      </c>
      <c r="AW143" s="13" t="s">
        <v>36</v>
      </c>
      <c r="AX143" s="13" t="s">
        <v>75</v>
      </c>
      <c r="AY143" s="206" t="s">
        <v>128</v>
      </c>
    </row>
    <row r="144" spans="2:51" s="14" customFormat="1" ht="11.25">
      <c r="B144" s="207"/>
      <c r="C144" s="208"/>
      <c r="D144" s="198" t="s">
        <v>137</v>
      </c>
      <c r="E144" s="209" t="s">
        <v>19</v>
      </c>
      <c r="F144" s="210" t="s">
        <v>210</v>
      </c>
      <c r="G144" s="208"/>
      <c r="H144" s="211">
        <v>0.64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137</v>
      </c>
      <c r="AU144" s="217" t="s">
        <v>82</v>
      </c>
      <c r="AV144" s="14" t="s">
        <v>82</v>
      </c>
      <c r="AW144" s="14" t="s">
        <v>36</v>
      </c>
      <c r="AX144" s="14" t="s">
        <v>75</v>
      </c>
      <c r="AY144" s="217" t="s">
        <v>128</v>
      </c>
    </row>
    <row r="145" spans="2:51" s="14" customFormat="1" ht="11.25">
      <c r="B145" s="207"/>
      <c r="C145" s="208"/>
      <c r="D145" s="198" t="s">
        <v>137</v>
      </c>
      <c r="E145" s="209" t="s">
        <v>19</v>
      </c>
      <c r="F145" s="210" t="s">
        <v>211</v>
      </c>
      <c r="G145" s="208"/>
      <c r="H145" s="211">
        <v>0.206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137</v>
      </c>
      <c r="AU145" s="217" t="s">
        <v>82</v>
      </c>
      <c r="AV145" s="14" t="s">
        <v>82</v>
      </c>
      <c r="AW145" s="14" t="s">
        <v>36</v>
      </c>
      <c r="AX145" s="14" t="s">
        <v>75</v>
      </c>
      <c r="AY145" s="217" t="s">
        <v>128</v>
      </c>
    </row>
    <row r="146" spans="2:51" s="14" customFormat="1" ht="11.25">
      <c r="B146" s="207"/>
      <c r="C146" s="208"/>
      <c r="D146" s="198" t="s">
        <v>137</v>
      </c>
      <c r="E146" s="209" t="s">
        <v>19</v>
      </c>
      <c r="F146" s="210" t="s">
        <v>212</v>
      </c>
      <c r="G146" s="208"/>
      <c r="H146" s="211">
        <v>4.219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137</v>
      </c>
      <c r="AU146" s="217" t="s">
        <v>82</v>
      </c>
      <c r="AV146" s="14" t="s">
        <v>82</v>
      </c>
      <c r="AW146" s="14" t="s">
        <v>36</v>
      </c>
      <c r="AX146" s="14" t="s">
        <v>75</v>
      </c>
      <c r="AY146" s="217" t="s">
        <v>128</v>
      </c>
    </row>
    <row r="147" spans="2:51" s="15" customFormat="1" ht="11.25">
      <c r="B147" s="218"/>
      <c r="C147" s="219"/>
      <c r="D147" s="198" t="s">
        <v>137</v>
      </c>
      <c r="E147" s="220" t="s">
        <v>19</v>
      </c>
      <c r="F147" s="221" t="s">
        <v>142</v>
      </c>
      <c r="G147" s="219"/>
      <c r="H147" s="222">
        <v>5.065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137</v>
      </c>
      <c r="AU147" s="228" t="s">
        <v>82</v>
      </c>
      <c r="AV147" s="15" t="s">
        <v>135</v>
      </c>
      <c r="AW147" s="15" t="s">
        <v>36</v>
      </c>
      <c r="AX147" s="15" t="s">
        <v>80</v>
      </c>
      <c r="AY147" s="228" t="s">
        <v>128</v>
      </c>
    </row>
    <row r="148" spans="1:65" s="2" customFormat="1" ht="16.5" customHeight="1">
      <c r="A148" s="35"/>
      <c r="B148" s="36"/>
      <c r="C148" s="183" t="s">
        <v>213</v>
      </c>
      <c r="D148" s="183" t="s">
        <v>130</v>
      </c>
      <c r="E148" s="184" t="s">
        <v>214</v>
      </c>
      <c r="F148" s="185" t="s">
        <v>215</v>
      </c>
      <c r="G148" s="186" t="s">
        <v>133</v>
      </c>
      <c r="H148" s="187">
        <v>1.92</v>
      </c>
      <c r="I148" s="188"/>
      <c r="J148" s="189">
        <f>ROUND(I148*H148,2)</f>
        <v>0</v>
      </c>
      <c r="K148" s="185" t="s">
        <v>19</v>
      </c>
      <c r="L148" s="40"/>
      <c r="M148" s="190" t="s">
        <v>19</v>
      </c>
      <c r="N148" s="191" t="s">
        <v>47</v>
      </c>
      <c r="O148" s="65"/>
      <c r="P148" s="192">
        <f>O148*H148</f>
        <v>0</v>
      </c>
      <c r="Q148" s="192">
        <v>0.90802</v>
      </c>
      <c r="R148" s="192">
        <f>Q148*H148</f>
        <v>1.7433984</v>
      </c>
      <c r="S148" s="192">
        <v>0</v>
      </c>
      <c r="T148" s="19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4" t="s">
        <v>135</v>
      </c>
      <c r="AT148" s="194" t="s">
        <v>130</v>
      </c>
      <c r="AU148" s="194" t="s">
        <v>82</v>
      </c>
      <c r="AY148" s="18" t="s">
        <v>128</v>
      </c>
      <c r="BE148" s="195">
        <f>IF(N148="základní",J148,0)</f>
        <v>0</v>
      </c>
      <c r="BF148" s="195">
        <f>IF(N148="snížená",J148,0)</f>
        <v>0</v>
      </c>
      <c r="BG148" s="195">
        <f>IF(N148="zákl. přenesená",J148,0)</f>
        <v>0</v>
      </c>
      <c r="BH148" s="195">
        <f>IF(N148="sníž. přenesená",J148,0)</f>
        <v>0</v>
      </c>
      <c r="BI148" s="195">
        <f>IF(N148="nulová",J148,0)</f>
        <v>0</v>
      </c>
      <c r="BJ148" s="18" t="s">
        <v>82</v>
      </c>
      <c r="BK148" s="195">
        <f>ROUND(I148*H148,2)</f>
        <v>0</v>
      </c>
      <c r="BL148" s="18" t="s">
        <v>135</v>
      </c>
      <c r="BM148" s="194" t="s">
        <v>216</v>
      </c>
    </row>
    <row r="149" spans="2:51" s="13" customFormat="1" ht="11.25">
      <c r="B149" s="196"/>
      <c r="C149" s="197"/>
      <c r="D149" s="198" t="s">
        <v>137</v>
      </c>
      <c r="E149" s="199" t="s">
        <v>19</v>
      </c>
      <c r="F149" s="200" t="s">
        <v>217</v>
      </c>
      <c r="G149" s="197"/>
      <c r="H149" s="199" t="s">
        <v>19</v>
      </c>
      <c r="I149" s="201"/>
      <c r="J149" s="197"/>
      <c r="K149" s="197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137</v>
      </c>
      <c r="AU149" s="206" t="s">
        <v>82</v>
      </c>
      <c r="AV149" s="13" t="s">
        <v>80</v>
      </c>
      <c r="AW149" s="13" t="s">
        <v>36</v>
      </c>
      <c r="AX149" s="13" t="s">
        <v>75</v>
      </c>
      <c r="AY149" s="206" t="s">
        <v>128</v>
      </c>
    </row>
    <row r="150" spans="2:51" s="14" customFormat="1" ht="11.25">
      <c r="B150" s="207"/>
      <c r="C150" s="208"/>
      <c r="D150" s="198" t="s">
        <v>137</v>
      </c>
      <c r="E150" s="209" t="s">
        <v>19</v>
      </c>
      <c r="F150" s="210" t="s">
        <v>210</v>
      </c>
      <c r="G150" s="208"/>
      <c r="H150" s="211">
        <v>0.64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137</v>
      </c>
      <c r="AU150" s="217" t="s">
        <v>82</v>
      </c>
      <c r="AV150" s="14" t="s">
        <v>82</v>
      </c>
      <c r="AW150" s="14" t="s">
        <v>36</v>
      </c>
      <c r="AX150" s="14" t="s">
        <v>75</v>
      </c>
      <c r="AY150" s="217" t="s">
        <v>128</v>
      </c>
    </row>
    <row r="151" spans="2:51" s="14" customFormat="1" ht="11.25">
      <c r="B151" s="207"/>
      <c r="C151" s="208"/>
      <c r="D151" s="198" t="s">
        <v>137</v>
      </c>
      <c r="E151" s="209" t="s">
        <v>19</v>
      </c>
      <c r="F151" s="210" t="s">
        <v>218</v>
      </c>
      <c r="G151" s="208"/>
      <c r="H151" s="211">
        <v>0.08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137</v>
      </c>
      <c r="AU151" s="217" t="s">
        <v>82</v>
      </c>
      <c r="AV151" s="14" t="s">
        <v>82</v>
      </c>
      <c r="AW151" s="14" t="s">
        <v>36</v>
      </c>
      <c r="AX151" s="14" t="s">
        <v>75</v>
      </c>
      <c r="AY151" s="217" t="s">
        <v>128</v>
      </c>
    </row>
    <row r="152" spans="2:51" s="14" customFormat="1" ht="11.25">
      <c r="B152" s="207"/>
      <c r="C152" s="208"/>
      <c r="D152" s="198" t="s">
        <v>137</v>
      </c>
      <c r="E152" s="209" t="s">
        <v>19</v>
      </c>
      <c r="F152" s="210" t="s">
        <v>219</v>
      </c>
      <c r="G152" s="208"/>
      <c r="H152" s="211">
        <v>1.2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137</v>
      </c>
      <c r="AU152" s="217" t="s">
        <v>82</v>
      </c>
      <c r="AV152" s="14" t="s">
        <v>82</v>
      </c>
      <c r="AW152" s="14" t="s">
        <v>36</v>
      </c>
      <c r="AX152" s="14" t="s">
        <v>75</v>
      </c>
      <c r="AY152" s="217" t="s">
        <v>128</v>
      </c>
    </row>
    <row r="153" spans="2:51" s="15" customFormat="1" ht="11.25">
      <c r="B153" s="218"/>
      <c r="C153" s="219"/>
      <c r="D153" s="198" t="s">
        <v>137</v>
      </c>
      <c r="E153" s="220" t="s">
        <v>19</v>
      </c>
      <c r="F153" s="221" t="s">
        <v>142</v>
      </c>
      <c r="G153" s="219"/>
      <c r="H153" s="222">
        <v>1.92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137</v>
      </c>
      <c r="AU153" s="228" t="s">
        <v>82</v>
      </c>
      <c r="AV153" s="15" t="s">
        <v>135</v>
      </c>
      <c r="AW153" s="15" t="s">
        <v>36</v>
      </c>
      <c r="AX153" s="15" t="s">
        <v>80</v>
      </c>
      <c r="AY153" s="228" t="s">
        <v>128</v>
      </c>
    </row>
    <row r="154" spans="2:63" s="12" customFormat="1" ht="22.9" customHeight="1">
      <c r="B154" s="167"/>
      <c r="C154" s="168"/>
      <c r="D154" s="169" t="s">
        <v>74</v>
      </c>
      <c r="E154" s="181" t="s">
        <v>164</v>
      </c>
      <c r="F154" s="181" t="s">
        <v>220</v>
      </c>
      <c r="G154" s="168"/>
      <c r="H154" s="168"/>
      <c r="I154" s="171"/>
      <c r="J154" s="182">
        <f>BK154</f>
        <v>0</v>
      </c>
      <c r="K154" s="168"/>
      <c r="L154" s="173"/>
      <c r="M154" s="174"/>
      <c r="N154" s="175"/>
      <c r="O154" s="175"/>
      <c r="P154" s="176">
        <f>SUM(P155:P211)</f>
        <v>0</v>
      </c>
      <c r="Q154" s="175"/>
      <c r="R154" s="176">
        <f>SUM(R155:R211)</f>
        <v>49.26194584</v>
      </c>
      <c r="S154" s="175"/>
      <c r="T154" s="177">
        <f>SUM(T155:T211)</f>
        <v>0</v>
      </c>
      <c r="AR154" s="178" t="s">
        <v>80</v>
      </c>
      <c r="AT154" s="179" t="s">
        <v>74</v>
      </c>
      <c r="AU154" s="179" t="s">
        <v>80</v>
      </c>
      <c r="AY154" s="178" t="s">
        <v>128</v>
      </c>
      <c r="BK154" s="180">
        <f>SUM(BK155:BK211)</f>
        <v>0</v>
      </c>
    </row>
    <row r="155" spans="1:65" s="2" customFormat="1" ht="16.5" customHeight="1">
      <c r="A155" s="35"/>
      <c r="B155" s="36"/>
      <c r="C155" s="183" t="s">
        <v>221</v>
      </c>
      <c r="D155" s="183" t="s">
        <v>130</v>
      </c>
      <c r="E155" s="184" t="s">
        <v>222</v>
      </c>
      <c r="F155" s="185" t="s">
        <v>223</v>
      </c>
      <c r="G155" s="186" t="s">
        <v>175</v>
      </c>
      <c r="H155" s="187">
        <v>12.075</v>
      </c>
      <c r="I155" s="188"/>
      <c r="J155" s="189">
        <f>ROUND(I155*H155,2)</f>
        <v>0</v>
      </c>
      <c r="K155" s="185" t="s">
        <v>134</v>
      </c>
      <c r="L155" s="40"/>
      <c r="M155" s="190" t="s">
        <v>19</v>
      </c>
      <c r="N155" s="191" t="s">
        <v>47</v>
      </c>
      <c r="O155" s="65"/>
      <c r="P155" s="192">
        <f>O155*H155</f>
        <v>0</v>
      </c>
      <c r="Q155" s="192">
        <v>0.03273</v>
      </c>
      <c r="R155" s="192">
        <f>Q155*H155</f>
        <v>0.39521475</v>
      </c>
      <c r="S155" s="192">
        <v>0</v>
      </c>
      <c r="T155" s="19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4" t="s">
        <v>135</v>
      </c>
      <c r="AT155" s="194" t="s">
        <v>130</v>
      </c>
      <c r="AU155" s="194" t="s">
        <v>82</v>
      </c>
      <c r="AY155" s="18" t="s">
        <v>128</v>
      </c>
      <c r="BE155" s="195">
        <f>IF(N155="základní",J155,0)</f>
        <v>0</v>
      </c>
      <c r="BF155" s="195">
        <f>IF(N155="snížená",J155,0)</f>
        <v>0</v>
      </c>
      <c r="BG155" s="195">
        <f>IF(N155="zákl. přenesená",J155,0)</f>
        <v>0</v>
      </c>
      <c r="BH155" s="195">
        <f>IF(N155="sníž. přenesená",J155,0)</f>
        <v>0</v>
      </c>
      <c r="BI155" s="195">
        <f>IF(N155="nulová",J155,0)</f>
        <v>0</v>
      </c>
      <c r="BJ155" s="18" t="s">
        <v>82</v>
      </c>
      <c r="BK155" s="195">
        <f>ROUND(I155*H155,2)</f>
        <v>0</v>
      </c>
      <c r="BL155" s="18" t="s">
        <v>135</v>
      </c>
      <c r="BM155" s="194" t="s">
        <v>224</v>
      </c>
    </row>
    <row r="156" spans="2:51" s="14" customFormat="1" ht="11.25">
      <c r="B156" s="207"/>
      <c r="C156" s="208"/>
      <c r="D156" s="198" t="s">
        <v>137</v>
      </c>
      <c r="E156" s="209" t="s">
        <v>19</v>
      </c>
      <c r="F156" s="210" t="s">
        <v>225</v>
      </c>
      <c r="G156" s="208"/>
      <c r="H156" s="211">
        <v>12.075</v>
      </c>
      <c r="I156" s="212"/>
      <c r="J156" s="208"/>
      <c r="K156" s="208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137</v>
      </c>
      <c r="AU156" s="217" t="s">
        <v>82</v>
      </c>
      <c r="AV156" s="14" t="s">
        <v>82</v>
      </c>
      <c r="AW156" s="14" t="s">
        <v>36</v>
      </c>
      <c r="AX156" s="14" t="s">
        <v>80</v>
      </c>
      <c r="AY156" s="217" t="s">
        <v>128</v>
      </c>
    </row>
    <row r="157" spans="1:65" s="2" customFormat="1" ht="16.5" customHeight="1">
      <c r="A157" s="35"/>
      <c r="B157" s="36"/>
      <c r="C157" s="183" t="s">
        <v>8</v>
      </c>
      <c r="D157" s="183" t="s">
        <v>130</v>
      </c>
      <c r="E157" s="184" t="s">
        <v>226</v>
      </c>
      <c r="F157" s="185" t="s">
        <v>227</v>
      </c>
      <c r="G157" s="186" t="s">
        <v>228</v>
      </c>
      <c r="H157" s="187">
        <v>40.25</v>
      </c>
      <c r="I157" s="188"/>
      <c r="J157" s="189">
        <f>ROUND(I157*H157,2)</f>
        <v>0</v>
      </c>
      <c r="K157" s="185" t="s">
        <v>134</v>
      </c>
      <c r="L157" s="40"/>
      <c r="M157" s="190" t="s">
        <v>19</v>
      </c>
      <c r="N157" s="191" t="s">
        <v>47</v>
      </c>
      <c r="O157" s="65"/>
      <c r="P157" s="192">
        <f>O157*H157</f>
        <v>0</v>
      </c>
      <c r="Q157" s="192">
        <v>0.0015</v>
      </c>
      <c r="R157" s="192">
        <f>Q157*H157</f>
        <v>0.060375</v>
      </c>
      <c r="S157" s="192">
        <v>0</v>
      </c>
      <c r="T157" s="19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4" t="s">
        <v>135</v>
      </c>
      <c r="AT157" s="194" t="s">
        <v>130</v>
      </c>
      <c r="AU157" s="194" t="s">
        <v>82</v>
      </c>
      <c r="AY157" s="18" t="s">
        <v>128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18" t="s">
        <v>82</v>
      </c>
      <c r="BK157" s="195">
        <f>ROUND(I157*H157,2)</f>
        <v>0</v>
      </c>
      <c r="BL157" s="18" t="s">
        <v>135</v>
      </c>
      <c r="BM157" s="194" t="s">
        <v>229</v>
      </c>
    </row>
    <row r="158" spans="2:51" s="14" customFormat="1" ht="11.25">
      <c r="B158" s="207"/>
      <c r="C158" s="208"/>
      <c r="D158" s="198" t="s">
        <v>137</v>
      </c>
      <c r="E158" s="209" t="s">
        <v>19</v>
      </c>
      <c r="F158" s="210" t="s">
        <v>230</v>
      </c>
      <c r="G158" s="208"/>
      <c r="H158" s="211">
        <v>40.25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137</v>
      </c>
      <c r="AU158" s="217" t="s">
        <v>82</v>
      </c>
      <c r="AV158" s="14" t="s">
        <v>82</v>
      </c>
      <c r="AW158" s="14" t="s">
        <v>36</v>
      </c>
      <c r="AX158" s="14" t="s">
        <v>80</v>
      </c>
      <c r="AY158" s="217" t="s">
        <v>128</v>
      </c>
    </row>
    <row r="159" spans="1:65" s="2" customFormat="1" ht="16.5" customHeight="1">
      <c r="A159" s="35"/>
      <c r="B159" s="36"/>
      <c r="C159" s="183" t="s">
        <v>231</v>
      </c>
      <c r="D159" s="183" t="s">
        <v>130</v>
      </c>
      <c r="E159" s="184" t="s">
        <v>232</v>
      </c>
      <c r="F159" s="185" t="s">
        <v>233</v>
      </c>
      <c r="G159" s="186" t="s">
        <v>175</v>
      </c>
      <c r="H159" s="187">
        <v>3.525</v>
      </c>
      <c r="I159" s="188"/>
      <c r="J159" s="189">
        <f>ROUND(I159*H159,2)</f>
        <v>0</v>
      </c>
      <c r="K159" s="185" t="s">
        <v>134</v>
      </c>
      <c r="L159" s="40"/>
      <c r="M159" s="190" t="s">
        <v>19</v>
      </c>
      <c r="N159" s="191" t="s">
        <v>47</v>
      </c>
      <c r="O159" s="65"/>
      <c r="P159" s="192">
        <f>O159*H159</f>
        <v>0</v>
      </c>
      <c r="Q159" s="192">
        <v>0.00026</v>
      </c>
      <c r="R159" s="192">
        <f>Q159*H159</f>
        <v>0.0009164999999999999</v>
      </c>
      <c r="S159" s="192">
        <v>0</v>
      </c>
      <c r="T159" s="19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4" t="s">
        <v>135</v>
      </c>
      <c r="AT159" s="194" t="s">
        <v>130</v>
      </c>
      <c r="AU159" s="194" t="s">
        <v>82</v>
      </c>
      <c r="AY159" s="18" t="s">
        <v>128</v>
      </c>
      <c r="BE159" s="195">
        <f>IF(N159="základní",J159,0)</f>
        <v>0</v>
      </c>
      <c r="BF159" s="195">
        <f>IF(N159="snížená",J159,0)</f>
        <v>0</v>
      </c>
      <c r="BG159" s="195">
        <f>IF(N159="zákl. přenesená",J159,0)</f>
        <v>0</v>
      </c>
      <c r="BH159" s="195">
        <f>IF(N159="sníž. přenesená",J159,0)</f>
        <v>0</v>
      </c>
      <c r="BI159" s="195">
        <f>IF(N159="nulová",J159,0)</f>
        <v>0</v>
      </c>
      <c r="BJ159" s="18" t="s">
        <v>82</v>
      </c>
      <c r="BK159" s="195">
        <f>ROUND(I159*H159,2)</f>
        <v>0</v>
      </c>
      <c r="BL159" s="18" t="s">
        <v>135</v>
      </c>
      <c r="BM159" s="194" t="s">
        <v>234</v>
      </c>
    </row>
    <row r="160" spans="2:51" s="13" customFormat="1" ht="11.25">
      <c r="B160" s="196"/>
      <c r="C160" s="197"/>
      <c r="D160" s="198" t="s">
        <v>137</v>
      </c>
      <c r="E160" s="199" t="s">
        <v>19</v>
      </c>
      <c r="F160" s="200" t="s">
        <v>235</v>
      </c>
      <c r="G160" s="197"/>
      <c r="H160" s="199" t="s">
        <v>19</v>
      </c>
      <c r="I160" s="201"/>
      <c r="J160" s="197"/>
      <c r="K160" s="197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137</v>
      </c>
      <c r="AU160" s="206" t="s">
        <v>82</v>
      </c>
      <c r="AV160" s="13" t="s">
        <v>80</v>
      </c>
      <c r="AW160" s="13" t="s">
        <v>36</v>
      </c>
      <c r="AX160" s="13" t="s">
        <v>75</v>
      </c>
      <c r="AY160" s="206" t="s">
        <v>128</v>
      </c>
    </row>
    <row r="161" spans="2:51" s="14" customFormat="1" ht="11.25">
      <c r="B161" s="207"/>
      <c r="C161" s="208"/>
      <c r="D161" s="198" t="s">
        <v>137</v>
      </c>
      <c r="E161" s="209" t="s">
        <v>19</v>
      </c>
      <c r="F161" s="210" t="s">
        <v>236</v>
      </c>
      <c r="G161" s="208"/>
      <c r="H161" s="211">
        <v>3.525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137</v>
      </c>
      <c r="AU161" s="217" t="s">
        <v>82</v>
      </c>
      <c r="AV161" s="14" t="s">
        <v>82</v>
      </c>
      <c r="AW161" s="14" t="s">
        <v>36</v>
      </c>
      <c r="AX161" s="14" t="s">
        <v>80</v>
      </c>
      <c r="AY161" s="217" t="s">
        <v>128</v>
      </c>
    </row>
    <row r="162" spans="1:65" s="2" customFormat="1" ht="24" customHeight="1">
      <c r="A162" s="35"/>
      <c r="B162" s="36"/>
      <c r="C162" s="183" t="s">
        <v>237</v>
      </c>
      <c r="D162" s="183" t="s">
        <v>130</v>
      </c>
      <c r="E162" s="184" t="s">
        <v>238</v>
      </c>
      <c r="F162" s="185" t="s">
        <v>239</v>
      </c>
      <c r="G162" s="186" t="s">
        <v>175</v>
      </c>
      <c r="H162" s="187">
        <v>3.525</v>
      </c>
      <c r="I162" s="188"/>
      <c r="J162" s="189">
        <f>ROUND(I162*H162,2)</f>
        <v>0</v>
      </c>
      <c r="K162" s="185" t="s">
        <v>134</v>
      </c>
      <c r="L162" s="40"/>
      <c r="M162" s="190" t="s">
        <v>19</v>
      </c>
      <c r="N162" s="191" t="s">
        <v>47</v>
      </c>
      <c r="O162" s="65"/>
      <c r="P162" s="192">
        <f>O162*H162</f>
        <v>0</v>
      </c>
      <c r="Q162" s="192">
        <v>0.00348</v>
      </c>
      <c r="R162" s="192">
        <f>Q162*H162</f>
        <v>0.012267</v>
      </c>
      <c r="S162" s="192">
        <v>0</v>
      </c>
      <c r="T162" s="19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4" t="s">
        <v>135</v>
      </c>
      <c r="AT162" s="194" t="s">
        <v>130</v>
      </c>
      <c r="AU162" s="194" t="s">
        <v>82</v>
      </c>
      <c r="AY162" s="18" t="s">
        <v>128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8" t="s">
        <v>82</v>
      </c>
      <c r="BK162" s="195">
        <f>ROUND(I162*H162,2)</f>
        <v>0</v>
      </c>
      <c r="BL162" s="18" t="s">
        <v>135</v>
      </c>
      <c r="BM162" s="194" t="s">
        <v>240</v>
      </c>
    </row>
    <row r="163" spans="2:51" s="13" customFormat="1" ht="11.25">
      <c r="B163" s="196"/>
      <c r="C163" s="197"/>
      <c r="D163" s="198" t="s">
        <v>137</v>
      </c>
      <c r="E163" s="199" t="s">
        <v>19</v>
      </c>
      <c r="F163" s="200" t="s">
        <v>235</v>
      </c>
      <c r="G163" s="197"/>
      <c r="H163" s="199" t="s">
        <v>19</v>
      </c>
      <c r="I163" s="201"/>
      <c r="J163" s="197"/>
      <c r="K163" s="197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137</v>
      </c>
      <c r="AU163" s="206" t="s">
        <v>82</v>
      </c>
      <c r="AV163" s="13" t="s">
        <v>80</v>
      </c>
      <c r="AW163" s="13" t="s">
        <v>36</v>
      </c>
      <c r="AX163" s="13" t="s">
        <v>75</v>
      </c>
      <c r="AY163" s="206" t="s">
        <v>128</v>
      </c>
    </row>
    <row r="164" spans="2:51" s="14" customFormat="1" ht="11.25">
      <c r="B164" s="207"/>
      <c r="C164" s="208"/>
      <c r="D164" s="198" t="s">
        <v>137</v>
      </c>
      <c r="E164" s="209" t="s">
        <v>19</v>
      </c>
      <c r="F164" s="210" t="s">
        <v>236</v>
      </c>
      <c r="G164" s="208"/>
      <c r="H164" s="211">
        <v>3.525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137</v>
      </c>
      <c r="AU164" s="217" t="s">
        <v>82</v>
      </c>
      <c r="AV164" s="14" t="s">
        <v>82</v>
      </c>
      <c r="AW164" s="14" t="s">
        <v>36</v>
      </c>
      <c r="AX164" s="14" t="s">
        <v>80</v>
      </c>
      <c r="AY164" s="217" t="s">
        <v>128</v>
      </c>
    </row>
    <row r="165" spans="1:65" s="2" customFormat="1" ht="16.5" customHeight="1">
      <c r="A165" s="35"/>
      <c r="B165" s="36"/>
      <c r="C165" s="183" t="s">
        <v>241</v>
      </c>
      <c r="D165" s="183" t="s">
        <v>130</v>
      </c>
      <c r="E165" s="184" t="s">
        <v>242</v>
      </c>
      <c r="F165" s="185" t="s">
        <v>243</v>
      </c>
      <c r="G165" s="186" t="s">
        <v>175</v>
      </c>
      <c r="H165" s="187">
        <v>25.963</v>
      </c>
      <c r="I165" s="188"/>
      <c r="J165" s="189">
        <f>ROUND(I165*H165,2)</f>
        <v>0</v>
      </c>
      <c r="K165" s="185" t="s">
        <v>134</v>
      </c>
      <c r="L165" s="40"/>
      <c r="M165" s="190" t="s">
        <v>19</v>
      </c>
      <c r="N165" s="191" t="s">
        <v>47</v>
      </c>
      <c r="O165" s="65"/>
      <c r="P165" s="192">
        <f>O165*H165</f>
        <v>0</v>
      </c>
      <c r="Q165" s="192">
        <v>0.00026</v>
      </c>
      <c r="R165" s="192">
        <f>Q165*H165</f>
        <v>0.006750379999999999</v>
      </c>
      <c r="S165" s="192">
        <v>0</v>
      </c>
      <c r="T165" s="19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4" t="s">
        <v>135</v>
      </c>
      <c r="AT165" s="194" t="s">
        <v>130</v>
      </c>
      <c r="AU165" s="194" t="s">
        <v>82</v>
      </c>
      <c r="AY165" s="18" t="s">
        <v>128</v>
      </c>
      <c r="BE165" s="195">
        <f>IF(N165="základní",J165,0)</f>
        <v>0</v>
      </c>
      <c r="BF165" s="195">
        <f>IF(N165="snížená",J165,0)</f>
        <v>0</v>
      </c>
      <c r="BG165" s="195">
        <f>IF(N165="zákl. přenesená",J165,0)</f>
        <v>0</v>
      </c>
      <c r="BH165" s="195">
        <f>IF(N165="sníž. přenesená",J165,0)</f>
        <v>0</v>
      </c>
      <c r="BI165" s="195">
        <f>IF(N165="nulová",J165,0)</f>
        <v>0</v>
      </c>
      <c r="BJ165" s="18" t="s">
        <v>82</v>
      </c>
      <c r="BK165" s="195">
        <f>ROUND(I165*H165,2)</f>
        <v>0</v>
      </c>
      <c r="BL165" s="18" t="s">
        <v>135</v>
      </c>
      <c r="BM165" s="194" t="s">
        <v>244</v>
      </c>
    </row>
    <row r="166" spans="2:51" s="13" customFormat="1" ht="11.25">
      <c r="B166" s="196"/>
      <c r="C166" s="197"/>
      <c r="D166" s="198" t="s">
        <v>137</v>
      </c>
      <c r="E166" s="199" t="s">
        <v>19</v>
      </c>
      <c r="F166" s="200" t="s">
        <v>245</v>
      </c>
      <c r="G166" s="197"/>
      <c r="H166" s="199" t="s">
        <v>19</v>
      </c>
      <c r="I166" s="201"/>
      <c r="J166" s="197"/>
      <c r="K166" s="197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137</v>
      </c>
      <c r="AU166" s="206" t="s">
        <v>82</v>
      </c>
      <c r="AV166" s="13" t="s">
        <v>80</v>
      </c>
      <c r="AW166" s="13" t="s">
        <v>36</v>
      </c>
      <c r="AX166" s="13" t="s">
        <v>75</v>
      </c>
      <c r="AY166" s="206" t="s">
        <v>128</v>
      </c>
    </row>
    <row r="167" spans="2:51" s="14" customFormat="1" ht="11.25">
      <c r="B167" s="207"/>
      <c r="C167" s="208"/>
      <c r="D167" s="198" t="s">
        <v>137</v>
      </c>
      <c r="E167" s="209" t="s">
        <v>19</v>
      </c>
      <c r="F167" s="210" t="s">
        <v>246</v>
      </c>
      <c r="G167" s="208"/>
      <c r="H167" s="211">
        <v>10.063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137</v>
      </c>
      <c r="AU167" s="217" t="s">
        <v>82</v>
      </c>
      <c r="AV167" s="14" t="s">
        <v>82</v>
      </c>
      <c r="AW167" s="14" t="s">
        <v>36</v>
      </c>
      <c r="AX167" s="14" t="s">
        <v>75</v>
      </c>
      <c r="AY167" s="217" t="s">
        <v>128</v>
      </c>
    </row>
    <row r="168" spans="2:51" s="13" customFormat="1" ht="11.25">
      <c r="B168" s="196"/>
      <c r="C168" s="197"/>
      <c r="D168" s="198" t="s">
        <v>137</v>
      </c>
      <c r="E168" s="199" t="s">
        <v>19</v>
      </c>
      <c r="F168" s="200" t="s">
        <v>247</v>
      </c>
      <c r="G168" s="197"/>
      <c r="H168" s="199" t="s">
        <v>19</v>
      </c>
      <c r="I168" s="201"/>
      <c r="J168" s="197"/>
      <c r="K168" s="197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137</v>
      </c>
      <c r="AU168" s="206" t="s">
        <v>82</v>
      </c>
      <c r="AV168" s="13" t="s">
        <v>80</v>
      </c>
      <c r="AW168" s="13" t="s">
        <v>36</v>
      </c>
      <c r="AX168" s="13" t="s">
        <v>75</v>
      </c>
      <c r="AY168" s="206" t="s">
        <v>128</v>
      </c>
    </row>
    <row r="169" spans="2:51" s="14" customFormat="1" ht="11.25">
      <c r="B169" s="207"/>
      <c r="C169" s="208"/>
      <c r="D169" s="198" t="s">
        <v>137</v>
      </c>
      <c r="E169" s="209" t="s">
        <v>19</v>
      </c>
      <c r="F169" s="210" t="s">
        <v>248</v>
      </c>
      <c r="G169" s="208"/>
      <c r="H169" s="211">
        <v>15.9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137</v>
      </c>
      <c r="AU169" s="217" t="s">
        <v>82</v>
      </c>
      <c r="AV169" s="14" t="s">
        <v>82</v>
      </c>
      <c r="AW169" s="14" t="s">
        <v>36</v>
      </c>
      <c r="AX169" s="14" t="s">
        <v>75</v>
      </c>
      <c r="AY169" s="217" t="s">
        <v>128</v>
      </c>
    </row>
    <row r="170" spans="2:51" s="15" customFormat="1" ht="11.25">
      <c r="B170" s="218"/>
      <c r="C170" s="219"/>
      <c r="D170" s="198" t="s">
        <v>137</v>
      </c>
      <c r="E170" s="220" t="s">
        <v>19</v>
      </c>
      <c r="F170" s="221" t="s">
        <v>142</v>
      </c>
      <c r="G170" s="219"/>
      <c r="H170" s="222">
        <v>25.963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137</v>
      </c>
      <c r="AU170" s="228" t="s">
        <v>82</v>
      </c>
      <c r="AV170" s="15" t="s">
        <v>135</v>
      </c>
      <c r="AW170" s="15" t="s">
        <v>36</v>
      </c>
      <c r="AX170" s="15" t="s">
        <v>80</v>
      </c>
      <c r="AY170" s="228" t="s">
        <v>128</v>
      </c>
    </row>
    <row r="171" spans="1:65" s="2" customFormat="1" ht="24" customHeight="1">
      <c r="A171" s="35"/>
      <c r="B171" s="36"/>
      <c r="C171" s="183" t="s">
        <v>249</v>
      </c>
      <c r="D171" s="183" t="s">
        <v>130</v>
      </c>
      <c r="E171" s="184" t="s">
        <v>250</v>
      </c>
      <c r="F171" s="185" t="s">
        <v>251</v>
      </c>
      <c r="G171" s="186" t="s">
        <v>228</v>
      </c>
      <c r="H171" s="187">
        <v>5.25</v>
      </c>
      <c r="I171" s="188"/>
      <c r="J171" s="189">
        <f>ROUND(I171*H171,2)</f>
        <v>0</v>
      </c>
      <c r="K171" s="185" t="s">
        <v>134</v>
      </c>
      <c r="L171" s="40"/>
      <c r="M171" s="190" t="s">
        <v>19</v>
      </c>
      <c r="N171" s="191" t="s">
        <v>47</v>
      </c>
      <c r="O171" s="65"/>
      <c r="P171" s="192">
        <f>O171*H171</f>
        <v>0</v>
      </c>
      <c r="Q171" s="192">
        <v>0.00176</v>
      </c>
      <c r="R171" s="192">
        <f>Q171*H171</f>
        <v>0.00924</v>
      </c>
      <c r="S171" s="192">
        <v>0</v>
      </c>
      <c r="T171" s="19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4" t="s">
        <v>135</v>
      </c>
      <c r="AT171" s="194" t="s">
        <v>130</v>
      </c>
      <c r="AU171" s="194" t="s">
        <v>82</v>
      </c>
      <c r="AY171" s="18" t="s">
        <v>128</v>
      </c>
      <c r="BE171" s="195">
        <f>IF(N171="základní",J171,0)</f>
        <v>0</v>
      </c>
      <c r="BF171" s="195">
        <f>IF(N171="snížená",J171,0)</f>
        <v>0</v>
      </c>
      <c r="BG171" s="195">
        <f>IF(N171="zákl. přenesená",J171,0)</f>
        <v>0</v>
      </c>
      <c r="BH171" s="195">
        <f>IF(N171="sníž. přenesená",J171,0)</f>
        <v>0</v>
      </c>
      <c r="BI171" s="195">
        <f>IF(N171="nulová",J171,0)</f>
        <v>0</v>
      </c>
      <c r="BJ171" s="18" t="s">
        <v>82</v>
      </c>
      <c r="BK171" s="195">
        <f>ROUND(I171*H171,2)</f>
        <v>0</v>
      </c>
      <c r="BL171" s="18" t="s">
        <v>135</v>
      </c>
      <c r="BM171" s="194" t="s">
        <v>252</v>
      </c>
    </row>
    <row r="172" spans="2:51" s="13" customFormat="1" ht="11.25">
      <c r="B172" s="196"/>
      <c r="C172" s="197"/>
      <c r="D172" s="198" t="s">
        <v>137</v>
      </c>
      <c r="E172" s="199" t="s">
        <v>19</v>
      </c>
      <c r="F172" s="200" t="s">
        <v>253</v>
      </c>
      <c r="G172" s="197"/>
      <c r="H172" s="199" t="s">
        <v>19</v>
      </c>
      <c r="I172" s="201"/>
      <c r="J172" s="197"/>
      <c r="K172" s="197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137</v>
      </c>
      <c r="AU172" s="206" t="s">
        <v>82</v>
      </c>
      <c r="AV172" s="13" t="s">
        <v>80</v>
      </c>
      <c r="AW172" s="13" t="s">
        <v>36</v>
      </c>
      <c r="AX172" s="13" t="s">
        <v>75</v>
      </c>
      <c r="AY172" s="206" t="s">
        <v>128</v>
      </c>
    </row>
    <row r="173" spans="2:51" s="14" customFormat="1" ht="11.25">
      <c r="B173" s="207"/>
      <c r="C173" s="208"/>
      <c r="D173" s="198" t="s">
        <v>137</v>
      </c>
      <c r="E173" s="209" t="s">
        <v>19</v>
      </c>
      <c r="F173" s="210" t="s">
        <v>254</v>
      </c>
      <c r="G173" s="208"/>
      <c r="H173" s="211">
        <v>5.25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137</v>
      </c>
      <c r="AU173" s="217" t="s">
        <v>82</v>
      </c>
      <c r="AV173" s="14" t="s">
        <v>82</v>
      </c>
      <c r="AW173" s="14" t="s">
        <v>36</v>
      </c>
      <c r="AX173" s="14" t="s">
        <v>80</v>
      </c>
      <c r="AY173" s="217" t="s">
        <v>128</v>
      </c>
    </row>
    <row r="174" spans="1:65" s="2" customFormat="1" ht="16.5" customHeight="1">
      <c r="A174" s="35"/>
      <c r="B174" s="36"/>
      <c r="C174" s="229" t="s">
        <v>255</v>
      </c>
      <c r="D174" s="229" t="s">
        <v>186</v>
      </c>
      <c r="E174" s="230" t="s">
        <v>256</v>
      </c>
      <c r="F174" s="231" t="s">
        <v>257</v>
      </c>
      <c r="G174" s="232" t="s">
        <v>175</v>
      </c>
      <c r="H174" s="233">
        <v>1.444</v>
      </c>
      <c r="I174" s="234"/>
      <c r="J174" s="235">
        <f>ROUND(I174*H174,2)</f>
        <v>0</v>
      </c>
      <c r="K174" s="231" t="s">
        <v>134</v>
      </c>
      <c r="L174" s="236"/>
      <c r="M174" s="237" t="s">
        <v>19</v>
      </c>
      <c r="N174" s="238" t="s">
        <v>47</v>
      </c>
      <c r="O174" s="65"/>
      <c r="P174" s="192">
        <f>O174*H174</f>
        <v>0</v>
      </c>
      <c r="Q174" s="192">
        <v>0.0012</v>
      </c>
      <c r="R174" s="192">
        <f>Q174*H174</f>
        <v>0.0017327999999999998</v>
      </c>
      <c r="S174" s="192">
        <v>0</v>
      </c>
      <c r="T174" s="19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4" t="s">
        <v>179</v>
      </c>
      <c r="AT174" s="194" t="s">
        <v>186</v>
      </c>
      <c r="AU174" s="194" t="s">
        <v>82</v>
      </c>
      <c r="AY174" s="18" t="s">
        <v>128</v>
      </c>
      <c r="BE174" s="195">
        <f>IF(N174="základní",J174,0)</f>
        <v>0</v>
      </c>
      <c r="BF174" s="195">
        <f>IF(N174="snížená",J174,0)</f>
        <v>0</v>
      </c>
      <c r="BG174" s="195">
        <f>IF(N174="zákl. přenesená",J174,0)</f>
        <v>0</v>
      </c>
      <c r="BH174" s="195">
        <f>IF(N174="sníž. přenesená",J174,0)</f>
        <v>0</v>
      </c>
      <c r="BI174" s="195">
        <f>IF(N174="nulová",J174,0)</f>
        <v>0</v>
      </c>
      <c r="BJ174" s="18" t="s">
        <v>82</v>
      </c>
      <c r="BK174" s="195">
        <f>ROUND(I174*H174,2)</f>
        <v>0</v>
      </c>
      <c r="BL174" s="18" t="s">
        <v>135</v>
      </c>
      <c r="BM174" s="194" t="s">
        <v>258</v>
      </c>
    </row>
    <row r="175" spans="2:51" s="14" customFormat="1" ht="11.25">
      <c r="B175" s="207"/>
      <c r="C175" s="208"/>
      <c r="D175" s="198" t="s">
        <v>137</v>
      </c>
      <c r="E175" s="209" t="s">
        <v>19</v>
      </c>
      <c r="F175" s="210" t="s">
        <v>259</v>
      </c>
      <c r="G175" s="208"/>
      <c r="H175" s="211">
        <v>1.313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137</v>
      </c>
      <c r="AU175" s="217" t="s">
        <v>82</v>
      </c>
      <c r="AV175" s="14" t="s">
        <v>82</v>
      </c>
      <c r="AW175" s="14" t="s">
        <v>36</v>
      </c>
      <c r="AX175" s="14" t="s">
        <v>80</v>
      </c>
      <c r="AY175" s="217" t="s">
        <v>128</v>
      </c>
    </row>
    <row r="176" spans="2:51" s="14" customFormat="1" ht="11.25">
      <c r="B176" s="207"/>
      <c r="C176" s="208"/>
      <c r="D176" s="198" t="s">
        <v>137</v>
      </c>
      <c r="E176" s="208"/>
      <c r="F176" s="210" t="s">
        <v>260</v>
      </c>
      <c r="G176" s="208"/>
      <c r="H176" s="211">
        <v>1.444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137</v>
      </c>
      <c r="AU176" s="217" t="s">
        <v>82</v>
      </c>
      <c r="AV176" s="14" t="s">
        <v>82</v>
      </c>
      <c r="AW176" s="14" t="s">
        <v>4</v>
      </c>
      <c r="AX176" s="14" t="s">
        <v>80</v>
      </c>
      <c r="AY176" s="217" t="s">
        <v>128</v>
      </c>
    </row>
    <row r="177" spans="1:65" s="2" customFormat="1" ht="24" customHeight="1">
      <c r="A177" s="35"/>
      <c r="B177" s="36"/>
      <c r="C177" s="183" t="s">
        <v>7</v>
      </c>
      <c r="D177" s="183" t="s">
        <v>130</v>
      </c>
      <c r="E177" s="184" t="s">
        <v>261</v>
      </c>
      <c r="F177" s="185" t="s">
        <v>262</v>
      </c>
      <c r="G177" s="186" t="s">
        <v>228</v>
      </c>
      <c r="H177" s="187">
        <v>31.25</v>
      </c>
      <c r="I177" s="188"/>
      <c r="J177" s="189">
        <f>ROUND(I177*H177,2)</f>
        <v>0</v>
      </c>
      <c r="K177" s="185" t="s">
        <v>134</v>
      </c>
      <c r="L177" s="40"/>
      <c r="M177" s="190" t="s">
        <v>19</v>
      </c>
      <c r="N177" s="191" t="s">
        <v>47</v>
      </c>
      <c r="O177" s="65"/>
      <c r="P177" s="192">
        <f>O177*H177</f>
        <v>0</v>
      </c>
      <c r="Q177" s="192">
        <v>0.00176</v>
      </c>
      <c r="R177" s="192">
        <f>Q177*H177</f>
        <v>0.055</v>
      </c>
      <c r="S177" s="192">
        <v>0</v>
      </c>
      <c r="T177" s="19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4" t="s">
        <v>135</v>
      </c>
      <c r="AT177" s="194" t="s">
        <v>130</v>
      </c>
      <c r="AU177" s="194" t="s">
        <v>82</v>
      </c>
      <c r="AY177" s="18" t="s">
        <v>128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18" t="s">
        <v>82</v>
      </c>
      <c r="BK177" s="195">
        <f>ROUND(I177*H177,2)</f>
        <v>0</v>
      </c>
      <c r="BL177" s="18" t="s">
        <v>135</v>
      </c>
      <c r="BM177" s="194" t="s">
        <v>263</v>
      </c>
    </row>
    <row r="178" spans="2:51" s="13" customFormat="1" ht="11.25">
      <c r="B178" s="196"/>
      <c r="C178" s="197"/>
      <c r="D178" s="198" t="s">
        <v>137</v>
      </c>
      <c r="E178" s="199" t="s">
        <v>19</v>
      </c>
      <c r="F178" s="200" t="s">
        <v>264</v>
      </c>
      <c r="G178" s="197"/>
      <c r="H178" s="199" t="s">
        <v>19</v>
      </c>
      <c r="I178" s="201"/>
      <c r="J178" s="197"/>
      <c r="K178" s="197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137</v>
      </c>
      <c r="AU178" s="206" t="s">
        <v>82</v>
      </c>
      <c r="AV178" s="13" t="s">
        <v>80</v>
      </c>
      <c r="AW178" s="13" t="s">
        <v>36</v>
      </c>
      <c r="AX178" s="13" t="s">
        <v>75</v>
      </c>
      <c r="AY178" s="206" t="s">
        <v>128</v>
      </c>
    </row>
    <row r="179" spans="2:51" s="14" customFormat="1" ht="11.25">
      <c r="B179" s="207"/>
      <c r="C179" s="208"/>
      <c r="D179" s="198" t="s">
        <v>137</v>
      </c>
      <c r="E179" s="209" t="s">
        <v>19</v>
      </c>
      <c r="F179" s="210" t="s">
        <v>265</v>
      </c>
      <c r="G179" s="208"/>
      <c r="H179" s="211">
        <v>31.25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137</v>
      </c>
      <c r="AU179" s="217" t="s">
        <v>82</v>
      </c>
      <c r="AV179" s="14" t="s">
        <v>82</v>
      </c>
      <c r="AW179" s="14" t="s">
        <v>36</v>
      </c>
      <c r="AX179" s="14" t="s">
        <v>80</v>
      </c>
      <c r="AY179" s="217" t="s">
        <v>128</v>
      </c>
    </row>
    <row r="180" spans="1:65" s="2" customFormat="1" ht="16.5" customHeight="1">
      <c r="A180" s="35"/>
      <c r="B180" s="36"/>
      <c r="C180" s="229" t="s">
        <v>266</v>
      </c>
      <c r="D180" s="229" t="s">
        <v>186</v>
      </c>
      <c r="E180" s="230" t="s">
        <v>267</v>
      </c>
      <c r="F180" s="231" t="s">
        <v>268</v>
      </c>
      <c r="G180" s="232" t="s">
        <v>175</v>
      </c>
      <c r="H180" s="233">
        <v>7.813</v>
      </c>
      <c r="I180" s="234"/>
      <c r="J180" s="235">
        <f>ROUND(I180*H180,2)</f>
        <v>0</v>
      </c>
      <c r="K180" s="231" t="s">
        <v>134</v>
      </c>
      <c r="L180" s="236"/>
      <c r="M180" s="237" t="s">
        <v>19</v>
      </c>
      <c r="N180" s="238" t="s">
        <v>47</v>
      </c>
      <c r="O180" s="65"/>
      <c r="P180" s="192">
        <f>O180*H180</f>
        <v>0</v>
      </c>
      <c r="Q180" s="192">
        <v>0.006</v>
      </c>
      <c r="R180" s="192">
        <f>Q180*H180</f>
        <v>0.046877999999999996</v>
      </c>
      <c r="S180" s="192">
        <v>0</v>
      </c>
      <c r="T180" s="19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4" t="s">
        <v>179</v>
      </c>
      <c r="AT180" s="194" t="s">
        <v>186</v>
      </c>
      <c r="AU180" s="194" t="s">
        <v>82</v>
      </c>
      <c r="AY180" s="18" t="s">
        <v>128</v>
      </c>
      <c r="BE180" s="195">
        <f>IF(N180="základní",J180,0)</f>
        <v>0</v>
      </c>
      <c r="BF180" s="195">
        <f>IF(N180="snížená",J180,0)</f>
        <v>0</v>
      </c>
      <c r="BG180" s="195">
        <f>IF(N180="zákl. přenesená",J180,0)</f>
        <v>0</v>
      </c>
      <c r="BH180" s="195">
        <f>IF(N180="sníž. přenesená",J180,0)</f>
        <v>0</v>
      </c>
      <c r="BI180" s="195">
        <f>IF(N180="nulová",J180,0)</f>
        <v>0</v>
      </c>
      <c r="BJ180" s="18" t="s">
        <v>82</v>
      </c>
      <c r="BK180" s="195">
        <f>ROUND(I180*H180,2)</f>
        <v>0</v>
      </c>
      <c r="BL180" s="18" t="s">
        <v>135</v>
      </c>
      <c r="BM180" s="194" t="s">
        <v>269</v>
      </c>
    </row>
    <row r="181" spans="2:51" s="14" customFormat="1" ht="11.25">
      <c r="B181" s="207"/>
      <c r="C181" s="208"/>
      <c r="D181" s="198" t="s">
        <v>137</v>
      </c>
      <c r="E181" s="209" t="s">
        <v>19</v>
      </c>
      <c r="F181" s="210" t="s">
        <v>270</v>
      </c>
      <c r="G181" s="208"/>
      <c r="H181" s="211">
        <v>7.813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137</v>
      </c>
      <c r="AU181" s="217" t="s">
        <v>82</v>
      </c>
      <c r="AV181" s="14" t="s">
        <v>82</v>
      </c>
      <c r="AW181" s="14" t="s">
        <v>36</v>
      </c>
      <c r="AX181" s="14" t="s">
        <v>80</v>
      </c>
      <c r="AY181" s="217" t="s">
        <v>128</v>
      </c>
    </row>
    <row r="182" spans="1:65" s="2" customFormat="1" ht="16.5" customHeight="1">
      <c r="A182" s="35"/>
      <c r="B182" s="36"/>
      <c r="C182" s="183" t="s">
        <v>271</v>
      </c>
      <c r="D182" s="183" t="s">
        <v>130</v>
      </c>
      <c r="E182" s="184" t="s">
        <v>272</v>
      </c>
      <c r="F182" s="185" t="s">
        <v>273</v>
      </c>
      <c r="G182" s="186" t="s">
        <v>228</v>
      </c>
      <c r="H182" s="187">
        <v>81.25</v>
      </c>
      <c r="I182" s="188"/>
      <c r="J182" s="189">
        <f>ROUND(I182*H182,2)</f>
        <v>0</v>
      </c>
      <c r="K182" s="185" t="s">
        <v>134</v>
      </c>
      <c r="L182" s="40"/>
      <c r="M182" s="190" t="s">
        <v>19</v>
      </c>
      <c r="N182" s="191" t="s">
        <v>47</v>
      </c>
      <c r="O182" s="65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4" t="s">
        <v>135</v>
      </c>
      <c r="AT182" s="194" t="s">
        <v>130</v>
      </c>
      <c r="AU182" s="194" t="s">
        <v>82</v>
      </c>
      <c r="AY182" s="18" t="s">
        <v>128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18" t="s">
        <v>82</v>
      </c>
      <c r="BK182" s="195">
        <f>ROUND(I182*H182,2)</f>
        <v>0</v>
      </c>
      <c r="BL182" s="18" t="s">
        <v>135</v>
      </c>
      <c r="BM182" s="194" t="s">
        <v>274</v>
      </c>
    </row>
    <row r="183" spans="2:51" s="13" customFormat="1" ht="11.25">
      <c r="B183" s="196"/>
      <c r="C183" s="197"/>
      <c r="D183" s="198" t="s">
        <v>137</v>
      </c>
      <c r="E183" s="199" t="s">
        <v>19</v>
      </c>
      <c r="F183" s="200" t="s">
        <v>275</v>
      </c>
      <c r="G183" s="197"/>
      <c r="H183" s="199" t="s">
        <v>19</v>
      </c>
      <c r="I183" s="201"/>
      <c r="J183" s="197"/>
      <c r="K183" s="197"/>
      <c r="L183" s="202"/>
      <c r="M183" s="203"/>
      <c r="N183" s="204"/>
      <c r="O183" s="204"/>
      <c r="P183" s="204"/>
      <c r="Q183" s="204"/>
      <c r="R183" s="204"/>
      <c r="S183" s="204"/>
      <c r="T183" s="205"/>
      <c r="AT183" s="206" t="s">
        <v>137</v>
      </c>
      <c r="AU183" s="206" t="s">
        <v>82</v>
      </c>
      <c r="AV183" s="13" t="s">
        <v>80</v>
      </c>
      <c r="AW183" s="13" t="s">
        <v>36</v>
      </c>
      <c r="AX183" s="13" t="s">
        <v>75</v>
      </c>
      <c r="AY183" s="206" t="s">
        <v>128</v>
      </c>
    </row>
    <row r="184" spans="2:51" s="14" customFormat="1" ht="11.25">
      <c r="B184" s="207"/>
      <c r="C184" s="208"/>
      <c r="D184" s="198" t="s">
        <v>137</v>
      </c>
      <c r="E184" s="209" t="s">
        <v>19</v>
      </c>
      <c r="F184" s="210" t="s">
        <v>276</v>
      </c>
      <c r="G184" s="208"/>
      <c r="H184" s="211">
        <v>24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137</v>
      </c>
      <c r="AU184" s="217" t="s">
        <v>82</v>
      </c>
      <c r="AV184" s="14" t="s">
        <v>82</v>
      </c>
      <c r="AW184" s="14" t="s">
        <v>36</v>
      </c>
      <c r="AX184" s="14" t="s">
        <v>75</v>
      </c>
      <c r="AY184" s="217" t="s">
        <v>128</v>
      </c>
    </row>
    <row r="185" spans="2:51" s="13" customFormat="1" ht="11.25">
      <c r="B185" s="196"/>
      <c r="C185" s="197"/>
      <c r="D185" s="198" t="s">
        <v>137</v>
      </c>
      <c r="E185" s="199" t="s">
        <v>19</v>
      </c>
      <c r="F185" s="200" t="s">
        <v>277</v>
      </c>
      <c r="G185" s="197"/>
      <c r="H185" s="199" t="s">
        <v>19</v>
      </c>
      <c r="I185" s="201"/>
      <c r="J185" s="197"/>
      <c r="K185" s="197"/>
      <c r="L185" s="202"/>
      <c r="M185" s="203"/>
      <c r="N185" s="204"/>
      <c r="O185" s="204"/>
      <c r="P185" s="204"/>
      <c r="Q185" s="204"/>
      <c r="R185" s="204"/>
      <c r="S185" s="204"/>
      <c r="T185" s="205"/>
      <c r="AT185" s="206" t="s">
        <v>137</v>
      </c>
      <c r="AU185" s="206" t="s">
        <v>82</v>
      </c>
      <c r="AV185" s="13" t="s">
        <v>80</v>
      </c>
      <c r="AW185" s="13" t="s">
        <v>36</v>
      </c>
      <c r="AX185" s="13" t="s">
        <v>75</v>
      </c>
      <c r="AY185" s="206" t="s">
        <v>128</v>
      </c>
    </row>
    <row r="186" spans="2:51" s="14" customFormat="1" ht="11.25">
      <c r="B186" s="207"/>
      <c r="C186" s="208"/>
      <c r="D186" s="198" t="s">
        <v>137</v>
      </c>
      <c r="E186" s="209" t="s">
        <v>19</v>
      </c>
      <c r="F186" s="210" t="s">
        <v>278</v>
      </c>
      <c r="G186" s="208"/>
      <c r="H186" s="211">
        <v>11.75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137</v>
      </c>
      <c r="AU186" s="217" t="s">
        <v>82</v>
      </c>
      <c r="AV186" s="14" t="s">
        <v>82</v>
      </c>
      <c r="AW186" s="14" t="s">
        <v>36</v>
      </c>
      <c r="AX186" s="14" t="s">
        <v>75</v>
      </c>
      <c r="AY186" s="217" t="s">
        <v>128</v>
      </c>
    </row>
    <row r="187" spans="2:51" s="13" customFormat="1" ht="11.25">
      <c r="B187" s="196"/>
      <c r="C187" s="197"/>
      <c r="D187" s="198" t="s">
        <v>137</v>
      </c>
      <c r="E187" s="199" t="s">
        <v>19</v>
      </c>
      <c r="F187" s="200" t="s">
        <v>279</v>
      </c>
      <c r="G187" s="197"/>
      <c r="H187" s="199" t="s">
        <v>19</v>
      </c>
      <c r="I187" s="201"/>
      <c r="J187" s="197"/>
      <c r="K187" s="197"/>
      <c r="L187" s="202"/>
      <c r="M187" s="203"/>
      <c r="N187" s="204"/>
      <c r="O187" s="204"/>
      <c r="P187" s="204"/>
      <c r="Q187" s="204"/>
      <c r="R187" s="204"/>
      <c r="S187" s="204"/>
      <c r="T187" s="205"/>
      <c r="AT187" s="206" t="s">
        <v>137</v>
      </c>
      <c r="AU187" s="206" t="s">
        <v>82</v>
      </c>
      <c r="AV187" s="13" t="s">
        <v>80</v>
      </c>
      <c r="AW187" s="13" t="s">
        <v>36</v>
      </c>
      <c r="AX187" s="13" t="s">
        <v>75</v>
      </c>
      <c r="AY187" s="206" t="s">
        <v>128</v>
      </c>
    </row>
    <row r="188" spans="2:51" s="14" customFormat="1" ht="11.25">
      <c r="B188" s="207"/>
      <c r="C188" s="208"/>
      <c r="D188" s="198" t="s">
        <v>137</v>
      </c>
      <c r="E188" s="209" t="s">
        <v>19</v>
      </c>
      <c r="F188" s="210" t="s">
        <v>280</v>
      </c>
      <c r="G188" s="208"/>
      <c r="H188" s="211">
        <v>40.25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137</v>
      </c>
      <c r="AU188" s="217" t="s">
        <v>82</v>
      </c>
      <c r="AV188" s="14" t="s">
        <v>82</v>
      </c>
      <c r="AW188" s="14" t="s">
        <v>36</v>
      </c>
      <c r="AX188" s="14" t="s">
        <v>75</v>
      </c>
      <c r="AY188" s="217" t="s">
        <v>128</v>
      </c>
    </row>
    <row r="189" spans="2:51" s="13" customFormat="1" ht="11.25">
      <c r="B189" s="196"/>
      <c r="C189" s="197"/>
      <c r="D189" s="198" t="s">
        <v>137</v>
      </c>
      <c r="E189" s="199" t="s">
        <v>19</v>
      </c>
      <c r="F189" s="200" t="s">
        <v>281</v>
      </c>
      <c r="G189" s="197"/>
      <c r="H189" s="199" t="s">
        <v>19</v>
      </c>
      <c r="I189" s="201"/>
      <c r="J189" s="197"/>
      <c r="K189" s="197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137</v>
      </c>
      <c r="AU189" s="206" t="s">
        <v>82</v>
      </c>
      <c r="AV189" s="13" t="s">
        <v>80</v>
      </c>
      <c r="AW189" s="13" t="s">
        <v>36</v>
      </c>
      <c r="AX189" s="13" t="s">
        <v>75</v>
      </c>
      <c r="AY189" s="206" t="s">
        <v>128</v>
      </c>
    </row>
    <row r="190" spans="2:51" s="14" customFormat="1" ht="11.25">
      <c r="B190" s="207"/>
      <c r="C190" s="208"/>
      <c r="D190" s="198" t="s">
        <v>137</v>
      </c>
      <c r="E190" s="209" t="s">
        <v>19</v>
      </c>
      <c r="F190" s="210" t="s">
        <v>254</v>
      </c>
      <c r="G190" s="208"/>
      <c r="H190" s="211">
        <v>5.25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137</v>
      </c>
      <c r="AU190" s="217" t="s">
        <v>82</v>
      </c>
      <c r="AV190" s="14" t="s">
        <v>82</v>
      </c>
      <c r="AW190" s="14" t="s">
        <v>36</v>
      </c>
      <c r="AX190" s="14" t="s">
        <v>75</v>
      </c>
      <c r="AY190" s="217" t="s">
        <v>128</v>
      </c>
    </row>
    <row r="191" spans="2:51" s="15" customFormat="1" ht="11.25">
      <c r="B191" s="218"/>
      <c r="C191" s="219"/>
      <c r="D191" s="198" t="s">
        <v>137</v>
      </c>
      <c r="E191" s="220" t="s">
        <v>19</v>
      </c>
      <c r="F191" s="221" t="s">
        <v>142</v>
      </c>
      <c r="G191" s="219"/>
      <c r="H191" s="222">
        <v>81.25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137</v>
      </c>
      <c r="AU191" s="228" t="s">
        <v>82</v>
      </c>
      <c r="AV191" s="15" t="s">
        <v>135</v>
      </c>
      <c r="AW191" s="15" t="s">
        <v>36</v>
      </c>
      <c r="AX191" s="15" t="s">
        <v>80</v>
      </c>
      <c r="AY191" s="228" t="s">
        <v>128</v>
      </c>
    </row>
    <row r="192" spans="1:65" s="2" customFormat="1" ht="16.5" customHeight="1">
      <c r="A192" s="35"/>
      <c r="B192" s="36"/>
      <c r="C192" s="229" t="s">
        <v>282</v>
      </c>
      <c r="D192" s="229" t="s">
        <v>186</v>
      </c>
      <c r="E192" s="230" t="s">
        <v>283</v>
      </c>
      <c r="F192" s="231" t="s">
        <v>284</v>
      </c>
      <c r="G192" s="232" t="s">
        <v>228</v>
      </c>
      <c r="H192" s="233">
        <v>25.2</v>
      </c>
      <c r="I192" s="234"/>
      <c r="J192" s="235">
        <f>ROUND(I192*H192,2)</f>
        <v>0</v>
      </c>
      <c r="K192" s="231" t="s">
        <v>134</v>
      </c>
      <c r="L192" s="236"/>
      <c r="M192" s="237" t="s">
        <v>19</v>
      </c>
      <c r="N192" s="238" t="s">
        <v>47</v>
      </c>
      <c r="O192" s="65"/>
      <c r="P192" s="192">
        <f>O192*H192</f>
        <v>0</v>
      </c>
      <c r="Q192" s="192">
        <v>3E-05</v>
      </c>
      <c r="R192" s="192">
        <f>Q192*H192</f>
        <v>0.0007559999999999999</v>
      </c>
      <c r="S192" s="192">
        <v>0</v>
      </c>
      <c r="T192" s="19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4" t="s">
        <v>179</v>
      </c>
      <c r="AT192" s="194" t="s">
        <v>186</v>
      </c>
      <c r="AU192" s="194" t="s">
        <v>82</v>
      </c>
      <c r="AY192" s="18" t="s">
        <v>128</v>
      </c>
      <c r="BE192" s="195">
        <f>IF(N192="základní",J192,0)</f>
        <v>0</v>
      </c>
      <c r="BF192" s="195">
        <f>IF(N192="snížená",J192,0)</f>
        <v>0</v>
      </c>
      <c r="BG192" s="195">
        <f>IF(N192="zákl. přenesená",J192,0)</f>
        <v>0</v>
      </c>
      <c r="BH192" s="195">
        <f>IF(N192="sníž. přenesená",J192,0)</f>
        <v>0</v>
      </c>
      <c r="BI192" s="195">
        <f>IF(N192="nulová",J192,0)</f>
        <v>0</v>
      </c>
      <c r="BJ192" s="18" t="s">
        <v>82</v>
      </c>
      <c r="BK192" s="195">
        <f>ROUND(I192*H192,2)</f>
        <v>0</v>
      </c>
      <c r="BL192" s="18" t="s">
        <v>135</v>
      </c>
      <c r="BM192" s="194" t="s">
        <v>285</v>
      </c>
    </row>
    <row r="193" spans="2:51" s="14" customFormat="1" ht="11.25">
      <c r="B193" s="207"/>
      <c r="C193" s="208"/>
      <c r="D193" s="198" t="s">
        <v>137</v>
      </c>
      <c r="E193" s="208"/>
      <c r="F193" s="210" t="s">
        <v>286</v>
      </c>
      <c r="G193" s="208"/>
      <c r="H193" s="211">
        <v>25.2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137</v>
      </c>
      <c r="AU193" s="217" t="s">
        <v>82</v>
      </c>
      <c r="AV193" s="14" t="s">
        <v>82</v>
      </c>
      <c r="AW193" s="14" t="s">
        <v>4</v>
      </c>
      <c r="AX193" s="14" t="s">
        <v>80</v>
      </c>
      <c r="AY193" s="217" t="s">
        <v>128</v>
      </c>
    </row>
    <row r="194" spans="1:65" s="2" customFormat="1" ht="16.5" customHeight="1">
      <c r="A194" s="35"/>
      <c r="B194" s="36"/>
      <c r="C194" s="229" t="s">
        <v>287</v>
      </c>
      <c r="D194" s="229" t="s">
        <v>186</v>
      </c>
      <c r="E194" s="230" t="s">
        <v>288</v>
      </c>
      <c r="F194" s="231" t="s">
        <v>289</v>
      </c>
      <c r="G194" s="232" t="s">
        <v>228</v>
      </c>
      <c r="H194" s="233">
        <v>12.338</v>
      </c>
      <c r="I194" s="234"/>
      <c r="J194" s="235">
        <f>ROUND(I194*H194,2)</f>
        <v>0</v>
      </c>
      <c r="K194" s="231" t="s">
        <v>134</v>
      </c>
      <c r="L194" s="236"/>
      <c r="M194" s="237" t="s">
        <v>19</v>
      </c>
      <c r="N194" s="238" t="s">
        <v>47</v>
      </c>
      <c r="O194" s="65"/>
      <c r="P194" s="192">
        <f>O194*H194</f>
        <v>0</v>
      </c>
      <c r="Q194" s="192">
        <v>0.0003</v>
      </c>
      <c r="R194" s="192">
        <f>Q194*H194</f>
        <v>0.0037013999999999992</v>
      </c>
      <c r="S194" s="192">
        <v>0</v>
      </c>
      <c r="T194" s="19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4" t="s">
        <v>179</v>
      </c>
      <c r="AT194" s="194" t="s">
        <v>186</v>
      </c>
      <c r="AU194" s="194" t="s">
        <v>82</v>
      </c>
      <c r="AY194" s="18" t="s">
        <v>128</v>
      </c>
      <c r="BE194" s="195">
        <f>IF(N194="základní",J194,0)</f>
        <v>0</v>
      </c>
      <c r="BF194" s="195">
        <f>IF(N194="snížená",J194,0)</f>
        <v>0</v>
      </c>
      <c r="BG194" s="195">
        <f>IF(N194="zákl. přenesená",J194,0)</f>
        <v>0</v>
      </c>
      <c r="BH194" s="195">
        <f>IF(N194="sníž. přenesená",J194,0)</f>
        <v>0</v>
      </c>
      <c r="BI194" s="195">
        <f>IF(N194="nulová",J194,0)</f>
        <v>0</v>
      </c>
      <c r="BJ194" s="18" t="s">
        <v>82</v>
      </c>
      <c r="BK194" s="195">
        <f>ROUND(I194*H194,2)</f>
        <v>0</v>
      </c>
      <c r="BL194" s="18" t="s">
        <v>135</v>
      </c>
      <c r="BM194" s="194" t="s">
        <v>290</v>
      </c>
    </row>
    <row r="195" spans="2:51" s="14" customFormat="1" ht="11.25">
      <c r="B195" s="207"/>
      <c r="C195" s="208"/>
      <c r="D195" s="198" t="s">
        <v>137</v>
      </c>
      <c r="E195" s="208"/>
      <c r="F195" s="210" t="s">
        <v>291</v>
      </c>
      <c r="G195" s="208"/>
      <c r="H195" s="211">
        <v>12.338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137</v>
      </c>
      <c r="AU195" s="217" t="s">
        <v>82</v>
      </c>
      <c r="AV195" s="14" t="s">
        <v>82</v>
      </c>
      <c r="AW195" s="14" t="s">
        <v>4</v>
      </c>
      <c r="AX195" s="14" t="s">
        <v>80</v>
      </c>
      <c r="AY195" s="217" t="s">
        <v>128</v>
      </c>
    </row>
    <row r="196" spans="1:65" s="2" customFormat="1" ht="16.5" customHeight="1">
      <c r="A196" s="35"/>
      <c r="B196" s="36"/>
      <c r="C196" s="229" t="s">
        <v>292</v>
      </c>
      <c r="D196" s="229" t="s">
        <v>186</v>
      </c>
      <c r="E196" s="230" t="s">
        <v>293</v>
      </c>
      <c r="F196" s="231" t="s">
        <v>294</v>
      </c>
      <c r="G196" s="232" t="s">
        <v>228</v>
      </c>
      <c r="H196" s="233">
        <v>5.513</v>
      </c>
      <c r="I196" s="234"/>
      <c r="J196" s="235">
        <f>ROUND(I196*H196,2)</f>
        <v>0</v>
      </c>
      <c r="K196" s="231" t="s">
        <v>134</v>
      </c>
      <c r="L196" s="236"/>
      <c r="M196" s="237" t="s">
        <v>19</v>
      </c>
      <c r="N196" s="238" t="s">
        <v>47</v>
      </c>
      <c r="O196" s="65"/>
      <c r="P196" s="192">
        <f>O196*H196</f>
        <v>0</v>
      </c>
      <c r="Q196" s="192">
        <v>0.0002</v>
      </c>
      <c r="R196" s="192">
        <f>Q196*H196</f>
        <v>0.0011026</v>
      </c>
      <c r="S196" s="192">
        <v>0</v>
      </c>
      <c r="T196" s="19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4" t="s">
        <v>179</v>
      </c>
      <c r="AT196" s="194" t="s">
        <v>186</v>
      </c>
      <c r="AU196" s="194" t="s">
        <v>82</v>
      </c>
      <c r="AY196" s="18" t="s">
        <v>128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8" t="s">
        <v>82</v>
      </c>
      <c r="BK196" s="195">
        <f>ROUND(I196*H196,2)</f>
        <v>0</v>
      </c>
      <c r="BL196" s="18" t="s">
        <v>135</v>
      </c>
      <c r="BM196" s="194" t="s">
        <v>295</v>
      </c>
    </row>
    <row r="197" spans="2:51" s="14" customFormat="1" ht="11.25">
      <c r="B197" s="207"/>
      <c r="C197" s="208"/>
      <c r="D197" s="198" t="s">
        <v>137</v>
      </c>
      <c r="E197" s="208"/>
      <c r="F197" s="210" t="s">
        <v>296</v>
      </c>
      <c r="G197" s="208"/>
      <c r="H197" s="211">
        <v>5.513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137</v>
      </c>
      <c r="AU197" s="217" t="s">
        <v>82</v>
      </c>
      <c r="AV197" s="14" t="s">
        <v>82</v>
      </c>
      <c r="AW197" s="14" t="s">
        <v>4</v>
      </c>
      <c r="AX197" s="14" t="s">
        <v>80</v>
      </c>
      <c r="AY197" s="217" t="s">
        <v>128</v>
      </c>
    </row>
    <row r="198" spans="1:65" s="2" customFormat="1" ht="16.5" customHeight="1">
      <c r="A198" s="35"/>
      <c r="B198" s="36"/>
      <c r="C198" s="229" t="s">
        <v>297</v>
      </c>
      <c r="D198" s="229" t="s">
        <v>186</v>
      </c>
      <c r="E198" s="230" t="s">
        <v>298</v>
      </c>
      <c r="F198" s="231" t="s">
        <v>299</v>
      </c>
      <c r="G198" s="232" t="s">
        <v>228</v>
      </c>
      <c r="H198" s="233">
        <v>42.263</v>
      </c>
      <c r="I198" s="234"/>
      <c r="J198" s="235">
        <f>ROUND(I198*H198,2)</f>
        <v>0</v>
      </c>
      <c r="K198" s="231" t="s">
        <v>134</v>
      </c>
      <c r="L198" s="236"/>
      <c r="M198" s="237" t="s">
        <v>19</v>
      </c>
      <c r="N198" s="238" t="s">
        <v>47</v>
      </c>
      <c r="O198" s="65"/>
      <c r="P198" s="192">
        <f>O198*H198</f>
        <v>0</v>
      </c>
      <c r="Q198" s="192">
        <v>4E-05</v>
      </c>
      <c r="R198" s="192">
        <f>Q198*H198</f>
        <v>0.00169052</v>
      </c>
      <c r="S198" s="192">
        <v>0</v>
      </c>
      <c r="T198" s="19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4" t="s">
        <v>179</v>
      </c>
      <c r="AT198" s="194" t="s">
        <v>186</v>
      </c>
      <c r="AU198" s="194" t="s">
        <v>82</v>
      </c>
      <c r="AY198" s="18" t="s">
        <v>128</v>
      </c>
      <c r="BE198" s="195">
        <f>IF(N198="základní",J198,0)</f>
        <v>0</v>
      </c>
      <c r="BF198" s="195">
        <f>IF(N198="snížená",J198,0)</f>
        <v>0</v>
      </c>
      <c r="BG198" s="195">
        <f>IF(N198="zákl. přenesená",J198,0)</f>
        <v>0</v>
      </c>
      <c r="BH198" s="195">
        <f>IF(N198="sníž. přenesená",J198,0)</f>
        <v>0</v>
      </c>
      <c r="BI198" s="195">
        <f>IF(N198="nulová",J198,0)</f>
        <v>0</v>
      </c>
      <c r="BJ198" s="18" t="s">
        <v>82</v>
      </c>
      <c r="BK198" s="195">
        <f>ROUND(I198*H198,2)</f>
        <v>0</v>
      </c>
      <c r="BL198" s="18" t="s">
        <v>135</v>
      </c>
      <c r="BM198" s="194" t="s">
        <v>300</v>
      </c>
    </row>
    <row r="199" spans="2:51" s="14" customFormat="1" ht="11.25">
      <c r="B199" s="207"/>
      <c r="C199" s="208"/>
      <c r="D199" s="198" t="s">
        <v>137</v>
      </c>
      <c r="E199" s="208"/>
      <c r="F199" s="210" t="s">
        <v>301</v>
      </c>
      <c r="G199" s="208"/>
      <c r="H199" s="211">
        <v>42.263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137</v>
      </c>
      <c r="AU199" s="217" t="s">
        <v>82</v>
      </c>
      <c r="AV199" s="14" t="s">
        <v>82</v>
      </c>
      <c r="AW199" s="14" t="s">
        <v>4</v>
      </c>
      <c r="AX199" s="14" t="s">
        <v>80</v>
      </c>
      <c r="AY199" s="217" t="s">
        <v>128</v>
      </c>
    </row>
    <row r="200" spans="1:65" s="2" customFormat="1" ht="24" customHeight="1">
      <c r="A200" s="35"/>
      <c r="B200" s="36"/>
      <c r="C200" s="183" t="s">
        <v>302</v>
      </c>
      <c r="D200" s="183" t="s">
        <v>130</v>
      </c>
      <c r="E200" s="184" t="s">
        <v>303</v>
      </c>
      <c r="F200" s="185" t="s">
        <v>304</v>
      </c>
      <c r="G200" s="186" t="s">
        <v>175</v>
      </c>
      <c r="H200" s="187">
        <v>25.963</v>
      </c>
      <c r="I200" s="188"/>
      <c r="J200" s="189">
        <f>ROUND(I200*H200,2)</f>
        <v>0</v>
      </c>
      <c r="K200" s="185" t="s">
        <v>134</v>
      </c>
      <c r="L200" s="40"/>
      <c r="M200" s="190" t="s">
        <v>19</v>
      </c>
      <c r="N200" s="191" t="s">
        <v>47</v>
      </c>
      <c r="O200" s="65"/>
      <c r="P200" s="192">
        <f>O200*H200</f>
        <v>0</v>
      </c>
      <c r="Q200" s="192">
        <v>0.00348</v>
      </c>
      <c r="R200" s="192">
        <f>Q200*H200</f>
        <v>0.09035124</v>
      </c>
      <c r="S200" s="192">
        <v>0</v>
      </c>
      <c r="T200" s="19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4" t="s">
        <v>135</v>
      </c>
      <c r="AT200" s="194" t="s">
        <v>130</v>
      </c>
      <c r="AU200" s="194" t="s">
        <v>82</v>
      </c>
      <c r="AY200" s="18" t="s">
        <v>128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8" t="s">
        <v>82</v>
      </c>
      <c r="BK200" s="195">
        <f>ROUND(I200*H200,2)</f>
        <v>0</v>
      </c>
      <c r="BL200" s="18" t="s">
        <v>135</v>
      </c>
      <c r="BM200" s="194" t="s">
        <v>305</v>
      </c>
    </row>
    <row r="201" spans="2:51" s="13" customFormat="1" ht="11.25">
      <c r="B201" s="196"/>
      <c r="C201" s="197"/>
      <c r="D201" s="198" t="s">
        <v>137</v>
      </c>
      <c r="E201" s="199" t="s">
        <v>19</v>
      </c>
      <c r="F201" s="200" t="s">
        <v>245</v>
      </c>
      <c r="G201" s="197"/>
      <c r="H201" s="199" t="s">
        <v>19</v>
      </c>
      <c r="I201" s="201"/>
      <c r="J201" s="197"/>
      <c r="K201" s="197"/>
      <c r="L201" s="202"/>
      <c r="M201" s="203"/>
      <c r="N201" s="204"/>
      <c r="O201" s="204"/>
      <c r="P201" s="204"/>
      <c r="Q201" s="204"/>
      <c r="R201" s="204"/>
      <c r="S201" s="204"/>
      <c r="T201" s="205"/>
      <c r="AT201" s="206" t="s">
        <v>137</v>
      </c>
      <c r="AU201" s="206" t="s">
        <v>82</v>
      </c>
      <c r="AV201" s="13" t="s">
        <v>80</v>
      </c>
      <c r="AW201" s="13" t="s">
        <v>36</v>
      </c>
      <c r="AX201" s="13" t="s">
        <v>75</v>
      </c>
      <c r="AY201" s="206" t="s">
        <v>128</v>
      </c>
    </row>
    <row r="202" spans="2:51" s="14" customFormat="1" ht="11.25">
      <c r="B202" s="207"/>
      <c r="C202" s="208"/>
      <c r="D202" s="198" t="s">
        <v>137</v>
      </c>
      <c r="E202" s="209" t="s">
        <v>19</v>
      </c>
      <c r="F202" s="210" t="s">
        <v>246</v>
      </c>
      <c r="G202" s="208"/>
      <c r="H202" s="211">
        <v>10.063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137</v>
      </c>
      <c r="AU202" s="217" t="s">
        <v>82</v>
      </c>
      <c r="AV202" s="14" t="s">
        <v>82</v>
      </c>
      <c r="AW202" s="14" t="s">
        <v>36</v>
      </c>
      <c r="AX202" s="14" t="s">
        <v>75</v>
      </c>
      <c r="AY202" s="217" t="s">
        <v>128</v>
      </c>
    </row>
    <row r="203" spans="2:51" s="13" customFormat="1" ht="11.25">
      <c r="B203" s="196"/>
      <c r="C203" s="197"/>
      <c r="D203" s="198" t="s">
        <v>137</v>
      </c>
      <c r="E203" s="199" t="s">
        <v>19</v>
      </c>
      <c r="F203" s="200" t="s">
        <v>247</v>
      </c>
      <c r="G203" s="197"/>
      <c r="H203" s="199" t="s">
        <v>19</v>
      </c>
      <c r="I203" s="201"/>
      <c r="J203" s="197"/>
      <c r="K203" s="197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137</v>
      </c>
      <c r="AU203" s="206" t="s">
        <v>82</v>
      </c>
      <c r="AV203" s="13" t="s">
        <v>80</v>
      </c>
      <c r="AW203" s="13" t="s">
        <v>36</v>
      </c>
      <c r="AX203" s="13" t="s">
        <v>75</v>
      </c>
      <c r="AY203" s="206" t="s">
        <v>128</v>
      </c>
    </row>
    <row r="204" spans="2:51" s="14" customFormat="1" ht="11.25">
      <c r="B204" s="207"/>
      <c r="C204" s="208"/>
      <c r="D204" s="198" t="s">
        <v>137</v>
      </c>
      <c r="E204" s="209" t="s">
        <v>19</v>
      </c>
      <c r="F204" s="210" t="s">
        <v>248</v>
      </c>
      <c r="G204" s="208"/>
      <c r="H204" s="211">
        <v>15.9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137</v>
      </c>
      <c r="AU204" s="217" t="s">
        <v>82</v>
      </c>
      <c r="AV204" s="14" t="s">
        <v>82</v>
      </c>
      <c r="AW204" s="14" t="s">
        <v>36</v>
      </c>
      <c r="AX204" s="14" t="s">
        <v>75</v>
      </c>
      <c r="AY204" s="217" t="s">
        <v>128</v>
      </c>
    </row>
    <row r="205" spans="2:51" s="15" customFormat="1" ht="11.25">
      <c r="B205" s="218"/>
      <c r="C205" s="219"/>
      <c r="D205" s="198" t="s">
        <v>137</v>
      </c>
      <c r="E205" s="220" t="s">
        <v>19</v>
      </c>
      <c r="F205" s="221" t="s">
        <v>142</v>
      </c>
      <c r="G205" s="219"/>
      <c r="H205" s="222">
        <v>25.963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137</v>
      </c>
      <c r="AU205" s="228" t="s">
        <v>82</v>
      </c>
      <c r="AV205" s="15" t="s">
        <v>135</v>
      </c>
      <c r="AW205" s="15" t="s">
        <v>36</v>
      </c>
      <c r="AX205" s="15" t="s">
        <v>80</v>
      </c>
      <c r="AY205" s="228" t="s">
        <v>128</v>
      </c>
    </row>
    <row r="206" spans="1:65" s="2" customFormat="1" ht="16.5" customHeight="1">
      <c r="A206" s="35"/>
      <c r="B206" s="36"/>
      <c r="C206" s="183" t="s">
        <v>306</v>
      </c>
      <c r="D206" s="183" t="s">
        <v>130</v>
      </c>
      <c r="E206" s="184" t="s">
        <v>307</v>
      </c>
      <c r="F206" s="185" t="s">
        <v>308</v>
      </c>
      <c r="G206" s="186" t="s">
        <v>175</v>
      </c>
      <c r="H206" s="187">
        <v>112.86</v>
      </c>
      <c r="I206" s="188"/>
      <c r="J206" s="189">
        <f>ROUND(I206*H206,2)</f>
        <v>0</v>
      </c>
      <c r="K206" s="185" t="s">
        <v>134</v>
      </c>
      <c r="L206" s="40"/>
      <c r="M206" s="190" t="s">
        <v>19</v>
      </c>
      <c r="N206" s="191" t="s">
        <v>47</v>
      </c>
      <c r="O206" s="65"/>
      <c r="P206" s="192">
        <f>O206*H206</f>
        <v>0</v>
      </c>
      <c r="Q206" s="192">
        <v>0.3674</v>
      </c>
      <c r="R206" s="192">
        <f>Q206*H206</f>
        <v>41.464764</v>
      </c>
      <c r="S206" s="192">
        <v>0</v>
      </c>
      <c r="T206" s="19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4" t="s">
        <v>135</v>
      </c>
      <c r="AT206" s="194" t="s">
        <v>130</v>
      </c>
      <c r="AU206" s="194" t="s">
        <v>82</v>
      </c>
      <c r="AY206" s="18" t="s">
        <v>128</v>
      </c>
      <c r="BE206" s="195">
        <f>IF(N206="základní",J206,0)</f>
        <v>0</v>
      </c>
      <c r="BF206" s="195">
        <f>IF(N206="snížená",J206,0)</f>
        <v>0</v>
      </c>
      <c r="BG206" s="195">
        <f>IF(N206="zákl. přenesená",J206,0)</f>
        <v>0</v>
      </c>
      <c r="BH206" s="195">
        <f>IF(N206="sníž. přenesená",J206,0)</f>
        <v>0</v>
      </c>
      <c r="BI206" s="195">
        <f>IF(N206="nulová",J206,0)</f>
        <v>0</v>
      </c>
      <c r="BJ206" s="18" t="s">
        <v>82</v>
      </c>
      <c r="BK206" s="195">
        <f>ROUND(I206*H206,2)</f>
        <v>0</v>
      </c>
      <c r="BL206" s="18" t="s">
        <v>135</v>
      </c>
      <c r="BM206" s="194" t="s">
        <v>309</v>
      </c>
    </row>
    <row r="207" spans="2:51" s="13" customFormat="1" ht="11.25">
      <c r="B207" s="196"/>
      <c r="C207" s="197"/>
      <c r="D207" s="198" t="s">
        <v>137</v>
      </c>
      <c r="E207" s="199" t="s">
        <v>19</v>
      </c>
      <c r="F207" s="200" t="s">
        <v>310</v>
      </c>
      <c r="G207" s="197"/>
      <c r="H207" s="199" t="s">
        <v>19</v>
      </c>
      <c r="I207" s="201"/>
      <c r="J207" s="197"/>
      <c r="K207" s="197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137</v>
      </c>
      <c r="AU207" s="206" t="s">
        <v>82</v>
      </c>
      <c r="AV207" s="13" t="s">
        <v>80</v>
      </c>
      <c r="AW207" s="13" t="s">
        <v>36</v>
      </c>
      <c r="AX207" s="13" t="s">
        <v>75</v>
      </c>
      <c r="AY207" s="206" t="s">
        <v>128</v>
      </c>
    </row>
    <row r="208" spans="2:51" s="14" customFormat="1" ht="11.25">
      <c r="B208" s="207"/>
      <c r="C208" s="208"/>
      <c r="D208" s="198" t="s">
        <v>137</v>
      </c>
      <c r="E208" s="209" t="s">
        <v>19</v>
      </c>
      <c r="F208" s="210" t="s">
        <v>184</v>
      </c>
      <c r="G208" s="208"/>
      <c r="H208" s="211">
        <v>112.86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137</v>
      </c>
      <c r="AU208" s="217" t="s">
        <v>82</v>
      </c>
      <c r="AV208" s="14" t="s">
        <v>82</v>
      </c>
      <c r="AW208" s="14" t="s">
        <v>36</v>
      </c>
      <c r="AX208" s="14" t="s">
        <v>80</v>
      </c>
      <c r="AY208" s="217" t="s">
        <v>128</v>
      </c>
    </row>
    <row r="209" spans="1:65" s="2" customFormat="1" ht="24" customHeight="1">
      <c r="A209" s="35"/>
      <c r="B209" s="36"/>
      <c r="C209" s="183" t="s">
        <v>311</v>
      </c>
      <c r="D209" s="183" t="s">
        <v>130</v>
      </c>
      <c r="E209" s="184" t="s">
        <v>312</v>
      </c>
      <c r="F209" s="185" t="s">
        <v>313</v>
      </c>
      <c r="G209" s="186" t="s">
        <v>228</v>
      </c>
      <c r="H209" s="187">
        <v>55.147</v>
      </c>
      <c r="I209" s="188"/>
      <c r="J209" s="189">
        <f>ROUND(I209*H209,2)</f>
        <v>0</v>
      </c>
      <c r="K209" s="185" t="s">
        <v>134</v>
      </c>
      <c r="L209" s="40"/>
      <c r="M209" s="190" t="s">
        <v>19</v>
      </c>
      <c r="N209" s="191" t="s">
        <v>47</v>
      </c>
      <c r="O209" s="65"/>
      <c r="P209" s="192">
        <f>O209*H209</f>
        <v>0</v>
      </c>
      <c r="Q209" s="192">
        <v>0.12895</v>
      </c>
      <c r="R209" s="192">
        <f>Q209*H209</f>
        <v>7.1112056500000005</v>
      </c>
      <c r="S209" s="192">
        <v>0</v>
      </c>
      <c r="T209" s="193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4" t="s">
        <v>135</v>
      </c>
      <c r="AT209" s="194" t="s">
        <v>130</v>
      </c>
      <c r="AU209" s="194" t="s">
        <v>82</v>
      </c>
      <c r="AY209" s="18" t="s">
        <v>128</v>
      </c>
      <c r="BE209" s="195">
        <f>IF(N209="základní",J209,0)</f>
        <v>0</v>
      </c>
      <c r="BF209" s="195">
        <f>IF(N209="snížená",J209,0)</f>
        <v>0</v>
      </c>
      <c r="BG209" s="195">
        <f>IF(N209="zákl. přenesená",J209,0)</f>
        <v>0</v>
      </c>
      <c r="BH209" s="195">
        <f>IF(N209="sníž. přenesená",J209,0)</f>
        <v>0</v>
      </c>
      <c r="BI209" s="195">
        <f>IF(N209="nulová",J209,0)</f>
        <v>0</v>
      </c>
      <c r="BJ209" s="18" t="s">
        <v>82</v>
      </c>
      <c r="BK209" s="195">
        <f>ROUND(I209*H209,2)</f>
        <v>0</v>
      </c>
      <c r="BL209" s="18" t="s">
        <v>135</v>
      </c>
      <c r="BM209" s="194" t="s">
        <v>314</v>
      </c>
    </row>
    <row r="210" spans="2:51" s="13" customFormat="1" ht="11.25">
      <c r="B210" s="196"/>
      <c r="C210" s="197"/>
      <c r="D210" s="198" t="s">
        <v>137</v>
      </c>
      <c r="E210" s="199" t="s">
        <v>19</v>
      </c>
      <c r="F210" s="200" t="s">
        <v>315</v>
      </c>
      <c r="G210" s="197"/>
      <c r="H210" s="199" t="s">
        <v>19</v>
      </c>
      <c r="I210" s="201"/>
      <c r="J210" s="197"/>
      <c r="K210" s="197"/>
      <c r="L210" s="202"/>
      <c r="M210" s="203"/>
      <c r="N210" s="204"/>
      <c r="O210" s="204"/>
      <c r="P210" s="204"/>
      <c r="Q210" s="204"/>
      <c r="R210" s="204"/>
      <c r="S210" s="204"/>
      <c r="T210" s="205"/>
      <c r="AT210" s="206" t="s">
        <v>137</v>
      </c>
      <c r="AU210" s="206" t="s">
        <v>82</v>
      </c>
      <c r="AV210" s="13" t="s">
        <v>80</v>
      </c>
      <c r="AW210" s="13" t="s">
        <v>36</v>
      </c>
      <c r="AX210" s="13" t="s">
        <v>75</v>
      </c>
      <c r="AY210" s="206" t="s">
        <v>128</v>
      </c>
    </row>
    <row r="211" spans="2:51" s="14" customFormat="1" ht="11.25">
      <c r="B211" s="207"/>
      <c r="C211" s="208"/>
      <c r="D211" s="198" t="s">
        <v>137</v>
      </c>
      <c r="E211" s="209" t="s">
        <v>19</v>
      </c>
      <c r="F211" s="210" t="s">
        <v>316</v>
      </c>
      <c r="G211" s="208"/>
      <c r="H211" s="211">
        <v>55.147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137</v>
      </c>
      <c r="AU211" s="217" t="s">
        <v>82</v>
      </c>
      <c r="AV211" s="14" t="s">
        <v>82</v>
      </c>
      <c r="AW211" s="14" t="s">
        <v>36</v>
      </c>
      <c r="AX211" s="14" t="s">
        <v>80</v>
      </c>
      <c r="AY211" s="217" t="s">
        <v>128</v>
      </c>
    </row>
    <row r="212" spans="2:63" s="12" customFormat="1" ht="22.9" customHeight="1">
      <c r="B212" s="167"/>
      <c r="C212" s="168"/>
      <c r="D212" s="169" t="s">
        <v>74</v>
      </c>
      <c r="E212" s="181" t="s">
        <v>185</v>
      </c>
      <c r="F212" s="181" t="s">
        <v>317</v>
      </c>
      <c r="G212" s="168"/>
      <c r="H212" s="168"/>
      <c r="I212" s="171"/>
      <c r="J212" s="182">
        <f>BK212</f>
        <v>0</v>
      </c>
      <c r="K212" s="168"/>
      <c r="L212" s="173"/>
      <c r="M212" s="174"/>
      <c r="N212" s="175"/>
      <c r="O212" s="175"/>
      <c r="P212" s="176">
        <f>SUM(P213:P221)</f>
        <v>0</v>
      </c>
      <c r="Q212" s="175"/>
      <c r="R212" s="176">
        <f>SUM(R213:R221)</f>
        <v>0</v>
      </c>
      <c r="S212" s="175"/>
      <c r="T212" s="177">
        <f>SUM(T213:T221)</f>
        <v>5.735238999999999</v>
      </c>
      <c r="AR212" s="178" t="s">
        <v>80</v>
      </c>
      <c r="AT212" s="179" t="s">
        <v>74</v>
      </c>
      <c r="AU212" s="179" t="s">
        <v>80</v>
      </c>
      <c r="AY212" s="178" t="s">
        <v>128</v>
      </c>
      <c r="BK212" s="180">
        <f>SUM(BK213:BK221)</f>
        <v>0</v>
      </c>
    </row>
    <row r="213" spans="1:65" s="2" customFormat="1" ht="24" customHeight="1">
      <c r="A213" s="35"/>
      <c r="B213" s="36"/>
      <c r="C213" s="183" t="s">
        <v>318</v>
      </c>
      <c r="D213" s="183" t="s">
        <v>130</v>
      </c>
      <c r="E213" s="184" t="s">
        <v>319</v>
      </c>
      <c r="F213" s="185" t="s">
        <v>320</v>
      </c>
      <c r="G213" s="186" t="s">
        <v>133</v>
      </c>
      <c r="H213" s="187">
        <v>2.34</v>
      </c>
      <c r="I213" s="188"/>
      <c r="J213" s="189">
        <f>ROUND(I213*H213,2)</f>
        <v>0</v>
      </c>
      <c r="K213" s="185" t="s">
        <v>134</v>
      </c>
      <c r="L213" s="40"/>
      <c r="M213" s="190" t="s">
        <v>19</v>
      </c>
      <c r="N213" s="191" t="s">
        <v>47</v>
      </c>
      <c r="O213" s="65"/>
      <c r="P213" s="192">
        <f>O213*H213</f>
        <v>0</v>
      </c>
      <c r="Q213" s="192">
        <v>0</v>
      </c>
      <c r="R213" s="192">
        <f>Q213*H213</f>
        <v>0</v>
      </c>
      <c r="S213" s="192">
        <v>2</v>
      </c>
      <c r="T213" s="193">
        <f>S213*H213</f>
        <v>4.68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4" t="s">
        <v>135</v>
      </c>
      <c r="AT213" s="194" t="s">
        <v>130</v>
      </c>
      <c r="AU213" s="194" t="s">
        <v>82</v>
      </c>
      <c r="AY213" s="18" t="s">
        <v>128</v>
      </c>
      <c r="BE213" s="195">
        <f>IF(N213="základní",J213,0)</f>
        <v>0</v>
      </c>
      <c r="BF213" s="195">
        <f>IF(N213="snížená",J213,0)</f>
        <v>0</v>
      </c>
      <c r="BG213" s="195">
        <f>IF(N213="zákl. přenesená",J213,0)</f>
        <v>0</v>
      </c>
      <c r="BH213" s="195">
        <f>IF(N213="sníž. přenesená",J213,0)</f>
        <v>0</v>
      </c>
      <c r="BI213" s="195">
        <f>IF(N213="nulová",J213,0)</f>
        <v>0</v>
      </c>
      <c r="BJ213" s="18" t="s">
        <v>82</v>
      </c>
      <c r="BK213" s="195">
        <f>ROUND(I213*H213,2)</f>
        <v>0</v>
      </c>
      <c r="BL213" s="18" t="s">
        <v>135</v>
      </c>
      <c r="BM213" s="194" t="s">
        <v>321</v>
      </c>
    </row>
    <row r="214" spans="2:51" s="14" customFormat="1" ht="11.25">
      <c r="B214" s="207"/>
      <c r="C214" s="208"/>
      <c r="D214" s="198" t="s">
        <v>137</v>
      </c>
      <c r="E214" s="209" t="s">
        <v>19</v>
      </c>
      <c r="F214" s="210" t="s">
        <v>322</v>
      </c>
      <c r="G214" s="208"/>
      <c r="H214" s="211">
        <v>2.34</v>
      </c>
      <c r="I214" s="212"/>
      <c r="J214" s="208"/>
      <c r="K214" s="208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137</v>
      </c>
      <c r="AU214" s="217" t="s">
        <v>82</v>
      </c>
      <c r="AV214" s="14" t="s">
        <v>82</v>
      </c>
      <c r="AW214" s="14" t="s">
        <v>36</v>
      </c>
      <c r="AX214" s="14" t="s">
        <v>80</v>
      </c>
      <c r="AY214" s="217" t="s">
        <v>128</v>
      </c>
    </row>
    <row r="215" spans="1:65" s="2" customFormat="1" ht="24" customHeight="1">
      <c r="A215" s="35"/>
      <c r="B215" s="36"/>
      <c r="C215" s="183" t="s">
        <v>323</v>
      </c>
      <c r="D215" s="183" t="s">
        <v>130</v>
      </c>
      <c r="E215" s="184" t="s">
        <v>324</v>
      </c>
      <c r="F215" s="185" t="s">
        <v>325</v>
      </c>
      <c r="G215" s="186" t="s">
        <v>175</v>
      </c>
      <c r="H215" s="187">
        <v>7.813</v>
      </c>
      <c r="I215" s="188"/>
      <c r="J215" s="189">
        <f>ROUND(I215*H215,2)</f>
        <v>0</v>
      </c>
      <c r="K215" s="185" t="s">
        <v>134</v>
      </c>
      <c r="L215" s="40"/>
      <c r="M215" s="190" t="s">
        <v>19</v>
      </c>
      <c r="N215" s="191" t="s">
        <v>47</v>
      </c>
      <c r="O215" s="65"/>
      <c r="P215" s="192">
        <f>O215*H215</f>
        <v>0</v>
      </c>
      <c r="Q215" s="192">
        <v>0</v>
      </c>
      <c r="R215" s="192">
        <f>Q215*H215</f>
        <v>0</v>
      </c>
      <c r="S215" s="192">
        <v>0.021</v>
      </c>
      <c r="T215" s="193">
        <f>S215*H215</f>
        <v>0.164073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4" t="s">
        <v>135</v>
      </c>
      <c r="AT215" s="194" t="s">
        <v>130</v>
      </c>
      <c r="AU215" s="194" t="s">
        <v>82</v>
      </c>
      <c r="AY215" s="18" t="s">
        <v>128</v>
      </c>
      <c r="BE215" s="195">
        <f>IF(N215="základní",J215,0)</f>
        <v>0</v>
      </c>
      <c r="BF215" s="195">
        <f>IF(N215="snížená",J215,0)</f>
        <v>0</v>
      </c>
      <c r="BG215" s="195">
        <f>IF(N215="zákl. přenesená",J215,0)</f>
        <v>0</v>
      </c>
      <c r="BH215" s="195">
        <f>IF(N215="sníž. přenesená",J215,0)</f>
        <v>0</v>
      </c>
      <c r="BI215" s="195">
        <f>IF(N215="nulová",J215,0)</f>
        <v>0</v>
      </c>
      <c r="BJ215" s="18" t="s">
        <v>82</v>
      </c>
      <c r="BK215" s="195">
        <f>ROUND(I215*H215,2)</f>
        <v>0</v>
      </c>
      <c r="BL215" s="18" t="s">
        <v>135</v>
      </c>
      <c r="BM215" s="194" t="s">
        <v>326</v>
      </c>
    </row>
    <row r="216" spans="2:51" s="13" customFormat="1" ht="11.25">
      <c r="B216" s="196"/>
      <c r="C216" s="197"/>
      <c r="D216" s="198" t="s">
        <v>137</v>
      </c>
      <c r="E216" s="199" t="s">
        <v>19</v>
      </c>
      <c r="F216" s="200" t="s">
        <v>264</v>
      </c>
      <c r="G216" s="197"/>
      <c r="H216" s="199" t="s">
        <v>19</v>
      </c>
      <c r="I216" s="201"/>
      <c r="J216" s="197"/>
      <c r="K216" s="197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137</v>
      </c>
      <c r="AU216" s="206" t="s">
        <v>82</v>
      </c>
      <c r="AV216" s="13" t="s">
        <v>80</v>
      </c>
      <c r="AW216" s="13" t="s">
        <v>36</v>
      </c>
      <c r="AX216" s="13" t="s">
        <v>75</v>
      </c>
      <c r="AY216" s="206" t="s">
        <v>128</v>
      </c>
    </row>
    <row r="217" spans="2:51" s="14" customFormat="1" ht="11.25">
      <c r="B217" s="207"/>
      <c r="C217" s="208"/>
      <c r="D217" s="198" t="s">
        <v>137</v>
      </c>
      <c r="E217" s="209" t="s">
        <v>19</v>
      </c>
      <c r="F217" s="210" t="s">
        <v>327</v>
      </c>
      <c r="G217" s="208"/>
      <c r="H217" s="211">
        <v>7.813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137</v>
      </c>
      <c r="AU217" s="217" t="s">
        <v>82</v>
      </c>
      <c r="AV217" s="14" t="s">
        <v>82</v>
      </c>
      <c r="AW217" s="14" t="s">
        <v>36</v>
      </c>
      <c r="AX217" s="14" t="s">
        <v>80</v>
      </c>
      <c r="AY217" s="217" t="s">
        <v>128</v>
      </c>
    </row>
    <row r="218" spans="1:65" s="2" customFormat="1" ht="24" customHeight="1">
      <c r="A218" s="35"/>
      <c r="B218" s="36"/>
      <c r="C218" s="183" t="s">
        <v>328</v>
      </c>
      <c r="D218" s="183" t="s">
        <v>130</v>
      </c>
      <c r="E218" s="184" t="s">
        <v>329</v>
      </c>
      <c r="F218" s="185" t="s">
        <v>330</v>
      </c>
      <c r="G218" s="186" t="s">
        <v>175</v>
      </c>
      <c r="H218" s="187">
        <v>5.85</v>
      </c>
      <c r="I218" s="188"/>
      <c r="J218" s="189">
        <f>ROUND(I218*H218,2)</f>
        <v>0</v>
      </c>
      <c r="K218" s="185" t="s">
        <v>134</v>
      </c>
      <c r="L218" s="40"/>
      <c r="M218" s="190" t="s">
        <v>19</v>
      </c>
      <c r="N218" s="191" t="s">
        <v>47</v>
      </c>
      <c r="O218" s="65"/>
      <c r="P218" s="192">
        <f>O218*H218</f>
        <v>0</v>
      </c>
      <c r="Q218" s="192">
        <v>0</v>
      </c>
      <c r="R218" s="192">
        <f>Q218*H218</f>
        <v>0</v>
      </c>
      <c r="S218" s="192">
        <v>0.027</v>
      </c>
      <c r="T218" s="193">
        <f>S218*H218</f>
        <v>0.15794999999999998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4" t="s">
        <v>135</v>
      </c>
      <c r="AT218" s="194" t="s">
        <v>130</v>
      </c>
      <c r="AU218" s="194" t="s">
        <v>82</v>
      </c>
      <c r="AY218" s="18" t="s">
        <v>128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8" t="s">
        <v>82</v>
      </c>
      <c r="BK218" s="195">
        <f>ROUND(I218*H218,2)</f>
        <v>0</v>
      </c>
      <c r="BL218" s="18" t="s">
        <v>135</v>
      </c>
      <c r="BM218" s="194" t="s">
        <v>331</v>
      </c>
    </row>
    <row r="219" spans="2:51" s="14" customFormat="1" ht="11.25">
      <c r="B219" s="207"/>
      <c r="C219" s="208"/>
      <c r="D219" s="198" t="s">
        <v>137</v>
      </c>
      <c r="E219" s="209" t="s">
        <v>19</v>
      </c>
      <c r="F219" s="210" t="s">
        <v>332</v>
      </c>
      <c r="G219" s="208"/>
      <c r="H219" s="211">
        <v>5.85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137</v>
      </c>
      <c r="AU219" s="217" t="s">
        <v>82</v>
      </c>
      <c r="AV219" s="14" t="s">
        <v>82</v>
      </c>
      <c r="AW219" s="14" t="s">
        <v>36</v>
      </c>
      <c r="AX219" s="14" t="s">
        <v>80</v>
      </c>
      <c r="AY219" s="217" t="s">
        <v>128</v>
      </c>
    </row>
    <row r="220" spans="1:65" s="2" customFormat="1" ht="24" customHeight="1">
      <c r="A220" s="35"/>
      <c r="B220" s="36"/>
      <c r="C220" s="183" t="s">
        <v>333</v>
      </c>
      <c r="D220" s="183" t="s">
        <v>130</v>
      </c>
      <c r="E220" s="184" t="s">
        <v>334</v>
      </c>
      <c r="F220" s="185" t="s">
        <v>335</v>
      </c>
      <c r="G220" s="186" t="s">
        <v>175</v>
      </c>
      <c r="H220" s="187">
        <v>22.913</v>
      </c>
      <c r="I220" s="188"/>
      <c r="J220" s="189">
        <f>ROUND(I220*H220,2)</f>
        <v>0</v>
      </c>
      <c r="K220" s="185" t="s">
        <v>134</v>
      </c>
      <c r="L220" s="40"/>
      <c r="M220" s="190" t="s">
        <v>19</v>
      </c>
      <c r="N220" s="191" t="s">
        <v>47</v>
      </c>
      <c r="O220" s="65"/>
      <c r="P220" s="192">
        <f>O220*H220</f>
        <v>0</v>
      </c>
      <c r="Q220" s="192">
        <v>0</v>
      </c>
      <c r="R220" s="192">
        <f>Q220*H220</f>
        <v>0</v>
      </c>
      <c r="S220" s="192">
        <v>0.032</v>
      </c>
      <c r="T220" s="193">
        <f>S220*H220</f>
        <v>0.733216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4" t="s">
        <v>135</v>
      </c>
      <c r="AT220" s="194" t="s">
        <v>130</v>
      </c>
      <c r="AU220" s="194" t="s">
        <v>82</v>
      </c>
      <c r="AY220" s="18" t="s">
        <v>128</v>
      </c>
      <c r="BE220" s="195">
        <f>IF(N220="základní",J220,0)</f>
        <v>0</v>
      </c>
      <c r="BF220" s="195">
        <f>IF(N220="snížená",J220,0)</f>
        <v>0</v>
      </c>
      <c r="BG220" s="195">
        <f>IF(N220="zákl. přenesená",J220,0)</f>
        <v>0</v>
      </c>
      <c r="BH220" s="195">
        <f>IF(N220="sníž. přenesená",J220,0)</f>
        <v>0</v>
      </c>
      <c r="BI220" s="195">
        <f>IF(N220="nulová",J220,0)</f>
        <v>0</v>
      </c>
      <c r="BJ220" s="18" t="s">
        <v>82</v>
      </c>
      <c r="BK220" s="195">
        <f>ROUND(I220*H220,2)</f>
        <v>0</v>
      </c>
      <c r="BL220" s="18" t="s">
        <v>135</v>
      </c>
      <c r="BM220" s="194" t="s">
        <v>336</v>
      </c>
    </row>
    <row r="221" spans="2:51" s="14" customFormat="1" ht="11.25">
      <c r="B221" s="207"/>
      <c r="C221" s="208"/>
      <c r="D221" s="198" t="s">
        <v>137</v>
      </c>
      <c r="E221" s="209" t="s">
        <v>19</v>
      </c>
      <c r="F221" s="210" t="s">
        <v>337</v>
      </c>
      <c r="G221" s="208"/>
      <c r="H221" s="211">
        <v>22.913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137</v>
      </c>
      <c r="AU221" s="217" t="s">
        <v>82</v>
      </c>
      <c r="AV221" s="14" t="s">
        <v>82</v>
      </c>
      <c r="AW221" s="14" t="s">
        <v>36</v>
      </c>
      <c r="AX221" s="14" t="s">
        <v>80</v>
      </c>
      <c r="AY221" s="217" t="s">
        <v>128</v>
      </c>
    </row>
    <row r="222" spans="2:63" s="12" customFormat="1" ht="22.9" customHeight="1">
      <c r="B222" s="167"/>
      <c r="C222" s="168"/>
      <c r="D222" s="169" t="s">
        <v>74</v>
      </c>
      <c r="E222" s="181" t="s">
        <v>338</v>
      </c>
      <c r="F222" s="181" t="s">
        <v>339</v>
      </c>
      <c r="G222" s="168"/>
      <c r="H222" s="168"/>
      <c r="I222" s="171"/>
      <c r="J222" s="182">
        <f>BK222</f>
        <v>0</v>
      </c>
      <c r="K222" s="168"/>
      <c r="L222" s="173"/>
      <c r="M222" s="174"/>
      <c r="N222" s="175"/>
      <c r="O222" s="175"/>
      <c r="P222" s="176">
        <f>SUM(P223:P227)</f>
        <v>0</v>
      </c>
      <c r="Q222" s="175"/>
      <c r="R222" s="176">
        <f>SUM(R223:R227)</f>
        <v>0</v>
      </c>
      <c r="S222" s="175"/>
      <c r="T222" s="177">
        <f>SUM(T223:T227)</f>
        <v>0</v>
      </c>
      <c r="AR222" s="178" t="s">
        <v>80</v>
      </c>
      <c r="AT222" s="179" t="s">
        <v>74</v>
      </c>
      <c r="AU222" s="179" t="s">
        <v>80</v>
      </c>
      <c r="AY222" s="178" t="s">
        <v>128</v>
      </c>
      <c r="BK222" s="180">
        <f>SUM(BK223:BK227)</f>
        <v>0</v>
      </c>
    </row>
    <row r="223" spans="1:65" s="2" customFormat="1" ht="24" customHeight="1">
      <c r="A223" s="35"/>
      <c r="B223" s="36"/>
      <c r="C223" s="183" t="s">
        <v>340</v>
      </c>
      <c r="D223" s="183" t="s">
        <v>130</v>
      </c>
      <c r="E223" s="184" t="s">
        <v>341</v>
      </c>
      <c r="F223" s="185" t="s">
        <v>342</v>
      </c>
      <c r="G223" s="186" t="s">
        <v>343</v>
      </c>
      <c r="H223" s="187">
        <v>6.17</v>
      </c>
      <c r="I223" s="188"/>
      <c r="J223" s="189">
        <f>ROUND(I223*H223,2)</f>
        <v>0</v>
      </c>
      <c r="K223" s="185" t="s">
        <v>134</v>
      </c>
      <c r="L223" s="40"/>
      <c r="M223" s="190" t="s">
        <v>19</v>
      </c>
      <c r="N223" s="191" t="s">
        <v>47</v>
      </c>
      <c r="O223" s="65"/>
      <c r="P223" s="192">
        <f>O223*H223</f>
        <v>0</v>
      </c>
      <c r="Q223" s="192">
        <v>0</v>
      </c>
      <c r="R223" s="192">
        <f>Q223*H223</f>
        <v>0</v>
      </c>
      <c r="S223" s="192">
        <v>0</v>
      </c>
      <c r="T223" s="19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4" t="s">
        <v>135</v>
      </c>
      <c r="AT223" s="194" t="s">
        <v>130</v>
      </c>
      <c r="AU223" s="194" t="s">
        <v>82</v>
      </c>
      <c r="AY223" s="18" t="s">
        <v>128</v>
      </c>
      <c r="BE223" s="195">
        <f>IF(N223="základní",J223,0)</f>
        <v>0</v>
      </c>
      <c r="BF223" s="195">
        <f>IF(N223="snížená",J223,0)</f>
        <v>0</v>
      </c>
      <c r="BG223" s="195">
        <f>IF(N223="zákl. přenesená",J223,0)</f>
        <v>0</v>
      </c>
      <c r="BH223" s="195">
        <f>IF(N223="sníž. přenesená",J223,0)</f>
        <v>0</v>
      </c>
      <c r="BI223" s="195">
        <f>IF(N223="nulová",J223,0)</f>
        <v>0</v>
      </c>
      <c r="BJ223" s="18" t="s">
        <v>82</v>
      </c>
      <c r="BK223" s="195">
        <f>ROUND(I223*H223,2)</f>
        <v>0</v>
      </c>
      <c r="BL223" s="18" t="s">
        <v>135</v>
      </c>
      <c r="BM223" s="194" t="s">
        <v>344</v>
      </c>
    </row>
    <row r="224" spans="1:65" s="2" customFormat="1" ht="16.5" customHeight="1">
      <c r="A224" s="35"/>
      <c r="B224" s="36"/>
      <c r="C224" s="183" t="s">
        <v>345</v>
      </c>
      <c r="D224" s="183" t="s">
        <v>130</v>
      </c>
      <c r="E224" s="184" t="s">
        <v>346</v>
      </c>
      <c r="F224" s="185" t="s">
        <v>347</v>
      </c>
      <c r="G224" s="186" t="s">
        <v>343</v>
      </c>
      <c r="H224" s="187">
        <v>6.17</v>
      </c>
      <c r="I224" s="188"/>
      <c r="J224" s="189">
        <f>ROUND(I224*H224,2)</f>
        <v>0</v>
      </c>
      <c r="K224" s="185" t="s">
        <v>134</v>
      </c>
      <c r="L224" s="40"/>
      <c r="M224" s="190" t="s">
        <v>19</v>
      </c>
      <c r="N224" s="191" t="s">
        <v>47</v>
      </c>
      <c r="O224" s="65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4" t="s">
        <v>135</v>
      </c>
      <c r="AT224" s="194" t="s">
        <v>130</v>
      </c>
      <c r="AU224" s="194" t="s">
        <v>82</v>
      </c>
      <c r="AY224" s="18" t="s">
        <v>128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18" t="s">
        <v>82</v>
      </c>
      <c r="BK224" s="195">
        <f>ROUND(I224*H224,2)</f>
        <v>0</v>
      </c>
      <c r="BL224" s="18" t="s">
        <v>135</v>
      </c>
      <c r="BM224" s="194" t="s">
        <v>348</v>
      </c>
    </row>
    <row r="225" spans="1:65" s="2" customFormat="1" ht="24" customHeight="1">
      <c r="A225" s="35"/>
      <c r="B225" s="36"/>
      <c r="C225" s="183" t="s">
        <v>349</v>
      </c>
      <c r="D225" s="183" t="s">
        <v>130</v>
      </c>
      <c r="E225" s="184" t="s">
        <v>350</v>
      </c>
      <c r="F225" s="185" t="s">
        <v>351</v>
      </c>
      <c r="G225" s="186" t="s">
        <v>343</v>
      </c>
      <c r="H225" s="187">
        <v>92.55</v>
      </c>
      <c r="I225" s="188"/>
      <c r="J225" s="189">
        <f>ROUND(I225*H225,2)</f>
        <v>0</v>
      </c>
      <c r="K225" s="185" t="s">
        <v>134</v>
      </c>
      <c r="L225" s="40"/>
      <c r="M225" s="190" t="s">
        <v>19</v>
      </c>
      <c r="N225" s="191" t="s">
        <v>47</v>
      </c>
      <c r="O225" s="65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4" t="s">
        <v>135</v>
      </c>
      <c r="AT225" s="194" t="s">
        <v>130</v>
      </c>
      <c r="AU225" s="194" t="s">
        <v>82</v>
      </c>
      <c r="AY225" s="18" t="s">
        <v>128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18" t="s">
        <v>82</v>
      </c>
      <c r="BK225" s="195">
        <f>ROUND(I225*H225,2)</f>
        <v>0</v>
      </c>
      <c r="BL225" s="18" t="s">
        <v>135</v>
      </c>
      <c r="BM225" s="194" t="s">
        <v>352</v>
      </c>
    </row>
    <row r="226" spans="2:51" s="14" customFormat="1" ht="11.25">
      <c r="B226" s="207"/>
      <c r="C226" s="208"/>
      <c r="D226" s="198" t="s">
        <v>137</v>
      </c>
      <c r="E226" s="208"/>
      <c r="F226" s="210" t="s">
        <v>353</v>
      </c>
      <c r="G226" s="208"/>
      <c r="H226" s="211">
        <v>92.55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137</v>
      </c>
      <c r="AU226" s="217" t="s">
        <v>82</v>
      </c>
      <c r="AV226" s="14" t="s">
        <v>82</v>
      </c>
      <c r="AW226" s="14" t="s">
        <v>4</v>
      </c>
      <c r="AX226" s="14" t="s">
        <v>80</v>
      </c>
      <c r="AY226" s="217" t="s">
        <v>128</v>
      </c>
    </row>
    <row r="227" spans="1:65" s="2" customFormat="1" ht="24" customHeight="1">
      <c r="A227" s="35"/>
      <c r="B227" s="36"/>
      <c r="C227" s="183" t="s">
        <v>354</v>
      </c>
      <c r="D227" s="183" t="s">
        <v>130</v>
      </c>
      <c r="E227" s="184" t="s">
        <v>355</v>
      </c>
      <c r="F227" s="185" t="s">
        <v>356</v>
      </c>
      <c r="G227" s="186" t="s">
        <v>343</v>
      </c>
      <c r="H227" s="187">
        <v>6.17</v>
      </c>
      <c r="I227" s="188"/>
      <c r="J227" s="189">
        <f>ROUND(I227*H227,2)</f>
        <v>0</v>
      </c>
      <c r="K227" s="185" t="s">
        <v>134</v>
      </c>
      <c r="L227" s="40"/>
      <c r="M227" s="190" t="s">
        <v>19</v>
      </c>
      <c r="N227" s="191" t="s">
        <v>47</v>
      </c>
      <c r="O227" s="65"/>
      <c r="P227" s="192">
        <f>O227*H227</f>
        <v>0</v>
      </c>
      <c r="Q227" s="192">
        <v>0</v>
      </c>
      <c r="R227" s="192">
        <f>Q227*H227</f>
        <v>0</v>
      </c>
      <c r="S227" s="192">
        <v>0</v>
      </c>
      <c r="T227" s="19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4" t="s">
        <v>135</v>
      </c>
      <c r="AT227" s="194" t="s">
        <v>130</v>
      </c>
      <c r="AU227" s="194" t="s">
        <v>82</v>
      </c>
      <c r="AY227" s="18" t="s">
        <v>128</v>
      </c>
      <c r="BE227" s="195">
        <f>IF(N227="základní",J227,0)</f>
        <v>0</v>
      </c>
      <c r="BF227" s="195">
        <f>IF(N227="snížená",J227,0)</f>
        <v>0</v>
      </c>
      <c r="BG227" s="195">
        <f>IF(N227="zákl. přenesená",J227,0)</f>
        <v>0</v>
      </c>
      <c r="BH227" s="195">
        <f>IF(N227="sníž. přenesená",J227,0)</f>
        <v>0</v>
      </c>
      <c r="BI227" s="195">
        <f>IF(N227="nulová",J227,0)</f>
        <v>0</v>
      </c>
      <c r="BJ227" s="18" t="s">
        <v>82</v>
      </c>
      <c r="BK227" s="195">
        <f>ROUND(I227*H227,2)</f>
        <v>0</v>
      </c>
      <c r="BL227" s="18" t="s">
        <v>135</v>
      </c>
      <c r="BM227" s="194" t="s">
        <v>357</v>
      </c>
    </row>
    <row r="228" spans="2:63" s="12" customFormat="1" ht="22.9" customHeight="1">
      <c r="B228" s="167"/>
      <c r="C228" s="168"/>
      <c r="D228" s="169" t="s">
        <v>74</v>
      </c>
      <c r="E228" s="181" t="s">
        <v>358</v>
      </c>
      <c r="F228" s="181" t="s">
        <v>359</v>
      </c>
      <c r="G228" s="168"/>
      <c r="H228" s="168"/>
      <c r="I228" s="171"/>
      <c r="J228" s="182">
        <f>BK228</f>
        <v>0</v>
      </c>
      <c r="K228" s="168"/>
      <c r="L228" s="173"/>
      <c r="M228" s="174"/>
      <c r="N228" s="175"/>
      <c r="O228" s="175"/>
      <c r="P228" s="176">
        <f>P229</f>
        <v>0</v>
      </c>
      <c r="Q228" s="175"/>
      <c r="R228" s="176">
        <f>R229</f>
        <v>0</v>
      </c>
      <c r="S228" s="175"/>
      <c r="T228" s="177">
        <f>T229</f>
        <v>0</v>
      </c>
      <c r="AR228" s="178" t="s">
        <v>80</v>
      </c>
      <c r="AT228" s="179" t="s">
        <v>74</v>
      </c>
      <c r="AU228" s="179" t="s">
        <v>80</v>
      </c>
      <c r="AY228" s="178" t="s">
        <v>128</v>
      </c>
      <c r="BK228" s="180">
        <f>BK229</f>
        <v>0</v>
      </c>
    </row>
    <row r="229" spans="1:65" s="2" customFormat="1" ht="36" customHeight="1">
      <c r="A229" s="35"/>
      <c r="B229" s="36"/>
      <c r="C229" s="183" t="s">
        <v>360</v>
      </c>
      <c r="D229" s="183" t="s">
        <v>130</v>
      </c>
      <c r="E229" s="184" t="s">
        <v>361</v>
      </c>
      <c r="F229" s="185" t="s">
        <v>362</v>
      </c>
      <c r="G229" s="186" t="s">
        <v>343</v>
      </c>
      <c r="H229" s="187">
        <v>70.348</v>
      </c>
      <c r="I229" s="188"/>
      <c r="J229" s="189">
        <f>ROUND(I229*H229,2)</f>
        <v>0</v>
      </c>
      <c r="K229" s="185" t="s">
        <v>134</v>
      </c>
      <c r="L229" s="40"/>
      <c r="M229" s="190" t="s">
        <v>19</v>
      </c>
      <c r="N229" s="191" t="s">
        <v>47</v>
      </c>
      <c r="O229" s="65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4" t="s">
        <v>135</v>
      </c>
      <c r="AT229" s="194" t="s">
        <v>130</v>
      </c>
      <c r="AU229" s="194" t="s">
        <v>82</v>
      </c>
      <c r="AY229" s="18" t="s">
        <v>128</v>
      </c>
      <c r="BE229" s="195">
        <f>IF(N229="základní",J229,0)</f>
        <v>0</v>
      </c>
      <c r="BF229" s="195">
        <f>IF(N229="snížená",J229,0)</f>
        <v>0</v>
      </c>
      <c r="BG229" s="195">
        <f>IF(N229="zákl. přenesená",J229,0)</f>
        <v>0</v>
      </c>
      <c r="BH229" s="195">
        <f>IF(N229="sníž. přenesená",J229,0)</f>
        <v>0</v>
      </c>
      <c r="BI229" s="195">
        <f>IF(N229="nulová",J229,0)</f>
        <v>0</v>
      </c>
      <c r="BJ229" s="18" t="s">
        <v>82</v>
      </c>
      <c r="BK229" s="195">
        <f>ROUND(I229*H229,2)</f>
        <v>0</v>
      </c>
      <c r="BL229" s="18" t="s">
        <v>135</v>
      </c>
      <c r="BM229" s="194" t="s">
        <v>363</v>
      </c>
    </row>
    <row r="230" spans="2:63" s="12" customFormat="1" ht="25.9" customHeight="1">
      <c r="B230" s="167"/>
      <c r="C230" s="168"/>
      <c r="D230" s="169" t="s">
        <v>74</v>
      </c>
      <c r="E230" s="170" t="s">
        <v>364</v>
      </c>
      <c r="F230" s="170" t="s">
        <v>365</v>
      </c>
      <c r="G230" s="168"/>
      <c r="H230" s="168"/>
      <c r="I230" s="171"/>
      <c r="J230" s="172">
        <f>BK230</f>
        <v>0</v>
      </c>
      <c r="K230" s="168"/>
      <c r="L230" s="173"/>
      <c r="M230" s="174"/>
      <c r="N230" s="175"/>
      <c r="O230" s="175"/>
      <c r="P230" s="176">
        <f>P231+P238+P242+P247+P250+P288+P307+P332+P357+P382+P394</f>
        <v>0</v>
      </c>
      <c r="Q230" s="175"/>
      <c r="R230" s="176">
        <f>R231+R238+R242+R247+R250+R288+R307+R332+R357+R382+R394</f>
        <v>14.048501430000002</v>
      </c>
      <c r="S230" s="175"/>
      <c r="T230" s="177">
        <f>T231+T238+T242+T247+T250+T288+T307+T332+T357+T382+T394</f>
        <v>0.43467374999999997</v>
      </c>
      <c r="AR230" s="178" t="s">
        <v>82</v>
      </c>
      <c r="AT230" s="179" t="s">
        <v>74</v>
      </c>
      <c r="AU230" s="179" t="s">
        <v>75</v>
      </c>
      <c r="AY230" s="178" t="s">
        <v>128</v>
      </c>
      <c r="BK230" s="180">
        <f>BK231+BK238+BK242+BK247+BK250+BK288+BK307+BK332+BK357+BK382+BK394</f>
        <v>0</v>
      </c>
    </row>
    <row r="231" spans="2:63" s="12" customFormat="1" ht="22.9" customHeight="1">
      <c r="B231" s="167"/>
      <c r="C231" s="168"/>
      <c r="D231" s="169" t="s">
        <v>74</v>
      </c>
      <c r="E231" s="181" t="s">
        <v>366</v>
      </c>
      <c r="F231" s="181" t="s">
        <v>367</v>
      </c>
      <c r="G231" s="168"/>
      <c r="H231" s="168"/>
      <c r="I231" s="171"/>
      <c r="J231" s="182">
        <f>BK231</f>
        <v>0</v>
      </c>
      <c r="K231" s="168"/>
      <c r="L231" s="173"/>
      <c r="M231" s="174"/>
      <c r="N231" s="175"/>
      <c r="O231" s="175"/>
      <c r="P231" s="176">
        <f>SUM(P232:P237)</f>
        <v>0</v>
      </c>
      <c r="Q231" s="175"/>
      <c r="R231" s="176">
        <f>SUM(R232:R237)</f>
        <v>0.03362</v>
      </c>
      <c r="S231" s="175"/>
      <c r="T231" s="177">
        <f>SUM(T232:T237)</f>
        <v>0</v>
      </c>
      <c r="AR231" s="178" t="s">
        <v>82</v>
      </c>
      <c r="AT231" s="179" t="s">
        <v>74</v>
      </c>
      <c r="AU231" s="179" t="s">
        <v>80</v>
      </c>
      <c r="AY231" s="178" t="s">
        <v>128</v>
      </c>
      <c r="BK231" s="180">
        <f>SUM(BK232:BK237)</f>
        <v>0</v>
      </c>
    </row>
    <row r="232" spans="1:65" s="2" customFormat="1" ht="16.5" customHeight="1">
      <c r="A232" s="35"/>
      <c r="B232" s="36"/>
      <c r="C232" s="183" t="s">
        <v>368</v>
      </c>
      <c r="D232" s="183" t="s">
        <v>130</v>
      </c>
      <c r="E232" s="184" t="s">
        <v>369</v>
      </c>
      <c r="F232" s="185" t="s">
        <v>370</v>
      </c>
      <c r="G232" s="186" t="s">
        <v>228</v>
      </c>
      <c r="H232" s="187">
        <v>26</v>
      </c>
      <c r="I232" s="188"/>
      <c r="J232" s="189">
        <f>ROUND(I232*H232,2)</f>
        <v>0</v>
      </c>
      <c r="K232" s="185" t="s">
        <v>134</v>
      </c>
      <c r="L232" s="40"/>
      <c r="M232" s="190" t="s">
        <v>19</v>
      </c>
      <c r="N232" s="191" t="s">
        <v>47</v>
      </c>
      <c r="O232" s="65"/>
      <c r="P232" s="192">
        <f>O232*H232</f>
        <v>0</v>
      </c>
      <c r="Q232" s="192">
        <v>0.00067</v>
      </c>
      <c r="R232" s="192">
        <f>Q232*H232</f>
        <v>0.01742</v>
      </c>
      <c r="S232" s="192">
        <v>0</v>
      </c>
      <c r="T232" s="19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4" t="s">
        <v>231</v>
      </c>
      <c r="AT232" s="194" t="s">
        <v>130</v>
      </c>
      <c r="AU232" s="194" t="s">
        <v>82</v>
      </c>
      <c r="AY232" s="18" t="s">
        <v>128</v>
      </c>
      <c r="BE232" s="195">
        <f>IF(N232="základní",J232,0)</f>
        <v>0</v>
      </c>
      <c r="BF232" s="195">
        <f>IF(N232="snížená",J232,0)</f>
        <v>0</v>
      </c>
      <c r="BG232" s="195">
        <f>IF(N232="zákl. přenesená",J232,0)</f>
        <v>0</v>
      </c>
      <c r="BH232" s="195">
        <f>IF(N232="sníž. přenesená",J232,0)</f>
        <v>0</v>
      </c>
      <c r="BI232" s="195">
        <f>IF(N232="nulová",J232,0)</f>
        <v>0</v>
      </c>
      <c r="BJ232" s="18" t="s">
        <v>82</v>
      </c>
      <c r="BK232" s="195">
        <f>ROUND(I232*H232,2)</f>
        <v>0</v>
      </c>
      <c r="BL232" s="18" t="s">
        <v>231</v>
      </c>
      <c r="BM232" s="194" t="s">
        <v>371</v>
      </c>
    </row>
    <row r="233" spans="2:51" s="13" customFormat="1" ht="11.25">
      <c r="B233" s="196"/>
      <c r="C233" s="197"/>
      <c r="D233" s="198" t="s">
        <v>137</v>
      </c>
      <c r="E233" s="199" t="s">
        <v>19</v>
      </c>
      <c r="F233" s="200" t="s">
        <v>372</v>
      </c>
      <c r="G233" s="197"/>
      <c r="H233" s="199" t="s">
        <v>19</v>
      </c>
      <c r="I233" s="201"/>
      <c r="J233" s="197"/>
      <c r="K233" s="197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137</v>
      </c>
      <c r="AU233" s="206" t="s">
        <v>82</v>
      </c>
      <c r="AV233" s="13" t="s">
        <v>80</v>
      </c>
      <c r="AW233" s="13" t="s">
        <v>36</v>
      </c>
      <c r="AX233" s="13" t="s">
        <v>75</v>
      </c>
      <c r="AY233" s="206" t="s">
        <v>128</v>
      </c>
    </row>
    <row r="234" spans="2:51" s="14" customFormat="1" ht="11.25">
      <c r="B234" s="207"/>
      <c r="C234" s="208"/>
      <c r="D234" s="198" t="s">
        <v>137</v>
      </c>
      <c r="E234" s="209" t="s">
        <v>19</v>
      </c>
      <c r="F234" s="210" t="s">
        <v>373</v>
      </c>
      <c r="G234" s="208"/>
      <c r="H234" s="211">
        <v>26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137</v>
      </c>
      <c r="AU234" s="217" t="s">
        <v>82</v>
      </c>
      <c r="AV234" s="14" t="s">
        <v>82</v>
      </c>
      <c r="AW234" s="14" t="s">
        <v>36</v>
      </c>
      <c r="AX234" s="14" t="s">
        <v>80</v>
      </c>
      <c r="AY234" s="217" t="s">
        <v>128</v>
      </c>
    </row>
    <row r="235" spans="1:65" s="2" customFormat="1" ht="16.5" customHeight="1">
      <c r="A235" s="35"/>
      <c r="B235" s="36"/>
      <c r="C235" s="183" t="s">
        <v>374</v>
      </c>
      <c r="D235" s="183" t="s">
        <v>130</v>
      </c>
      <c r="E235" s="184" t="s">
        <v>375</v>
      </c>
      <c r="F235" s="185" t="s">
        <v>376</v>
      </c>
      <c r="G235" s="186" t="s">
        <v>377</v>
      </c>
      <c r="H235" s="187">
        <v>20</v>
      </c>
      <c r="I235" s="188"/>
      <c r="J235" s="189">
        <f>ROUND(I235*H235,2)</f>
        <v>0</v>
      </c>
      <c r="K235" s="185" t="s">
        <v>19</v>
      </c>
      <c r="L235" s="40"/>
      <c r="M235" s="190" t="s">
        <v>19</v>
      </c>
      <c r="N235" s="191" t="s">
        <v>47</v>
      </c>
      <c r="O235" s="65"/>
      <c r="P235" s="192">
        <f>O235*H235</f>
        <v>0</v>
      </c>
      <c r="Q235" s="192">
        <v>0.00081</v>
      </c>
      <c r="R235" s="192">
        <f>Q235*H235</f>
        <v>0.0162</v>
      </c>
      <c r="S235" s="192">
        <v>0</v>
      </c>
      <c r="T235" s="193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4" t="s">
        <v>231</v>
      </c>
      <c r="AT235" s="194" t="s">
        <v>130</v>
      </c>
      <c r="AU235" s="194" t="s">
        <v>82</v>
      </c>
      <c r="AY235" s="18" t="s">
        <v>128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8" t="s">
        <v>82</v>
      </c>
      <c r="BK235" s="195">
        <f>ROUND(I235*H235,2)</f>
        <v>0</v>
      </c>
      <c r="BL235" s="18" t="s">
        <v>231</v>
      </c>
      <c r="BM235" s="194" t="s">
        <v>378</v>
      </c>
    </row>
    <row r="236" spans="1:65" s="2" customFormat="1" ht="16.5" customHeight="1">
      <c r="A236" s="35"/>
      <c r="B236" s="36"/>
      <c r="C236" s="183" t="s">
        <v>379</v>
      </c>
      <c r="D236" s="183" t="s">
        <v>130</v>
      </c>
      <c r="E236" s="184" t="s">
        <v>380</v>
      </c>
      <c r="F236" s="185" t="s">
        <v>381</v>
      </c>
      <c r="G236" s="186" t="s">
        <v>228</v>
      </c>
      <c r="H236" s="187">
        <v>26</v>
      </c>
      <c r="I236" s="188"/>
      <c r="J236" s="189">
        <f>ROUND(I236*H236,2)</f>
        <v>0</v>
      </c>
      <c r="K236" s="185" t="s">
        <v>134</v>
      </c>
      <c r="L236" s="40"/>
      <c r="M236" s="190" t="s">
        <v>19</v>
      </c>
      <c r="N236" s="191" t="s">
        <v>47</v>
      </c>
      <c r="O236" s="65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4" t="s">
        <v>231</v>
      </c>
      <c r="AT236" s="194" t="s">
        <v>130</v>
      </c>
      <c r="AU236" s="194" t="s">
        <v>82</v>
      </c>
      <c r="AY236" s="18" t="s">
        <v>128</v>
      </c>
      <c r="BE236" s="195">
        <f>IF(N236="základní",J236,0)</f>
        <v>0</v>
      </c>
      <c r="BF236" s="195">
        <f>IF(N236="snížená",J236,0)</f>
        <v>0</v>
      </c>
      <c r="BG236" s="195">
        <f>IF(N236="zákl. přenesená",J236,0)</f>
        <v>0</v>
      </c>
      <c r="BH236" s="195">
        <f>IF(N236="sníž. přenesená",J236,0)</f>
        <v>0</v>
      </c>
      <c r="BI236" s="195">
        <f>IF(N236="nulová",J236,0)</f>
        <v>0</v>
      </c>
      <c r="BJ236" s="18" t="s">
        <v>82</v>
      </c>
      <c r="BK236" s="195">
        <f>ROUND(I236*H236,2)</f>
        <v>0</v>
      </c>
      <c r="BL236" s="18" t="s">
        <v>231</v>
      </c>
      <c r="BM236" s="194" t="s">
        <v>382</v>
      </c>
    </row>
    <row r="237" spans="1:65" s="2" customFormat="1" ht="24" customHeight="1">
      <c r="A237" s="35"/>
      <c r="B237" s="36"/>
      <c r="C237" s="183" t="s">
        <v>383</v>
      </c>
      <c r="D237" s="183" t="s">
        <v>130</v>
      </c>
      <c r="E237" s="184" t="s">
        <v>384</v>
      </c>
      <c r="F237" s="185" t="s">
        <v>385</v>
      </c>
      <c r="G237" s="186" t="s">
        <v>343</v>
      </c>
      <c r="H237" s="187">
        <v>0.034</v>
      </c>
      <c r="I237" s="188"/>
      <c r="J237" s="189">
        <f>ROUND(I237*H237,2)</f>
        <v>0</v>
      </c>
      <c r="K237" s="185" t="s">
        <v>134</v>
      </c>
      <c r="L237" s="40"/>
      <c r="M237" s="190" t="s">
        <v>19</v>
      </c>
      <c r="N237" s="191" t="s">
        <v>47</v>
      </c>
      <c r="O237" s="65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4" t="s">
        <v>231</v>
      </c>
      <c r="AT237" s="194" t="s">
        <v>130</v>
      </c>
      <c r="AU237" s="194" t="s">
        <v>82</v>
      </c>
      <c r="AY237" s="18" t="s">
        <v>128</v>
      </c>
      <c r="BE237" s="195">
        <f>IF(N237="základní",J237,0)</f>
        <v>0</v>
      </c>
      <c r="BF237" s="195">
        <f>IF(N237="snížená",J237,0)</f>
        <v>0</v>
      </c>
      <c r="BG237" s="195">
        <f>IF(N237="zákl. přenesená",J237,0)</f>
        <v>0</v>
      </c>
      <c r="BH237" s="195">
        <f>IF(N237="sníž. přenesená",J237,0)</f>
        <v>0</v>
      </c>
      <c r="BI237" s="195">
        <f>IF(N237="nulová",J237,0)</f>
        <v>0</v>
      </c>
      <c r="BJ237" s="18" t="s">
        <v>82</v>
      </c>
      <c r="BK237" s="195">
        <f>ROUND(I237*H237,2)</f>
        <v>0</v>
      </c>
      <c r="BL237" s="18" t="s">
        <v>231</v>
      </c>
      <c r="BM237" s="194" t="s">
        <v>386</v>
      </c>
    </row>
    <row r="238" spans="2:63" s="12" customFormat="1" ht="22.9" customHeight="1">
      <c r="B238" s="167"/>
      <c r="C238" s="168"/>
      <c r="D238" s="169" t="s">
        <v>74</v>
      </c>
      <c r="E238" s="181" t="s">
        <v>387</v>
      </c>
      <c r="F238" s="181" t="s">
        <v>388</v>
      </c>
      <c r="G238" s="168"/>
      <c r="H238" s="168"/>
      <c r="I238" s="171"/>
      <c r="J238" s="182">
        <f>BK238</f>
        <v>0</v>
      </c>
      <c r="K238" s="168"/>
      <c r="L238" s="173"/>
      <c r="M238" s="174"/>
      <c r="N238" s="175"/>
      <c r="O238" s="175"/>
      <c r="P238" s="176">
        <f>SUM(P239:P241)</f>
        <v>0</v>
      </c>
      <c r="Q238" s="175"/>
      <c r="R238" s="176">
        <f>SUM(R239:R241)</f>
        <v>0.006350000000000001</v>
      </c>
      <c r="S238" s="175"/>
      <c r="T238" s="177">
        <f>SUM(T239:T241)</f>
        <v>0</v>
      </c>
      <c r="AR238" s="178" t="s">
        <v>82</v>
      </c>
      <c r="AT238" s="179" t="s">
        <v>74</v>
      </c>
      <c r="AU238" s="179" t="s">
        <v>80</v>
      </c>
      <c r="AY238" s="178" t="s">
        <v>128</v>
      </c>
      <c r="BK238" s="180">
        <f>SUM(BK239:BK241)</f>
        <v>0</v>
      </c>
    </row>
    <row r="239" spans="1:65" s="2" customFormat="1" ht="16.5" customHeight="1">
      <c r="A239" s="35"/>
      <c r="B239" s="36"/>
      <c r="C239" s="183" t="s">
        <v>389</v>
      </c>
      <c r="D239" s="183" t="s">
        <v>130</v>
      </c>
      <c r="E239" s="184" t="s">
        <v>390</v>
      </c>
      <c r="F239" s="185" t="s">
        <v>391</v>
      </c>
      <c r="G239" s="186" t="s">
        <v>377</v>
      </c>
      <c r="H239" s="187">
        <v>5</v>
      </c>
      <c r="I239" s="188"/>
      <c r="J239" s="189">
        <f>ROUND(I239*H239,2)</f>
        <v>0</v>
      </c>
      <c r="K239" s="185" t="s">
        <v>134</v>
      </c>
      <c r="L239" s="40"/>
      <c r="M239" s="190" t="s">
        <v>19</v>
      </c>
      <c r="N239" s="191" t="s">
        <v>47</v>
      </c>
      <c r="O239" s="65"/>
      <c r="P239" s="192">
        <f>O239*H239</f>
        <v>0</v>
      </c>
      <c r="Q239" s="192">
        <v>0.00051</v>
      </c>
      <c r="R239" s="192">
        <f>Q239*H239</f>
        <v>0.00255</v>
      </c>
      <c r="S239" s="192">
        <v>0</v>
      </c>
      <c r="T239" s="19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4" t="s">
        <v>231</v>
      </c>
      <c r="AT239" s="194" t="s">
        <v>130</v>
      </c>
      <c r="AU239" s="194" t="s">
        <v>82</v>
      </c>
      <c r="AY239" s="18" t="s">
        <v>128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8" t="s">
        <v>82</v>
      </c>
      <c r="BK239" s="195">
        <f>ROUND(I239*H239,2)</f>
        <v>0</v>
      </c>
      <c r="BL239" s="18" t="s">
        <v>231</v>
      </c>
      <c r="BM239" s="194" t="s">
        <v>392</v>
      </c>
    </row>
    <row r="240" spans="1:65" s="2" customFormat="1" ht="16.5" customHeight="1">
      <c r="A240" s="35"/>
      <c r="B240" s="36"/>
      <c r="C240" s="183" t="s">
        <v>393</v>
      </c>
      <c r="D240" s="183" t="s">
        <v>130</v>
      </c>
      <c r="E240" s="184" t="s">
        <v>394</v>
      </c>
      <c r="F240" s="185" t="s">
        <v>395</v>
      </c>
      <c r="G240" s="186" t="s">
        <v>377</v>
      </c>
      <c r="H240" s="187">
        <v>5</v>
      </c>
      <c r="I240" s="188"/>
      <c r="J240" s="189">
        <f>ROUND(I240*H240,2)</f>
        <v>0</v>
      </c>
      <c r="K240" s="185" t="s">
        <v>134</v>
      </c>
      <c r="L240" s="40"/>
      <c r="M240" s="190" t="s">
        <v>19</v>
      </c>
      <c r="N240" s="191" t="s">
        <v>47</v>
      </c>
      <c r="O240" s="65"/>
      <c r="P240" s="192">
        <f>O240*H240</f>
        <v>0</v>
      </c>
      <c r="Q240" s="192">
        <v>0.00076</v>
      </c>
      <c r="R240" s="192">
        <f>Q240*H240</f>
        <v>0.0038000000000000004</v>
      </c>
      <c r="S240" s="192">
        <v>0</v>
      </c>
      <c r="T240" s="19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4" t="s">
        <v>231</v>
      </c>
      <c r="AT240" s="194" t="s">
        <v>130</v>
      </c>
      <c r="AU240" s="194" t="s">
        <v>82</v>
      </c>
      <c r="AY240" s="18" t="s">
        <v>128</v>
      </c>
      <c r="BE240" s="195">
        <f>IF(N240="základní",J240,0)</f>
        <v>0</v>
      </c>
      <c r="BF240" s="195">
        <f>IF(N240="snížená",J240,0)</f>
        <v>0</v>
      </c>
      <c r="BG240" s="195">
        <f>IF(N240="zákl. přenesená",J240,0)</f>
        <v>0</v>
      </c>
      <c r="BH240" s="195">
        <f>IF(N240="sníž. přenesená",J240,0)</f>
        <v>0</v>
      </c>
      <c r="BI240" s="195">
        <f>IF(N240="nulová",J240,0)</f>
        <v>0</v>
      </c>
      <c r="BJ240" s="18" t="s">
        <v>82</v>
      </c>
      <c r="BK240" s="195">
        <f>ROUND(I240*H240,2)</f>
        <v>0</v>
      </c>
      <c r="BL240" s="18" t="s">
        <v>231</v>
      </c>
      <c r="BM240" s="194" t="s">
        <v>396</v>
      </c>
    </row>
    <row r="241" spans="1:65" s="2" customFormat="1" ht="24" customHeight="1">
      <c r="A241" s="35"/>
      <c r="B241" s="36"/>
      <c r="C241" s="183" t="s">
        <v>397</v>
      </c>
      <c r="D241" s="183" t="s">
        <v>130</v>
      </c>
      <c r="E241" s="184" t="s">
        <v>398</v>
      </c>
      <c r="F241" s="185" t="s">
        <v>399</v>
      </c>
      <c r="G241" s="186" t="s">
        <v>343</v>
      </c>
      <c r="H241" s="187">
        <v>0.006</v>
      </c>
      <c r="I241" s="188"/>
      <c r="J241" s="189">
        <f>ROUND(I241*H241,2)</f>
        <v>0</v>
      </c>
      <c r="K241" s="185" t="s">
        <v>134</v>
      </c>
      <c r="L241" s="40"/>
      <c r="M241" s="190" t="s">
        <v>19</v>
      </c>
      <c r="N241" s="191" t="s">
        <v>47</v>
      </c>
      <c r="O241" s="65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4" t="s">
        <v>231</v>
      </c>
      <c r="AT241" s="194" t="s">
        <v>130</v>
      </c>
      <c r="AU241" s="194" t="s">
        <v>82</v>
      </c>
      <c r="AY241" s="18" t="s">
        <v>128</v>
      </c>
      <c r="BE241" s="195">
        <f>IF(N241="základní",J241,0)</f>
        <v>0</v>
      </c>
      <c r="BF241" s="195">
        <f>IF(N241="snížená",J241,0)</f>
        <v>0</v>
      </c>
      <c r="BG241" s="195">
        <f>IF(N241="zákl. přenesená",J241,0)</f>
        <v>0</v>
      </c>
      <c r="BH241" s="195">
        <f>IF(N241="sníž. přenesená",J241,0)</f>
        <v>0</v>
      </c>
      <c r="BI241" s="195">
        <f>IF(N241="nulová",J241,0)</f>
        <v>0</v>
      </c>
      <c r="BJ241" s="18" t="s">
        <v>82</v>
      </c>
      <c r="BK241" s="195">
        <f>ROUND(I241*H241,2)</f>
        <v>0</v>
      </c>
      <c r="BL241" s="18" t="s">
        <v>231</v>
      </c>
      <c r="BM241" s="194" t="s">
        <v>400</v>
      </c>
    </row>
    <row r="242" spans="2:63" s="12" customFormat="1" ht="22.9" customHeight="1">
      <c r="B242" s="167"/>
      <c r="C242" s="168"/>
      <c r="D242" s="169" t="s">
        <v>74</v>
      </c>
      <c r="E242" s="181" t="s">
        <v>401</v>
      </c>
      <c r="F242" s="181" t="s">
        <v>402</v>
      </c>
      <c r="G242" s="168"/>
      <c r="H242" s="168"/>
      <c r="I242" s="171"/>
      <c r="J242" s="182">
        <f>BK242</f>
        <v>0</v>
      </c>
      <c r="K242" s="168"/>
      <c r="L242" s="173"/>
      <c r="M242" s="174"/>
      <c r="N242" s="175"/>
      <c r="O242" s="175"/>
      <c r="P242" s="176">
        <f>SUM(P243:P246)</f>
        <v>0</v>
      </c>
      <c r="Q242" s="175"/>
      <c r="R242" s="176">
        <f>SUM(R243:R246)</f>
        <v>0.1102</v>
      </c>
      <c r="S242" s="175"/>
      <c r="T242" s="177">
        <f>SUM(T243:T246)</f>
        <v>0.251685</v>
      </c>
      <c r="AR242" s="178" t="s">
        <v>82</v>
      </c>
      <c r="AT242" s="179" t="s">
        <v>74</v>
      </c>
      <c r="AU242" s="179" t="s">
        <v>80</v>
      </c>
      <c r="AY242" s="178" t="s">
        <v>128</v>
      </c>
      <c r="BK242" s="180">
        <f>SUM(BK243:BK246)</f>
        <v>0</v>
      </c>
    </row>
    <row r="243" spans="1:65" s="2" customFormat="1" ht="16.5" customHeight="1">
      <c r="A243" s="35"/>
      <c r="B243" s="36"/>
      <c r="C243" s="183" t="s">
        <v>403</v>
      </c>
      <c r="D243" s="183" t="s">
        <v>130</v>
      </c>
      <c r="E243" s="184" t="s">
        <v>404</v>
      </c>
      <c r="F243" s="185" t="s">
        <v>405</v>
      </c>
      <c r="G243" s="186" t="s">
        <v>175</v>
      </c>
      <c r="H243" s="187">
        <v>10.575</v>
      </c>
      <c r="I243" s="188"/>
      <c r="J243" s="189">
        <f>ROUND(I243*H243,2)</f>
        <v>0</v>
      </c>
      <c r="K243" s="185" t="s">
        <v>134</v>
      </c>
      <c r="L243" s="40"/>
      <c r="M243" s="190" t="s">
        <v>19</v>
      </c>
      <c r="N243" s="191" t="s">
        <v>47</v>
      </c>
      <c r="O243" s="65"/>
      <c r="P243" s="192">
        <f>O243*H243</f>
        <v>0</v>
      </c>
      <c r="Q243" s="192">
        <v>0</v>
      </c>
      <c r="R243" s="192">
        <f>Q243*H243</f>
        <v>0</v>
      </c>
      <c r="S243" s="192">
        <v>0.0238</v>
      </c>
      <c r="T243" s="193">
        <f>S243*H243</f>
        <v>0.251685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4" t="s">
        <v>231</v>
      </c>
      <c r="AT243" s="194" t="s">
        <v>130</v>
      </c>
      <c r="AU243" s="194" t="s">
        <v>82</v>
      </c>
      <c r="AY243" s="18" t="s">
        <v>128</v>
      </c>
      <c r="BE243" s="195">
        <f>IF(N243="základní",J243,0)</f>
        <v>0</v>
      </c>
      <c r="BF243" s="195">
        <f>IF(N243="snížená",J243,0)</f>
        <v>0</v>
      </c>
      <c r="BG243" s="195">
        <f>IF(N243="zákl. přenesená",J243,0)</f>
        <v>0</v>
      </c>
      <c r="BH243" s="195">
        <f>IF(N243="sníž. přenesená",J243,0)</f>
        <v>0</v>
      </c>
      <c r="BI243" s="195">
        <f>IF(N243="nulová",J243,0)</f>
        <v>0</v>
      </c>
      <c r="BJ243" s="18" t="s">
        <v>82</v>
      </c>
      <c r="BK243" s="195">
        <f>ROUND(I243*H243,2)</f>
        <v>0</v>
      </c>
      <c r="BL243" s="18" t="s">
        <v>231</v>
      </c>
      <c r="BM243" s="194" t="s">
        <v>406</v>
      </c>
    </row>
    <row r="244" spans="2:51" s="14" customFormat="1" ht="11.25">
      <c r="B244" s="207"/>
      <c r="C244" s="208"/>
      <c r="D244" s="198" t="s">
        <v>137</v>
      </c>
      <c r="E244" s="209" t="s">
        <v>19</v>
      </c>
      <c r="F244" s="210" t="s">
        <v>407</v>
      </c>
      <c r="G244" s="208"/>
      <c r="H244" s="211">
        <v>10.575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137</v>
      </c>
      <c r="AU244" s="217" t="s">
        <v>82</v>
      </c>
      <c r="AV244" s="14" t="s">
        <v>82</v>
      </c>
      <c r="AW244" s="14" t="s">
        <v>36</v>
      </c>
      <c r="AX244" s="14" t="s">
        <v>80</v>
      </c>
      <c r="AY244" s="217" t="s">
        <v>128</v>
      </c>
    </row>
    <row r="245" spans="1:65" s="2" customFormat="1" ht="24" customHeight="1">
      <c r="A245" s="35"/>
      <c r="B245" s="36"/>
      <c r="C245" s="183" t="s">
        <v>408</v>
      </c>
      <c r="D245" s="183" t="s">
        <v>130</v>
      </c>
      <c r="E245" s="184" t="s">
        <v>409</v>
      </c>
      <c r="F245" s="185" t="s">
        <v>410</v>
      </c>
      <c r="G245" s="186" t="s">
        <v>377</v>
      </c>
      <c r="H245" s="187">
        <v>5</v>
      </c>
      <c r="I245" s="188"/>
      <c r="J245" s="189">
        <f>ROUND(I245*H245,2)</f>
        <v>0</v>
      </c>
      <c r="K245" s="185" t="s">
        <v>134</v>
      </c>
      <c r="L245" s="40"/>
      <c r="M245" s="190" t="s">
        <v>19</v>
      </c>
      <c r="N245" s="191" t="s">
        <v>47</v>
      </c>
      <c r="O245" s="65"/>
      <c r="P245" s="192">
        <f>O245*H245</f>
        <v>0</v>
      </c>
      <c r="Q245" s="192">
        <v>0.02204</v>
      </c>
      <c r="R245" s="192">
        <f>Q245*H245</f>
        <v>0.1102</v>
      </c>
      <c r="S245" s="192">
        <v>0</v>
      </c>
      <c r="T245" s="19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4" t="s">
        <v>231</v>
      </c>
      <c r="AT245" s="194" t="s">
        <v>130</v>
      </c>
      <c r="AU245" s="194" t="s">
        <v>82</v>
      </c>
      <c r="AY245" s="18" t="s">
        <v>128</v>
      </c>
      <c r="BE245" s="195">
        <f>IF(N245="základní",J245,0)</f>
        <v>0</v>
      </c>
      <c r="BF245" s="195">
        <f>IF(N245="snížená",J245,0)</f>
        <v>0</v>
      </c>
      <c r="BG245" s="195">
        <f>IF(N245="zákl. přenesená",J245,0)</f>
        <v>0</v>
      </c>
      <c r="BH245" s="195">
        <f>IF(N245="sníž. přenesená",J245,0)</f>
        <v>0</v>
      </c>
      <c r="BI245" s="195">
        <f>IF(N245="nulová",J245,0)</f>
        <v>0</v>
      </c>
      <c r="BJ245" s="18" t="s">
        <v>82</v>
      </c>
      <c r="BK245" s="195">
        <f>ROUND(I245*H245,2)</f>
        <v>0</v>
      </c>
      <c r="BL245" s="18" t="s">
        <v>231</v>
      </c>
      <c r="BM245" s="194" t="s">
        <v>411</v>
      </c>
    </row>
    <row r="246" spans="1:65" s="2" customFormat="1" ht="24" customHeight="1">
      <c r="A246" s="35"/>
      <c r="B246" s="36"/>
      <c r="C246" s="183" t="s">
        <v>412</v>
      </c>
      <c r="D246" s="183" t="s">
        <v>130</v>
      </c>
      <c r="E246" s="184" t="s">
        <v>413</v>
      </c>
      <c r="F246" s="185" t="s">
        <v>414</v>
      </c>
      <c r="G246" s="186" t="s">
        <v>343</v>
      </c>
      <c r="H246" s="187">
        <v>0.11</v>
      </c>
      <c r="I246" s="188"/>
      <c r="J246" s="189">
        <f>ROUND(I246*H246,2)</f>
        <v>0</v>
      </c>
      <c r="K246" s="185" t="s">
        <v>134</v>
      </c>
      <c r="L246" s="40"/>
      <c r="M246" s="190" t="s">
        <v>19</v>
      </c>
      <c r="N246" s="191" t="s">
        <v>47</v>
      </c>
      <c r="O246" s="65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4" t="s">
        <v>231</v>
      </c>
      <c r="AT246" s="194" t="s">
        <v>130</v>
      </c>
      <c r="AU246" s="194" t="s">
        <v>82</v>
      </c>
      <c r="AY246" s="18" t="s">
        <v>128</v>
      </c>
      <c r="BE246" s="195">
        <f>IF(N246="základní",J246,0)</f>
        <v>0</v>
      </c>
      <c r="BF246" s="195">
        <f>IF(N246="snížená",J246,0)</f>
        <v>0</v>
      </c>
      <c r="BG246" s="195">
        <f>IF(N246="zákl. přenesená",J246,0)</f>
        <v>0</v>
      </c>
      <c r="BH246" s="195">
        <f>IF(N246="sníž. přenesená",J246,0)</f>
        <v>0</v>
      </c>
      <c r="BI246" s="195">
        <f>IF(N246="nulová",J246,0)</f>
        <v>0</v>
      </c>
      <c r="BJ246" s="18" t="s">
        <v>82</v>
      </c>
      <c r="BK246" s="195">
        <f>ROUND(I246*H246,2)</f>
        <v>0</v>
      </c>
      <c r="BL246" s="18" t="s">
        <v>231</v>
      </c>
      <c r="BM246" s="194" t="s">
        <v>415</v>
      </c>
    </row>
    <row r="247" spans="2:63" s="12" customFormat="1" ht="22.9" customHeight="1">
      <c r="B247" s="167"/>
      <c r="C247" s="168"/>
      <c r="D247" s="169" t="s">
        <v>74</v>
      </c>
      <c r="E247" s="181" t="s">
        <v>416</v>
      </c>
      <c r="F247" s="181" t="s">
        <v>417</v>
      </c>
      <c r="G247" s="168"/>
      <c r="H247" s="168"/>
      <c r="I247" s="171"/>
      <c r="J247" s="182">
        <f>BK247</f>
        <v>0</v>
      </c>
      <c r="K247" s="168"/>
      <c r="L247" s="173"/>
      <c r="M247" s="174"/>
      <c r="N247" s="175"/>
      <c r="O247" s="175"/>
      <c r="P247" s="176">
        <f>SUM(P248:P249)</f>
        <v>0</v>
      </c>
      <c r="Q247" s="175"/>
      <c r="R247" s="176">
        <f>SUM(R248:R249)</f>
        <v>0</v>
      </c>
      <c r="S247" s="175"/>
      <c r="T247" s="177">
        <f>SUM(T248:T249)</f>
        <v>0</v>
      </c>
      <c r="AR247" s="178" t="s">
        <v>82</v>
      </c>
      <c r="AT247" s="179" t="s">
        <v>74</v>
      </c>
      <c r="AU247" s="179" t="s">
        <v>80</v>
      </c>
      <c r="AY247" s="178" t="s">
        <v>128</v>
      </c>
      <c r="BK247" s="180">
        <f>SUM(BK248:BK249)</f>
        <v>0</v>
      </c>
    </row>
    <row r="248" spans="1:65" s="2" customFormat="1" ht="16.5" customHeight="1">
      <c r="A248" s="35"/>
      <c r="B248" s="36"/>
      <c r="C248" s="183" t="s">
        <v>418</v>
      </c>
      <c r="D248" s="183" t="s">
        <v>130</v>
      </c>
      <c r="E248" s="184" t="s">
        <v>419</v>
      </c>
      <c r="F248" s="185" t="s">
        <v>420</v>
      </c>
      <c r="G248" s="186" t="s">
        <v>228</v>
      </c>
      <c r="H248" s="187">
        <v>50</v>
      </c>
      <c r="I248" s="188"/>
      <c r="J248" s="189">
        <f>ROUND(I248*H248,2)</f>
        <v>0</v>
      </c>
      <c r="K248" s="185" t="s">
        <v>19</v>
      </c>
      <c r="L248" s="40"/>
      <c r="M248" s="190" t="s">
        <v>19</v>
      </c>
      <c r="N248" s="191" t="s">
        <v>47</v>
      </c>
      <c r="O248" s="65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4" t="s">
        <v>231</v>
      </c>
      <c r="AT248" s="194" t="s">
        <v>130</v>
      </c>
      <c r="AU248" s="194" t="s">
        <v>82</v>
      </c>
      <c r="AY248" s="18" t="s">
        <v>128</v>
      </c>
      <c r="BE248" s="195">
        <f>IF(N248="základní",J248,0)</f>
        <v>0</v>
      </c>
      <c r="BF248" s="195">
        <f>IF(N248="snížená",J248,0)</f>
        <v>0</v>
      </c>
      <c r="BG248" s="195">
        <f>IF(N248="zákl. přenesená",J248,0)</f>
        <v>0</v>
      </c>
      <c r="BH248" s="195">
        <f>IF(N248="sníž. přenesená",J248,0)</f>
        <v>0</v>
      </c>
      <c r="BI248" s="195">
        <f>IF(N248="nulová",J248,0)</f>
        <v>0</v>
      </c>
      <c r="BJ248" s="18" t="s">
        <v>82</v>
      </c>
      <c r="BK248" s="195">
        <f>ROUND(I248*H248,2)</f>
        <v>0</v>
      </c>
      <c r="BL248" s="18" t="s">
        <v>231</v>
      </c>
      <c r="BM248" s="194" t="s">
        <v>421</v>
      </c>
    </row>
    <row r="249" spans="1:65" s="2" customFormat="1" ht="24" customHeight="1">
      <c r="A249" s="35"/>
      <c r="B249" s="36"/>
      <c r="C249" s="183" t="s">
        <v>422</v>
      </c>
      <c r="D249" s="183" t="s">
        <v>130</v>
      </c>
      <c r="E249" s="184" t="s">
        <v>423</v>
      </c>
      <c r="F249" s="185" t="s">
        <v>424</v>
      </c>
      <c r="G249" s="186" t="s">
        <v>343</v>
      </c>
      <c r="H249" s="187">
        <v>0</v>
      </c>
      <c r="I249" s="188"/>
      <c r="J249" s="189">
        <f>ROUND(I249*H249,2)</f>
        <v>0</v>
      </c>
      <c r="K249" s="185" t="s">
        <v>134</v>
      </c>
      <c r="L249" s="40"/>
      <c r="M249" s="190" t="s">
        <v>19</v>
      </c>
      <c r="N249" s="191" t="s">
        <v>47</v>
      </c>
      <c r="O249" s="65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4" t="s">
        <v>231</v>
      </c>
      <c r="AT249" s="194" t="s">
        <v>130</v>
      </c>
      <c r="AU249" s="194" t="s">
        <v>82</v>
      </c>
      <c r="AY249" s="18" t="s">
        <v>128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8" t="s">
        <v>82</v>
      </c>
      <c r="BK249" s="195">
        <f>ROUND(I249*H249,2)</f>
        <v>0</v>
      </c>
      <c r="BL249" s="18" t="s">
        <v>231</v>
      </c>
      <c r="BM249" s="194" t="s">
        <v>425</v>
      </c>
    </row>
    <row r="250" spans="2:63" s="12" customFormat="1" ht="22.9" customHeight="1">
      <c r="B250" s="167"/>
      <c r="C250" s="168"/>
      <c r="D250" s="169" t="s">
        <v>74</v>
      </c>
      <c r="E250" s="181" t="s">
        <v>426</v>
      </c>
      <c r="F250" s="181" t="s">
        <v>427</v>
      </c>
      <c r="G250" s="168"/>
      <c r="H250" s="168"/>
      <c r="I250" s="171"/>
      <c r="J250" s="182">
        <f>BK250</f>
        <v>0</v>
      </c>
      <c r="K250" s="168"/>
      <c r="L250" s="173"/>
      <c r="M250" s="174"/>
      <c r="N250" s="175"/>
      <c r="O250" s="175"/>
      <c r="P250" s="176">
        <f>SUM(P251:P287)</f>
        <v>0</v>
      </c>
      <c r="Q250" s="175"/>
      <c r="R250" s="176">
        <f>SUM(R251:R287)</f>
        <v>3.95183774</v>
      </c>
      <c r="S250" s="175"/>
      <c r="T250" s="177">
        <f>SUM(T251:T287)</f>
        <v>0</v>
      </c>
      <c r="AR250" s="178" t="s">
        <v>82</v>
      </c>
      <c r="AT250" s="179" t="s">
        <v>74</v>
      </c>
      <c r="AU250" s="179" t="s">
        <v>80</v>
      </c>
      <c r="AY250" s="178" t="s">
        <v>128</v>
      </c>
      <c r="BK250" s="180">
        <f>SUM(BK251:BK287)</f>
        <v>0</v>
      </c>
    </row>
    <row r="251" spans="1:65" s="2" customFormat="1" ht="24" customHeight="1">
      <c r="A251" s="35"/>
      <c r="B251" s="36"/>
      <c r="C251" s="183" t="s">
        <v>428</v>
      </c>
      <c r="D251" s="183" t="s">
        <v>130</v>
      </c>
      <c r="E251" s="184" t="s">
        <v>429</v>
      </c>
      <c r="F251" s="185" t="s">
        <v>430</v>
      </c>
      <c r="G251" s="186" t="s">
        <v>175</v>
      </c>
      <c r="H251" s="187">
        <v>17.16</v>
      </c>
      <c r="I251" s="188"/>
      <c r="J251" s="189">
        <f>ROUND(I251*H251,2)</f>
        <v>0</v>
      </c>
      <c r="K251" s="185" t="s">
        <v>134</v>
      </c>
      <c r="L251" s="40"/>
      <c r="M251" s="190" t="s">
        <v>19</v>
      </c>
      <c r="N251" s="191" t="s">
        <v>47</v>
      </c>
      <c r="O251" s="65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4" t="s">
        <v>231</v>
      </c>
      <c r="AT251" s="194" t="s">
        <v>130</v>
      </c>
      <c r="AU251" s="194" t="s">
        <v>82</v>
      </c>
      <c r="AY251" s="18" t="s">
        <v>128</v>
      </c>
      <c r="BE251" s="195">
        <f>IF(N251="základní",J251,0)</f>
        <v>0</v>
      </c>
      <c r="BF251" s="195">
        <f>IF(N251="snížená",J251,0)</f>
        <v>0</v>
      </c>
      <c r="BG251" s="195">
        <f>IF(N251="zákl. přenesená",J251,0)</f>
        <v>0</v>
      </c>
      <c r="BH251" s="195">
        <f>IF(N251="sníž. přenesená",J251,0)</f>
        <v>0</v>
      </c>
      <c r="BI251" s="195">
        <f>IF(N251="nulová",J251,0)</f>
        <v>0</v>
      </c>
      <c r="BJ251" s="18" t="s">
        <v>82</v>
      </c>
      <c r="BK251" s="195">
        <f>ROUND(I251*H251,2)</f>
        <v>0</v>
      </c>
      <c r="BL251" s="18" t="s">
        <v>231</v>
      </c>
      <c r="BM251" s="194" t="s">
        <v>431</v>
      </c>
    </row>
    <row r="252" spans="2:51" s="13" customFormat="1" ht="11.25">
      <c r="B252" s="196"/>
      <c r="C252" s="197"/>
      <c r="D252" s="198" t="s">
        <v>137</v>
      </c>
      <c r="E252" s="199" t="s">
        <v>19</v>
      </c>
      <c r="F252" s="200" t="s">
        <v>432</v>
      </c>
      <c r="G252" s="197"/>
      <c r="H252" s="199" t="s">
        <v>19</v>
      </c>
      <c r="I252" s="201"/>
      <c r="J252" s="197"/>
      <c r="K252" s="197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137</v>
      </c>
      <c r="AU252" s="206" t="s">
        <v>82</v>
      </c>
      <c r="AV252" s="13" t="s">
        <v>80</v>
      </c>
      <c r="AW252" s="13" t="s">
        <v>36</v>
      </c>
      <c r="AX252" s="13" t="s">
        <v>75</v>
      </c>
      <c r="AY252" s="206" t="s">
        <v>128</v>
      </c>
    </row>
    <row r="253" spans="2:51" s="14" customFormat="1" ht="11.25">
      <c r="B253" s="207"/>
      <c r="C253" s="208"/>
      <c r="D253" s="198" t="s">
        <v>137</v>
      </c>
      <c r="E253" s="209" t="s">
        <v>19</v>
      </c>
      <c r="F253" s="210" t="s">
        <v>433</v>
      </c>
      <c r="G253" s="208"/>
      <c r="H253" s="211">
        <v>17.16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137</v>
      </c>
      <c r="AU253" s="217" t="s">
        <v>82</v>
      </c>
      <c r="AV253" s="14" t="s">
        <v>82</v>
      </c>
      <c r="AW253" s="14" t="s">
        <v>36</v>
      </c>
      <c r="AX253" s="14" t="s">
        <v>80</v>
      </c>
      <c r="AY253" s="217" t="s">
        <v>128</v>
      </c>
    </row>
    <row r="254" spans="1:65" s="2" customFormat="1" ht="24" customHeight="1">
      <c r="A254" s="35"/>
      <c r="B254" s="36"/>
      <c r="C254" s="183" t="s">
        <v>434</v>
      </c>
      <c r="D254" s="183" t="s">
        <v>130</v>
      </c>
      <c r="E254" s="184" t="s">
        <v>435</v>
      </c>
      <c r="F254" s="185" t="s">
        <v>436</v>
      </c>
      <c r="G254" s="186" t="s">
        <v>133</v>
      </c>
      <c r="H254" s="187">
        <v>0.671</v>
      </c>
      <c r="I254" s="188"/>
      <c r="J254" s="189">
        <f>ROUND(I254*H254,2)</f>
        <v>0</v>
      </c>
      <c r="K254" s="185" t="s">
        <v>134</v>
      </c>
      <c r="L254" s="40"/>
      <c r="M254" s="190" t="s">
        <v>19</v>
      </c>
      <c r="N254" s="191" t="s">
        <v>47</v>
      </c>
      <c r="O254" s="65"/>
      <c r="P254" s="192">
        <f>O254*H254</f>
        <v>0</v>
      </c>
      <c r="Q254" s="192">
        <v>0.00189</v>
      </c>
      <c r="R254" s="192">
        <f>Q254*H254</f>
        <v>0.00126819</v>
      </c>
      <c r="S254" s="192">
        <v>0</v>
      </c>
      <c r="T254" s="193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4" t="s">
        <v>231</v>
      </c>
      <c r="AT254" s="194" t="s">
        <v>130</v>
      </c>
      <c r="AU254" s="194" t="s">
        <v>82</v>
      </c>
      <c r="AY254" s="18" t="s">
        <v>128</v>
      </c>
      <c r="BE254" s="195">
        <f>IF(N254="základní",J254,0)</f>
        <v>0</v>
      </c>
      <c r="BF254" s="195">
        <f>IF(N254="snížená",J254,0)</f>
        <v>0</v>
      </c>
      <c r="BG254" s="195">
        <f>IF(N254="zákl. přenesená",J254,0)</f>
        <v>0</v>
      </c>
      <c r="BH254" s="195">
        <f>IF(N254="sníž. přenesená",J254,0)</f>
        <v>0</v>
      </c>
      <c r="BI254" s="195">
        <f>IF(N254="nulová",J254,0)</f>
        <v>0</v>
      </c>
      <c r="BJ254" s="18" t="s">
        <v>82</v>
      </c>
      <c r="BK254" s="195">
        <f>ROUND(I254*H254,2)</f>
        <v>0</v>
      </c>
      <c r="BL254" s="18" t="s">
        <v>231</v>
      </c>
      <c r="BM254" s="194" t="s">
        <v>437</v>
      </c>
    </row>
    <row r="255" spans="1:65" s="2" customFormat="1" ht="24" customHeight="1">
      <c r="A255" s="35"/>
      <c r="B255" s="36"/>
      <c r="C255" s="183" t="s">
        <v>438</v>
      </c>
      <c r="D255" s="183" t="s">
        <v>130</v>
      </c>
      <c r="E255" s="184" t="s">
        <v>439</v>
      </c>
      <c r="F255" s="185" t="s">
        <v>440</v>
      </c>
      <c r="G255" s="186" t="s">
        <v>228</v>
      </c>
      <c r="H255" s="187">
        <v>37.304</v>
      </c>
      <c r="I255" s="188"/>
      <c r="J255" s="189">
        <f>ROUND(I255*H255,2)</f>
        <v>0</v>
      </c>
      <c r="K255" s="185" t="s">
        <v>134</v>
      </c>
      <c r="L255" s="40"/>
      <c r="M255" s="190" t="s">
        <v>19</v>
      </c>
      <c r="N255" s="191" t="s">
        <v>47</v>
      </c>
      <c r="O255" s="65"/>
      <c r="P255" s="192">
        <f>O255*H255</f>
        <v>0</v>
      </c>
      <c r="Q255" s="192">
        <v>0</v>
      </c>
      <c r="R255" s="192">
        <f>Q255*H255</f>
        <v>0</v>
      </c>
      <c r="S255" s="192">
        <v>0</v>
      </c>
      <c r="T255" s="193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4" t="s">
        <v>231</v>
      </c>
      <c r="AT255" s="194" t="s">
        <v>130</v>
      </c>
      <c r="AU255" s="194" t="s">
        <v>82</v>
      </c>
      <c r="AY255" s="18" t="s">
        <v>128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18" t="s">
        <v>82</v>
      </c>
      <c r="BK255" s="195">
        <f>ROUND(I255*H255,2)</f>
        <v>0</v>
      </c>
      <c r="BL255" s="18" t="s">
        <v>231</v>
      </c>
      <c r="BM255" s="194" t="s">
        <v>441</v>
      </c>
    </row>
    <row r="256" spans="2:51" s="13" customFormat="1" ht="11.25">
      <c r="B256" s="196"/>
      <c r="C256" s="197"/>
      <c r="D256" s="198" t="s">
        <v>137</v>
      </c>
      <c r="E256" s="199" t="s">
        <v>19</v>
      </c>
      <c r="F256" s="200" t="s">
        <v>432</v>
      </c>
      <c r="G256" s="197"/>
      <c r="H256" s="199" t="s">
        <v>19</v>
      </c>
      <c r="I256" s="201"/>
      <c r="J256" s="197"/>
      <c r="K256" s="197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137</v>
      </c>
      <c r="AU256" s="206" t="s">
        <v>82</v>
      </c>
      <c r="AV256" s="13" t="s">
        <v>80</v>
      </c>
      <c r="AW256" s="13" t="s">
        <v>36</v>
      </c>
      <c r="AX256" s="13" t="s">
        <v>75</v>
      </c>
      <c r="AY256" s="206" t="s">
        <v>128</v>
      </c>
    </row>
    <row r="257" spans="2:51" s="14" customFormat="1" ht="11.25">
      <c r="B257" s="207"/>
      <c r="C257" s="208"/>
      <c r="D257" s="198" t="s">
        <v>137</v>
      </c>
      <c r="E257" s="209" t="s">
        <v>19</v>
      </c>
      <c r="F257" s="210" t="s">
        <v>442</v>
      </c>
      <c r="G257" s="208"/>
      <c r="H257" s="211">
        <v>37.304</v>
      </c>
      <c r="I257" s="212"/>
      <c r="J257" s="208"/>
      <c r="K257" s="208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137</v>
      </c>
      <c r="AU257" s="217" t="s">
        <v>82</v>
      </c>
      <c r="AV257" s="14" t="s">
        <v>82</v>
      </c>
      <c r="AW257" s="14" t="s">
        <v>36</v>
      </c>
      <c r="AX257" s="14" t="s">
        <v>80</v>
      </c>
      <c r="AY257" s="217" t="s">
        <v>128</v>
      </c>
    </row>
    <row r="258" spans="1:65" s="2" customFormat="1" ht="16.5" customHeight="1">
      <c r="A258" s="35"/>
      <c r="B258" s="36"/>
      <c r="C258" s="229" t="s">
        <v>443</v>
      </c>
      <c r="D258" s="229" t="s">
        <v>186</v>
      </c>
      <c r="E258" s="230" t="s">
        <v>444</v>
      </c>
      <c r="F258" s="231" t="s">
        <v>445</v>
      </c>
      <c r="G258" s="232" t="s">
        <v>133</v>
      </c>
      <c r="H258" s="233">
        <v>0.671</v>
      </c>
      <c r="I258" s="234"/>
      <c r="J258" s="235">
        <f>ROUND(I258*H258,2)</f>
        <v>0</v>
      </c>
      <c r="K258" s="231" t="s">
        <v>134</v>
      </c>
      <c r="L258" s="236"/>
      <c r="M258" s="237" t="s">
        <v>19</v>
      </c>
      <c r="N258" s="238" t="s">
        <v>47</v>
      </c>
      <c r="O258" s="65"/>
      <c r="P258" s="192">
        <f>O258*H258</f>
        <v>0</v>
      </c>
      <c r="Q258" s="192">
        <v>0.55</v>
      </c>
      <c r="R258" s="192">
        <f>Q258*H258</f>
        <v>0.36905000000000004</v>
      </c>
      <c r="S258" s="192">
        <v>0</v>
      </c>
      <c r="T258" s="19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4" t="s">
        <v>323</v>
      </c>
      <c r="AT258" s="194" t="s">
        <v>186</v>
      </c>
      <c r="AU258" s="194" t="s">
        <v>82</v>
      </c>
      <c r="AY258" s="18" t="s">
        <v>128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8" t="s">
        <v>82</v>
      </c>
      <c r="BK258" s="195">
        <f>ROUND(I258*H258,2)</f>
        <v>0</v>
      </c>
      <c r="BL258" s="18" t="s">
        <v>231</v>
      </c>
      <c r="BM258" s="194" t="s">
        <v>446</v>
      </c>
    </row>
    <row r="259" spans="2:51" s="14" customFormat="1" ht="11.25">
      <c r="B259" s="207"/>
      <c r="C259" s="208"/>
      <c r="D259" s="198" t="s">
        <v>137</v>
      </c>
      <c r="E259" s="209" t="s">
        <v>19</v>
      </c>
      <c r="F259" s="210" t="s">
        <v>447</v>
      </c>
      <c r="G259" s="208"/>
      <c r="H259" s="211">
        <v>0.671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137</v>
      </c>
      <c r="AU259" s="217" t="s">
        <v>82</v>
      </c>
      <c r="AV259" s="14" t="s">
        <v>82</v>
      </c>
      <c r="AW259" s="14" t="s">
        <v>36</v>
      </c>
      <c r="AX259" s="14" t="s">
        <v>80</v>
      </c>
      <c r="AY259" s="217" t="s">
        <v>128</v>
      </c>
    </row>
    <row r="260" spans="1:65" s="2" customFormat="1" ht="24" customHeight="1">
      <c r="A260" s="35"/>
      <c r="B260" s="36"/>
      <c r="C260" s="183" t="s">
        <v>448</v>
      </c>
      <c r="D260" s="183" t="s">
        <v>130</v>
      </c>
      <c r="E260" s="184" t="s">
        <v>449</v>
      </c>
      <c r="F260" s="185" t="s">
        <v>450</v>
      </c>
      <c r="G260" s="186" t="s">
        <v>175</v>
      </c>
      <c r="H260" s="187">
        <v>33.041</v>
      </c>
      <c r="I260" s="188"/>
      <c r="J260" s="189">
        <f>ROUND(I260*H260,2)</f>
        <v>0</v>
      </c>
      <c r="K260" s="185" t="s">
        <v>134</v>
      </c>
      <c r="L260" s="40"/>
      <c r="M260" s="190" t="s">
        <v>19</v>
      </c>
      <c r="N260" s="191" t="s">
        <v>47</v>
      </c>
      <c r="O260" s="65"/>
      <c r="P260" s="192">
        <f>O260*H260</f>
        <v>0</v>
      </c>
      <c r="Q260" s="192">
        <v>0.01438</v>
      </c>
      <c r="R260" s="192">
        <f>Q260*H260</f>
        <v>0.47512958</v>
      </c>
      <c r="S260" s="192">
        <v>0</v>
      </c>
      <c r="T260" s="193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4" t="s">
        <v>231</v>
      </c>
      <c r="AT260" s="194" t="s">
        <v>130</v>
      </c>
      <c r="AU260" s="194" t="s">
        <v>82</v>
      </c>
      <c r="AY260" s="18" t="s">
        <v>128</v>
      </c>
      <c r="BE260" s="195">
        <f>IF(N260="základní",J260,0)</f>
        <v>0</v>
      </c>
      <c r="BF260" s="195">
        <f>IF(N260="snížená",J260,0)</f>
        <v>0</v>
      </c>
      <c r="BG260" s="195">
        <f>IF(N260="zákl. přenesená",J260,0)</f>
        <v>0</v>
      </c>
      <c r="BH260" s="195">
        <f>IF(N260="sníž. přenesená",J260,0)</f>
        <v>0</v>
      </c>
      <c r="BI260" s="195">
        <f>IF(N260="nulová",J260,0)</f>
        <v>0</v>
      </c>
      <c r="BJ260" s="18" t="s">
        <v>82</v>
      </c>
      <c r="BK260" s="195">
        <f>ROUND(I260*H260,2)</f>
        <v>0</v>
      </c>
      <c r="BL260" s="18" t="s">
        <v>231</v>
      </c>
      <c r="BM260" s="194" t="s">
        <v>451</v>
      </c>
    </row>
    <row r="261" spans="2:51" s="14" customFormat="1" ht="11.25">
      <c r="B261" s="207"/>
      <c r="C261" s="208"/>
      <c r="D261" s="198" t="s">
        <v>137</v>
      </c>
      <c r="E261" s="209" t="s">
        <v>19</v>
      </c>
      <c r="F261" s="210" t="s">
        <v>452</v>
      </c>
      <c r="G261" s="208"/>
      <c r="H261" s="211">
        <v>33.041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137</v>
      </c>
      <c r="AU261" s="217" t="s">
        <v>82</v>
      </c>
      <c r="AV261" s="14" t="s">
        <v>82</v>
      </c>
      <c r="AW261" s="14" t="s">
        <v>36</v>
      </c>
      <c r="AX261" s="14" t="s">
        <v>80</v>
      </c>
      <c r="AY261" s="217" t="s">
        <v>128</v>
      </c>
    </row>
    <row r="262" spans="1:65" s="2" customFormat="1" ht="16.5" customHeight="1">
      <c r="A262" s="35"/>
      <c r="B262" s="36"/>
      <c r="C262" s="183" t="s">
        <v>453</v>
      </c>
      <c r="D262" s="183" t="s">
        <v>130</v>
      </c>
      <c r="E262" s="184" t="s">
        <v>454</v>
      </c>
      <c r="F262" s="185" t="s">
        <v>455</v>
      </c>
      <c r="G262" s="186" t="s">
        <v>175</v>
      </c>
      <c r="H262" s="187">
        <v>29.311</v>
      </c>
      <c r="I262" s="188"/>
      <c r="J262" s="189">
        <f>ROUND(I262*H262,2)</f>
        <v>0</v>
      </c>
      <c r="K262" s="185" t="s">
        <v>134</v>
      </c>
      <c r="L262" s="40"/>
      <c r="M262" s="190" t="s">
        <v>19</v>
      </c>
      <c r="N262" s="191" t="s">
        <v>47</v>
      </c>
      <c r="O262" s="65"/>
      <c r="P262" s="192">
        <f>O262*H262</f>
        <v>0</v>
      </c>
      <c r="Q262" s="192">
        <v>0</v>
      </c>
      <c r="R262" s="192">
        <f>Q262*H262</f>
        <v>0</v>
      </c>
      <c r="S262" s="192">
        <v>0</v>
      </c>
      <c r="T262" s="193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4" t="s">
        <v>231</v>
      </c>
      <c r="AT262" s="194" t="s">
        <v>130</v>
      </c>
      <c r="AU262" s="194" t="s">
        <v>82</v>
      </c>
      <c r="AY262" s="18" t="s">
        <v>128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8" t="s">
        <v>82</v>
      </c>
      <c r="BK262" s="195">
        <f>ROUND(I262*H262,2)</f>
        <v>0</v>
      </c>
      <c r="BL262" s="18" t="s">
        <v>231</v>
      </c>
      <c r="BM262" s="194" t="s">
        <v>456</v>
      </c>
    </row>
    <row r="263" spans="2:51" s="14" customFormat="1" ht="11.25">
      <c r="B263" s="207"/>
      <c r="C263" s="208"/>
      <c r="D263" s="198" t="s">
        <v>137</v>
      </c>
      <c r="E263" s="209" t="s">
        <v>19</v>
      </c>
      <c r="F263" s="210" t="s">
        <v>457</v>
      </c>
      <c r="G263" s="208"/>
      <c r="H263" s="211">
        <v>29.311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137</v>
      </c>
      <c r="AU263" s="217" t="s">
        <v>82</v>
      </c>
      <c r="AV263" s="14" t="s">
        <v>82</v>
      </c>
      <c r="AW263" s="14" t="s">
        <v>36</v>
      </c>
      <c r="AX263" s="14" t="s">
        <v>80</v>
      </c>
      <c r="AY263" s="217" t="s">
        <v>128</v>
      </c>
    </row>
    <row r="264" spans="1:65" s="2" customFormat="1" ht="16.5" customHeight="1">
      <c r="A264" s="35"/>
      <c r="B264" s="36"/>
      <c r="C264" s="229" t="s">
        <v>458</v>
      </c>
      <c r="D264" s="229" t="s">
        <v>186</v>
      </c>
      <c r="E264" s="230" t="s">
        <v>459</v>
      </c>
      <c r="F264" s="231" t="s">
        <v>460</v>
      </c>
      <c r="G264" s="232" t="s">
        <v>175</v>
      </c>
      <c r="H264" s="233">
        <v>32.242</v>
      </c>
      <c r="I264" s="234"/>
      <c r="J264" s="235">
        <f>ROUND(I264*H264,2)</f>
        <v>0</v>
      </c>
      <c r="K264" s="231" t="s">
        <v>134</v>
      </c>
      <c r="L264" s="236"/>
      <c r="M264" s="237" t="s">
        <v>19</v>
      </c>
      <c r="N264" s="238" t="s">
        <v>47</v>
      </c>
      <c r="O264" s="65"/>
      <c r="P264" s="192">
        <f>O264*H264</f>
        <v>0</v>
      </c>
      <c r="Q264" s="192">
        <v>0.00735</v>
      </c>
      <c r="R264" s="192">
        <f>Q264*H264</f>
        <v>0.2369787</v>
      </c>
      <c r="S264" s="192">
        <v>0</v>
      </c>
      <c r="T264" s="193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4" t="s">
        <v>323</v>
      </c>
      <c r="AT264" s="194" t="s">
        <v>186</v>
      </c>
      <c r="AU264" s="194" t="s">
        <v>82</v>
      </c>
      <c r="AY264" s="18" t="s">
        <v>128</v>
      </c>
      <c r="BE264" s="195">
        <f>IF(N264="základní",J264,0)</f>
        <v>0</v>
      </c>
      <c r="BF264" s="195">
        <f>IF(N264="snížená",J264,0)</f>
        <v>0</v>
      </c>
      <c r="BG264" s="195">
        <f>IF(N264="zákl. přenesená",J264,0)</f>
        <v>0</v>
      </c>
      <c r="BH264" s="195">
        <f>IF(N264="sníž. přenesená",J264,0)</f>
        <v>0</v>
      </c>
      <c r="BI264" s="195">
        <f>IF(N264="nulová",J264,0)</f>
        <v>0</v>
      </c>
      <c r="BJ264" s="18" t="s">
        <v>82</v>
      </c>
      <c r="BK264" s="195">
        <f>ROUND(I264*H264,2)</f>
        <v>0</v>
      </c>
      <c r="BL264" s="18" t="s">
        <v>231</v>
      </c>
      <c r="BM264" s="194" t="s">
        <v>461</v>
      </c>
    </row>
    <row r="265" spans="2:51" s="14" customFormat="1" ht="11.25">
      <c r="B265" s="207"/>
      <c r="C265" s="208"/>
      <c r="D265" s="198" t="s">
        <v>137</v>
      </c>
      <c r="E265" s="208"/>
      <c r="F265" s="210" t="s">
        <v>462</v>
      </c>
      <c r="G265" s="208"/>
      <c r="H265" s="211">
        <v>32.242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137</v>
      </c>
      <c r="AU265" s="217" t="s">
        <v>82</v>
      </c>
      <c r="AV265" s="14" t="s">
        <v>82</v>
      </c>
      <c r="AW265" s="14" t="s">
        <v>4</v>
      </c>
      <c r="AX265" s="14" t="s">
        <v>80</v>
      </c>
      <c r="AY265" s="217" t="s">
        <v>128</v>
      </c>
    </row>
    <row r="266" spans="1:65" s="2" customFormat="1" ht="24" customHeight="1">
      <c r="A266" s="35"/>
      <c r="B266" s="36"/>
      <c r="C266" s="183" t="s">
        <v>463</v>
      </c>
      <c r="D266" s="183" t="s">
        <v>130</v>
      </c>
      <c r="E266" s="184" t="s">
        <v>464</v>
      </c>
      <c r="F266" s="185" t="s">
        <v>465</v>
      </c>
      <c r="G266" s="186" t="s">
        <v>133</v>
      </c>
      <c r="H266" s="187">
        <v>0.671</v>
      </c>
      <c r="I266" s="188"/>
      <c r="J266" s="189">
        <f>ROUND(I266*H266,2)</f>
        <v>0</v>
      </c>
      <c r="K266" s="185" t="s">
        <v>134</v>
      </c>
      <c r="L266" s="40"/>
      <c r="M266" s="190" t="s">
        <v>19</v>
      </c>
      <c r="N266" s="191" t="s">
        <v>47</v>
      </c>
      <c r="O266" s="65"/>
      <c r="P266" s="192">
        <f>O266*H266</f>
        <v>0</v>
      </c>
      <c r="Q266" s="192">
        <v>0.02337</v>
      </c>
      <c r="R266" s="192">
        <f>Q266*H266</f>
        <v>0.01568127</v>
      </c>
      <c r="S266" s="192">
        <v>0</v>
      </c>
      <c r="T266" s="193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4" t="s">
        <v>231</v>
      </c>
      <c r="AT266" s="194" t="s">
        <v>130</v>
      </c>
      <c r="AU266" s="194" t="s">
        <v>82</v>
      </c>
      <c r="AY266" s="18" t="s">
        <v>128</v>
      </c>
      <c r="BE266" s="195">
        <f>IF(N266="základní",J266,0)</f>
        <v>0</v>
      </c>
      <c r="BF266" s="195">
        <f>IF(N266="snížená",J266,0)</f>
        <v>0</v>
      </c>
      <c r="BG266" s="195">
        <f>IF(N266="zákl. přenesená",J266,0)</f>
        <v>0</v>
      </c>
      <c r="BH266" s="195">
        <f>IF(N266="sníž. přenesená",J266,0)</f>
        <v>0</v>
      </c>
      <c r="BI266" s="195">
        <f>IF(N266="nulová",J266,0)</f>
        <v>0</v>
      </c>
      <c r="BJ266" s="18" t="s">
        <v>82</v>
      </c>
      <c r="BK266" s="195">
        <f>ROUND(I266*H266,2)</f>
        <v>0</v>
      </c>
      <c r="BL266" s="18" t="s">
        <v>231</v>
      </c>
      <c r="BM266" s="194" t="s">
        <v>466</v>
      </c>
    </row>
    <row r="267" spans="1:65" s="2" customFormat="1" ht="16.5" customHeight="1">
      <c r="A267" s="35"/>
      <c r="B267" s="36"/>
      <c r="C267" s="183" t="s">
        <v>467</v>
      </c>
      <c r="D267" s="183" t="s">
        <v>130</v>
      </c>
      <c r="E267" s="184" t="s">
        <v>468</v>
      </c>
      <c r="F267" s="185" t="s">
        <v>469</v>
      </c>
      <c r="G267" s="186" t="s">
        <v>175</v>
      </c>
      <c r="H267" s="187">
        <v>94.05</v>
      </c>
      <c r="I267" s="188"/>
      <c r="J267" s="189">
        <f>ROUND(I267*H267,2)</f>
        <v>0</v>
      </c>
      <c r="K267" s="185" t="s">
        <v>134</v>
      </c>
      <c r="L267" s="40"/>
      <c r="M267" s="190" t="s">
        <v>19</v>
      </c>
      <c r="N267" s="191" t="s">
        <v>47</v>
      </c>
      <c r="O267" s="65"/>
      <c r="P267" s="192">
        <f>O267*H267</f>
        <v>0</v>
      </c>
      <c r="Q267" s="192">
        <v>0</v>
      </c>
      <c r="R267" s="192">
        <f>Q267*H267</f>
        <v>0</v>
      </c>
      <c r="S267" s="192">
        <v>0</v>
      </c>
      <c r="T267" s="193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4" t="s">
        <v>231</v>
      </c>
      <c r="AT267" s="194" t="s">
        <v>130</v>
      </c>
      <c r="AU267" s="194" t="s">
        <v>82</v>
      </c>
      <c r="AY267" s="18" t="s">
        <v>128</v>
      </c>
      <c r="BE267" s="195">
        <f>IF(N267="základní",J267,0)</f>
        <v>0</v>
      </c>
      <c r="BF267" s="195">
        <f>IF(N267="snížená",J267,0)</f>
        <v>0</v>
      </c>
      <c r="BG267" s="195">
        <f>IF(N267="zákl. přenesená",J267,0)</f>
        <v>0</v>
      </c>
      <c r="BH267" s="195">
        <f>IF(N267="sníž. přenesená",J267,0)</f>
        <v>0</v>
      </c>
      <c r="BI267" s="195">
        <f>IF(N267="nulová",J267,0)</f>
        <v>0</v>
      </c>
      <c r="BJ267" s="18" t="s">
        <v>82</v>
      </c>
      <c r="BK267" s="195">
        <f>ROUND(I267*H267,2)</f>
        <v>0</v>
      </c>
      <c r="BL267" s="18" t="s">
        <v>231</v>
      </c>
      <c r="BM267" s="194" t="s">
        <v>470</v>
      </c>
    </row>
    <row r="268" spans="2:51" s="13" customFormat="1" ht="11.25">
      <c r="B268" s="196"/>
      <c r="C268" s="197"/>
      <c r="D268" s="198" t="s">
        <v>137</v>
      </c>
      <c r="E268" s="199" t="s">
        <v>19</v>
      </c>
      <c r="F268" s="200" t="s">
        <v>471</v>
      </c>
      <c r="G268" s="197"/>
      <c r="H268" s="199" t="s">
        <v>19</v>
      </c>
      <c r="I268" s="201"/>
      <c r="J268" s="197"/>
      <c r="K268" s="197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137</v>
      </c>
      <c r="AU268" s="206" t="s">
        <v>82</v>
      </c>
      <c r="AV268" s="13" t="s">
        <v>80</v>
      </c>
      <c r="AW268" s="13" t="s">
        <v>36</v>
      </c>
      <c r="AX268" s="13" t="s">
        <v>75</v>
      </c>
      <c r="AY268" s="206" t="s">
        <v>128</v>
      </c>
    </row>
    <row r="269" spans="2:51" s="14" customFormat="1" ht="11.25">
      <c r="B269" s="207"/>
      <c r="C269" s="208"/>
      <c r="D269" s="198" t="s">
        <v>137</v>
      </c>
      <c r="E269" s="209" t="s">
        <v>19</v>
      </c>
      <c r="F269" s="210" t="s">
        <v>472</v>
      </c>
      <c r="G269" s="208"/>
      <c r="H269" s="211">
        <v>94.05</v>
      </c>
      <c r="I269" s="212"/>
      <c r="J269" s="208"/>
      <c r="K269" s="208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137</v>
      </c>
      <c r="AU269" s="217" t="s">
        <v>82</v>
      </c>
      <c r="AV269" s="14" t="s">
        <v>82</v>
      </c>
      <c r="AW269" s="14" t="s">
        <v>36</v>
      </c>
      <c r="AX269" s="14" t="s">
        <v>80</v>
      </c>
      <c r="AY269" s="217" t="s">
        <v>128</v>
      </c>
    </row>
    <row r="270" spans="1:65" s="2" customFormat="1" ht="16.5" customHeight="1">
      <c r="A270" s="35"/>
      <c r="B270" s="36"/>
      <c r="C270" s="229" t="s">
        <v>473</v>
      </c>
      <c r="D270" s="229" t="s">
        <v>186</v>
      </c>
      <c r="E270" s="230" t="s">
        <v>474</v>
      </c>
      <c r="F270" s="231" t="s">
        <v>475</v>
      </c>
      <c r="G270" s="232" t="s">
        <v>228</v>
      </c>
      <c r="H270" s="233">
        <v>741.45</v>
      </c>
      <c r="I270" s="234"/>
      <c r="J270" s="235">
        <f>ROUND(I270*H270,2)</f>
        <v>0</v>
      </c>
      <c r="K270" s="231" t="s">
        <v>134</v>
      </c>
      <c r="L270" s="236"/>
      <c r="M270" s="237" t="s">
        <v>19</v>
      </c>
      <c r="N270" s="238" t="s">
        <v>47</v>
      </c>
      <c r="O270" s="65"/>
      <c r="P270" s="192">
        <f>O270*H270</f>
        <v>0</v>
      </c>
      <c r="Q270" s="192">
        <v>0.0034</v>
      </c>
      <c r="R270" s="192">
        <f>Q270*H270</f>
        <v>2.52093</v>
      </c>
      <c r="S270" s="192">
        <v>0</v>
      </c>
      <c r="T270" s="193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4" t="s">
        <v>323</v>
      </c>
      <c r="AT270" s="194" t="s">
        <v>186</v>
      </c>
      <c r="AU270" s="194" t="s">
        <v>82</v>
      </c>
      <c r="AY270" s="18" t="s">
        <v>128</v>
      </c>
      <c r="BE270" s="195">
        <f>IF(N270="základní",J270,0)</f>
        <v>0</v>
      </c>
      <c r="BF270" s="195">
        <f>IF(N270="snížená",J270,0)</f>
        <v>0</v>
      </c>
      <c r="BG270" s="195">
        <f>IF(N270="zákl. přenesená",J270,0)</f>
        <v>0</v>
      </c>
      <c r="BH270" s="195">
        <f>IF(N270="sníž. přenesená",J270,0)</f>
        <v>0</v>
      </c>
      <c r="BI270" s="195">
        <f>IF(N270="nulová",J270,0)</f>
        <v>0</v>
      </c>
      <c r="BJ270" s="18" t="s">
        <v>82</v>
      </c>
      <c r="BK270" s="195">
        <f>ROUND(I270*H270,2)</f>
        <v>0</v>
      </c>
      <c r="BL270" s="18" t="s">
        <v>231</v>
      </c>
      <c r="BM270" s="194" t="s">
        <v>476</v>
      </c>
    </row>
    <row r="271" spans="2:51" s="13" customFormat="1" ht="11.25">
      <c r="B271" s="196"/>
      <c r="C271" s="197"/>
      <c r="D271" s="198" t="s">
        <v>137</v>
      </c>
      <c r="E271" s="199" t="s">
        <v>19</v>
      </c>
      <c r="F271" s="200" t="s">
        <v>477</v>
      </c>
      <c r="G271" s="197"/>
      <c r="H271" s="199" t="s">
        <v>19</v>
      </c>
      <c r="I271" s="201"/>
      <c r="J271" s="197"/>
      <c r="K271" s="197"/>
      <c r="L271" s="202"/>
      <c r="M271" s="203"/>
      <c r="N271" s="204"/>
      <c r="O271" s="204"/>
      <c r="P271" s="204"/>
      <c r="Q271" s="204"/>
      <c r="R271" s="204"/>
      <c r="S271" s="204"/>
      <c r="T271" s="205"/>
      <c r="AT271" s="206" t="s">
        <v>137</v>
      </c>
      <c r="AU271" s="206" t="s">
        <v>82</v>
      </c>
      <c r="AV271" s="13" t="s">
        <v>80</v>
      </c>
      <c r="AW271" s="13" t="s">
        <v>36</v>
      </c>
      <c r="AX271" s="13" t="s">
        <v>75</v>
      </c>
      <c r="AY271" s="206" t="s">
        <v>128</v>
      </c>
    </row>
    <row r="272" spans="2:51" s="13" customFormat="1" ht="11.25">
      <c r="B272" s="196"/>
      <c r="C272" s="197"/>
      <c r="D272" s="198" t="s">
        <v>137</v>
      </c>
      <c r="E272" s="199" t="s">
        <v>19</v>
      </c>
      <c r="F272" s="200" t="s">
        <v>478</v>
      </c>
      <c r="G272" s="197"/>
      <c r="H272" s="199" t="s">
        <v>19</v>
      </c>
      <c r="I272" s="201"/>
      <c r="J272" s="197"/>
      <c r="K272" s="197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137</v>
      </c>
      <c r="AU272" s="206" t="s">
        <v>82</v>
      </c>
      <c r="AV272" s="13" t="s">
        <v>80</v>
      </c>
      <c r="AW272" s="13" t="s">
        <v>36</v>
      </c>
      <c r="AX272" s="13" t="s">
        <v>75</v>
      </c>
      <c r="AY272" s="206" t="s">
        <v>128</v>
      </c>
    </row>
    <row r="273" spans="2:51" s="13" customFormat="1" ht="11.25">
      <c r="B273" s="196"/>
      <c r="C273" s="197"/>
      <c r="D273" s="198" t="s">
        <v>137</v>
      </c>
      <c r="E273" s="199" t="s">
        <v>19</v>
      </c>
      <c r="F273" s="200" t="s">
        <v>479</v>
      </c>
      <c r="G273" s="197"/>
      <c r="H273" s="199" t="s">
        <v>19</v>
      </c>
      <c r="I273" s="201"/>
      <c r="J273" s="197"/>
      <c r="K273" s="197"/>
      <c r="L273" s="202"/>
      <c r="M273" s="203"/>
      <c r="N273" s="204"/>
      <c r="O273" s="204"/>
      <c r="P273" s="204"/>
      <c r="Q273" s="204"/>
      <c r="R273" s="204"/>
      <c r="S273" s="204"/>
      <c r="T273" s="205"/>
      <c r="AT273" s="206" t="s">
        <v>137</v>
      </c>
      <c r="AU273" s="206" t="s">
        <v>82</v>
      </c>
      <c r="AV273" s="13" t="s">
        <v>80</v>
      </c>
      <c r="AW273" s="13" t="s">
        <v>36</v>
      </c>
      <c r="AX273" s="13" t="s">
        <v>75</v>
      </c>
      <c r="AY273" s="206" t="s">
        <v>128</v>
      </c>
    </row>
    <row r="274" spans="2:51" s="13" customFormat="1" ht="11.25">
      <c r="B274" s="196"/>
      <c r="C274" s="197"/>
      <c r="D274" s="198" t="s">
        <v>137</v>
      </c>
      <c r="E274" s="199" t="s">
        <v>19</v>
      </c>
      <c r="F274" s="200" t="s">
        <v>480</v>
      </c>
      <c r="G274" s="197"/>
      <c r="H274" s="199" t="s">
        <v>19</v>
      </c>
      <c r="I274" s="201"/>
      <c r="J274" s="197"/>
      <c r="K274" s="197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137</v>
      </c>
      <c r="AU274" s="206" t="s">
        <v>82</v>
      </c>
      <c r="AV274" s="13" t="s">
        <v>80</v>
      </c>
      <c r="AW274" s="13" t="s">
        <v>36</v>
      </c>
      <c r="AX274" s="13" t="s">
        <v>75</v>
      </c>
      <c r="AY274" s="206" t="s">
        <v>128</v>
      </c>
    </row>
    <row r="275" spans="2:51" s="13" customFormat="1" ht="11.25">
      <c r="B275" s="196"/>
      <c r="C275" s="197"/>
      <c r="D275" s="198" t="s">
        <v>137</v>
      </c>
      <c r="E275" s="199" t="s">
        <v>19</v>
      </c>
      <c r="F275" s="200" t="s">
        <v>481</v>
      </c>
      <c r="G275" s="197"/>
      <c r="H275" s="199" t="s">
        <v>19</v>
      </c>
      <c r="I275" s="201"/>
      <c r="J275" s="197"/>
      <c r="K275" s="197"/>
      <c r="L275" s="202"/>
      <c r="M275" s="203"/>
      <c r="N275" s="204"/>
      <c r="O275" s="204"/>
      <c r="P275" s="204"/>
      <c r="Q275" s="204"/>
      <c r="R275" s="204"/>
      <c r="S275" s="204"/>
      <c r="T275" s="205"/>
      <c r="AT275" s="206" t="s">
        <v>137</v>
      </c>
      <c r="AU275" s="206" t="s">
        <v>82</v>
      </c>
      <c r="AV275" s="13" t="s">
        <v>80</v>
      </c>
      <c r="AW275" s="13" t="s">
        <v>36</v>
      </c>
      <c r="AX275" s="13" t="s">
        <v>75</v>
      </c>
      <c r="AY275" s="206" t="s">
        <v>128</v>
      </c>
    </row>
    <row r="276" spans="2:51" s="13" customFormat="1" ht="11.25">
      <c r="B276" s="196"/>
      <c r="C276" s="197"/>
      <c r="D276" s="198" t="s">
        <v>137</v>
      </c>
      <c r="E276" s="199" t="s">
        <v>19</v>
      </c>
      <c r="F276" s="200" t="s">
        <v>482</v>
      </c>
      <c r="G276" s="197"/>
      <c r="H276" s="199" t="s">
        <v>19</v>
      </c>
      <c r="I276" s="201"/>
      <c r="J276" s="197"/>
      <c r="K276" s="197"/>
      <c r="L276" s="202"/>
      <c r="M276" s="203"/>
      <c r="N276" s="204"/>
      <c r="O276" s="204"/>
      <c r="P276" s="204"/>
      <c r="Q276" s="204"/>
      <c r="R276" s="204"/>
      <c r="S276" s="204"/>
      <c r="T276" s="205"/>
      <c r="AT276" s="206" t="s">
        <v>137</v>
      </c>
      <c r="AU276" s="206" t="s">
        <v>82</v>
      </c>
      <c r="AV276" s="13" t="s">
        <v>80</v>
      </c>
      <c r="AW276" s="13" t="s">
        <v>36</v>
      </c>
      <c r="AX276" s="13" t="s">
        <v>75</v>
      </c>
      <c r="AY276" s="206" t="s">
        <v>128</v>
      </c>
    </row>
    <row r="277" spans="2:51" s="14" customFormat="1" ht="11.25">
      <c r="B277" s="207"/>
      <c r="C277" s="208"/>
      <c r="D277" s="198" t="s">
        <v>137</v>
      </c>
      <c r="E277" s="209" t="s">
        <v>19</v>
      </c>
      <c r="F277" s="210" t="s">
        <v>483</v>
      </c>
      <c r="G277" s="208"/>
      <c r="H277" s="211">
        <v>741.45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137</v>
      </c>
      <c r="AU277" s="217" t="s">
        <v>82</v>
      </c>
      <c r="AV277" s="14" t="s">
        <v>82</v>
      </c>
      <c r="AW277" s="14" t="s">
        <v>36</v>
      </c>
      <c r="AX277" s="14" t="s">
        <v>80</v>
      </c>
      <c r="AY277" s="217" t="s">
        <v>128</v>
      </c>
    </row>
    <row r="278" spans="1:65" s="2" customFormat="1" ht="16.5" customHeight="1">
      <c r="A278" s="35"/>
      <c r="B278" s="36"/>
      <c r="C278" s="183" t="s">
        <v>484</v>
      </c>
      <c r="D278" s="183" t="s">
        <v>130</v>
      </c>
      <c r="E278" s="184" t="s">
        <v>485</v>
      </c>
      <c r="F278" s="185" t="s">
        <v>486</v>
      </c>
      <c r="G278" s="186" t="s">
        <v>175</v>
      </c>
      <c r="H278" s="187">
        <v>320</v>
      </c>
      <c r="I278" s="188"/>
      <c r="J278" s="189">
        <f>ROUND(I278*H278,2)</f>
        <v>0</v>
      </c>
      <c r="K278" s="185" t="s">
        <v>134</v>
      </c>
      <c r="L278" s="40"/>
      <c r="M278" s="190" t="s">
        <v>19</v>
      </c>
      <c r="N278" s="191" t="s">
        <v>47</v>
      </c>
      <c r="O278" s="65"/>
      <c r="P278" s="192">
        <f>O278*H278</f>
        <v>0</v>
      </c>
      <c r="Q278" s="192">
        <v>0</v>
      </c>
      <c r="R278" s="192">
        <f>Q278*H278</f>
        <v>0</v>
      </c>
      <c r="S278" s="192">
        <v>0</v>
      </c>
      <c r="T278" s="19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4" t="s">
        <v>231</v>
      </c>
      <c r="AT278" s="194" t="s">
        <v>130</v>
      </c>
      <c r="AU278" s="194" t="s">
        <v>82</v>
      </c>
      <c r="AY278" s="18" t="s">
        <v>128</v>
      </c>
      <c r="BE278" s="195">
        <f>IF(N278="základní",J278,0)</f>
        <v>0</v>
      </c>
      <c r="BF278" s="195">
        <f>IF(N278="snížená",J278,0)</f>
        <v>0</v>
      </c>
      <c r="BG278" s="195">
        <f>IF(N278="zákl. přenesená",J278,0)</f>
        <v>0</v>
      </c>
      <c r="BH278" s="195">
        <f>IF(N278="sníž. přenesená",J278,0)</f>
        <v>0</v>
      </c>
      <c r="BI278" s="195">
        <f>IF(N278="nulová",J278,0)</f>
        <v>0</v>
      </c>
      <c r="BJ278" s="18" t="s">
        <v>82</v>
      </c>
      <c r="BK278" s="195">
        <f>ROUND(I278*H278,2)</f>
        <v>0</v>
      </c>
      <c r="BL278" s="18" t="s">
        <v>231</v>
      </c>
      <c r="BM278" s="194" t="s">
        <v>487</v>
      </c>
    </row>
    <row r="279" spans="2:51" s="13" customFormat="1" ht="22.5">
      <c r="B279" s="196"/>
      <c r="C279" s="197"/>
      <c r="D279" s="198" t="s">
        <v>137</v>
      </c>
      <c r="E279" s="199" t="s">
        <v>19</v>
      </c>
      <c r="F279" s="200" t="s">
        <v>488</v>
      </c>
      <c r="G279" s="197"/>
      <c r="H279" s="199" t="s">
        <v>19</v>
      </c>
      <c r="I279" s="201"/>
      <c r="J279" s="197"/>
      <c r="K279" s="197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137</v>
      </c>
      <c r="AU279" s="206" t="s">
        <v>82</v>
      </c>
      <c r="AV279" s="13" t="s">
        <v>80</v>
      </c>
      <c r="AW279" s="13" t="s">
        <v>36</v>
      </c>
      <c r="AX279" s="13" t="s">
        <v>75</v>
      </c>
      <c r="AY279" s="206" t="s">
        <v>128</v>
      </c>
    </row>
    <row r="280" spans="2:51" s="13" customFormat="1" ht="11.25">
      <c r="B280" s="196"/>
      <c r="C280" s="197"/>
      <c r="D280" s="198" t="s">
        <v>137</v>
      </c>
      <c r="E280" s="199" t="s">
        <v>19</v>
      </c>
      <c r="F280" s="200" t="s">
        <v>489</v>
      </c>
      <c r="G280" s="197"/>
      <c r="H280" s="199" t="s">
        <v>19</v>
      </c>
      <c r="I280" s="201"/>
      <c r="J280" s="197"/>
      <c r="K280" s="197"/>
      <c r="L280" s="202"/>
      <c r="M280" s="203"/>
      <c r="N280" s="204"/>
      <c r="O280" s="204"/>
      <c r="P280" s="204"/>
      <c r="Q280" s="204"/>
      <c r="R280" s="204"/>
      <c r="S280" s="204"/>
      <c r="T280" s="205"/>
      <c r="AT280" s="206" t="s">
        <v>137</v>
      </c>
      <c r="AU280" s="206" t="s">
        <v>82</v>
      </c>
      <c r="AV280" s="13" t="s">
        <v>80</v>
      </c>
      <c r="AW280" s="13" t="s">
        <v>36</v>
      </c>
      <c r="AX280" s="13" t="s">
        <v>75</v>
      </c>
      <c r="AY280" s="206" t="s">
        <v>128</v>
      </c>
    </row>
    <row r="281" spans="2:51" s="13" customFormat="1" ht="11.25">
      <c r="B281" s="196"/>
      <c r="C281" s="197"/>
      <c r="D281" s="198" t="s">
        <v>137</v>
      </c>
      <c r="E281" s="199" t="s">
        <v>19</v>
      </c>
      <c r="F281" s="200" t="s">
        <v>490</v>
      </c>
      <c r="G281" s="197"/>
      <c r="H281" s="199" t="s">
        <v>19</v>
      </c>
      <c r="I281" s="201"/>
      <c r="J281" s="197"/>
      <c r="K281" s="197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137</v>
      </c>
      <c r="AU281" s="206" t="s">
        <v>82</v>
      </c>
      <c r="AV281" s="13" t="s">
        <v>80</v>
      </c>
      <c r="AW281" s="13" t="s">
        <v>36</v>
      </c>
      <c r="AX281" s="13" t="s">
        <v>75</v>
      </c>
      <c r="AY281" s="206" t="s">
        <v>128</v>
      </c>
    </row>
    <row r="282" spans="2:51" s="13" customFormat="1" ht="11.25">
      <c r="B282" s="196"/>
      <c r="C282" s="197"/>
      <c r="D282" s="198" t="s">
        <v>137</v>
      </c>
      <c r="E282" s="199" t="s">
        <v>19</v>
      </c>
      <c r="F282" s="200" t="s">
        <v>491</v>
      </c>
      <c r="G282" s="197"/>
      <c r="H282" s="199" t="s">
        <v>19</v>
      </c>
      <c r="I282" s="201"/>
      <c r="J282" s="197"/>
      <c r="K282" s="197"/>
      <c r="L282" s="202"/>
      <c r="M282" s="203"/>
      <c r="N282" s="204"/>
      <c r="O282" s="204"/>
      <c r="P282" s="204"/>
      <c r="Q282" s="204"/>
      <c r="R282" s="204"/>
      <c r="S282" s="204"/>
      <c r="T282" s="205"/>
      <c r="AT282" s="206" t="s">
        <v>137</v>
      </c>
      <c r="AU282" s="206" t="s">
        <v>82</v>
      </c>
      <c r="AV282" s="13" t="s">
        <v>80</v>
      </c>
      <c r="AW282" s="13" t="s">
        <v>36</v>
      </c>
      <c r="AX282" s="13" t="s">
        <v>75</v>
      </c>
      <c r="AY282" s="206" t="s">
        <v>128</v>
      </c>
    </row>
    <row r="283" spans="2:51" s="13" customFormat="1" ht="11.25">
      <c r="B283" s="196"/>
      <c r="C283" s="197"/>
      <c r="D283" s="198" t="s">
        <v>137</v>
      </c>
      <c r="E283" s="199" t="s">
        <v>19</v>
      </c>
      <c r="F283" s="200" t="s">
        <v>492</v>
      </c>
      <c r="G283" s="197"/>
      <c r="H283" s="199" t="s">
        <v>19</v>
      </c>
      <c r="I283" s="201"/>
      <c r="J283" s="197"/>
      <c r="K283" s="197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137</v>
      </c>
      <c r="AU283" s="206" t="s">
        <v>82</v>
      </c>
      <c r="AV283" s="13" t="s">
        <v>80</v>
      </c>
      <c r="AW283" s="13" t="s">
        <v>36</v>
      </c>
      <c r="AX283" s="13" t="s">
        <v>75</v>
      </c>
      <c r="AY283" s="206" t="s">
        <v>128</v>
      </c>
    </row>
    <row r="284" spans="2:51" s="13" customFormat="1" ht="11.25">
      <c r="B284" s="196"/>
      <c r="C284" s="197"/>
      <c r="D284" s="198" t="s">
        <v>137</v>
      </c>
      <c r="E284" s="199" t="s">
        <v>19</v>
      </c>
      <c r="F284" s="200" t="s">
        <v>493</v>
      </c>
      <c r="G284" s="197"/>
      <c r="H284" s="199" t="s">
        <v>19</v>
      </c>
      <c r="I284" s="201"/>
      <c r="J284" s="197"/>
      <c r="K284" s="197"/>
      <c r="L284" s="202"/>
      <c r="M284" s="203"/>
      <c r="N284" s="204"/>
      <c r="O284" s="204"/>
      <c r="P284" s="204"/>
      <c r="Q284" s="204"/>
      <c r="R284" s="204"/>
      <c r="S284" s="204"/>
      <c r="T284" s="205"/>
      <c r="AT284" s="206" t="s">
        <v>137</v>
      </c>
      <c r="AU284" s="206" t="s">
        <v>82</v>
      </c>
      <c r="AV284" s="13" t="s">
        <v>80</v>
      </c>
      <c r="AW284" s="13" t="s">
        <v>36</v>
      </c>
      <c r="AX284" s="13" t="s">
        <v>75</v>
      </c>
      <c r="AY284" s="206" t="s">
        <v>128</v>
      </c>
    </row>
    <row r="285" spans="2:51" s="14" customFormat="1" ht="11.25">
      <c r="B285" s="207"/>
      <c r="C285" s="208"/>
      <c r="D285" s="198" t="s">
        <v>137</v>
      </c>
      <c r="E285" s="209" t="s">
        <v>19</v>
      </c>
      <c r="F285" s="210" t="s">
        <v>494</v>
      </c>
      <c r="G285" s="208"/>
      <c r="H285" s="211">
        <v>320</v>
      </c>
      <c r="I285" s="212"/>
      <c r="J285" s="208"/>
      <c r="K285" s="208"/>
      <c r="L285" s="213"/>
      <c r="M285" s="214"/>
      <c r="N285" s="215"/>
      <c r="O285" s="215"/>
      <c r="P285" s="215"/>
      <c r="Q285" s="215"/>
      <c r="R285" s="215"/>
      <c r="S285" s="215"/>
      <c r="T285" s="216"/>
      <c r="AT285" s="217" t="s">
        <v>137</v>
      </c>
      <c r="AU285" s="217" t="s">
        <v>82</v>
      </c>
      <c r="AV285" s="14" t="s">
        <v>82</v>
      </c>
      <c r="AW285" s="14" t="s">
        <v>36</v>
      </c>
      <c r="AX285" s="14" t="s">
        <v>80</v>
      </c>
      <c r="AY285" s="217" t="s">
        <v>128</v>
      </c>
    </row>
    <row r="286" spans="1:65" s="2" customFormat="1" ht="16.5" customHeight="1">
      <c r="A286" s="35"/>
      <c r="B286" s="36"/>
      <c r="C286" s="229" t="s">
        <v>495</v>
      </c>
      <c r="D286" s="229" t="s">
        <v>186</v>
      </c>
      <c r="E286" s="230" t="s">
        <v>496</v>
      </c>
      <c r="F286" s="231" t="s">
        <v>497</v>
      </c>
      <c r="G286" s="232" t="s">
        <v>498</v>
      </c>
      <c r="H286" s="233">
        <v>320</v>
      </c>
      <c r="I286" s="234"/>
      <c r="J286" s="235">
        <f>ROUND(I286*H286,2)</f>
        <v>0</v>
      </c>
      <c r="K286" s="231" t="s">
        <v>19</v>
      </c>
      <c r="L286" s="236"/>
      <c r="M286" s="237" t="s">
        <v>19</v>
      </c>
      <c r="N286" s="238" t="s">
        <v>47</v>
      </c>
      <c r="O286" s="65"/>
      <c r="P286" s="192">
        <f>O286*H286</f>
        <v>0</v>
      </c>
      <c r="Q286" s="192">
        <v>0.00104</v>
      </c>
      <c r="R286" s="192">
        <f>Q286*H286</f>
        <v>0.3328</v>
      </c>
      <c r="S286" s="192">
        <v>0</v>
      </c>
      <c r="T286" s="19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4" t="s">
        <v>323</v>
      </c>
      <c r="AT286" s="194" t="s">
        <v>186</v>
      </c>
      <c r="AU286" s="194" t="s">
        <v>82</v>
      </c>
      <c r="AY286" s="18" t="s">
        <v>128</v>
      </c>
      <c r="BE286" s="195">
        <f>IF(N286="základní",J286,0)</f>
        <v>0</v>
      </c>
      <c r="BF286" s="195">
        <f>IF(N286="snížená",J286,0)</f>
        <v>0</v>
      </c>
      <c r="BG286" s="195">
        <f>IF(N286="zákl. přenesená",J286,0)</f>
        <v>0</v>
      </c>
      <c r="BH286" s="195">
        <f>IF(N286="sníž. přenesená",J286,0)</f>
        <v>0</v>
      </c>
      <c r="BI286" s="195">
        <f>IF(N286="nulová",J286,0)</f>
        <v>0</v>
      </c>
      <c r="BJ286" s="18" t="s">
        <v>82</v>
      </c>
      <c r="BK286" s="195">
        <f>ROUND(I286*H286,2)</f>
        <v>0</v>
      </c>
      <c r="BL286" s="18" t="s">
        <v>231</v>
      </c>
      <c r="BM286" s="194" t="s">
        <v>499</v>
      </c>
    </row>
    <row r="287" spans="1:65" s="2" customFormat="1" ht="24" customHeight="1">
      <c r="A287" s="35"/>
      <c r="B287" s="36"/>
      <c r="C287" s="183" t="s">
        <v>500</v>
      </c>
      <c r="D287" s="183" t="s">
        <v>130</v>
      </c>
      <c r="E287" s="184" t="s">
        <v>501</v>
      </c>
      <c r="F287" s="185" t="s">
        <v>502</v>
      </c>
      <c r="G287" s="186" t="s">
        <v>343</v>
      </c>
      <c r="H287" s="187">
        <v>3.952</v>
      </c>
      <c r="I287" s="188"/>
      <c r="J287" s="189">
        <f>ROUND(I287*H287,2)</f>
        <v>0</v>
      </c>
      <c r="K287" s="185" t="s">
        <v>134</v>
      </c>
      <c r="L287" s="40"/>
      <c r="M287" s="190" t="s">
        <v>19</v>
      </c>
      <c r="N287" s="191" t="s">
        <v>47</v>
      </c>
      <c r="O287" s="65"/>
      <c r="P287" s="192">
        <f>O287*H287</f>
        <v>0</v>
      </c>
      <c r="Q287" s="192">
        <v>0</v>
      </c>
      <c r="R287" s="192">
        <f>Q287*H287</f>
        <v>0</v>
      </c>
      <c r="S287" s="192">
        <v>0</v>
      </c>
      <c r="T287" s="193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4" t="s">
        <v>231</v>
      </c>
      <c r="AT287" s="194" t="s">
        <v>130</v>
      </c>
      <c r="AU287" s="194" t="s">
        <v>82</v>
      </c>
      <c r="AY287" s="18" t="s">
        <v>128</v>
      </c>
      <c r="BE287" s="195">
        <f>IF(N287="základní",J287,0)</f>
        <v>0</v>
      </c>
      <c r="BF287" s="195">
        <f>IF(N287="snížená",J287,0)</f>
        <v>0</v>
      </c>
      <c r="BG287" s="195">
        <f>IF(N287="zákl. přenesená",J287,0)</f>
        <v>0</v>
      </c>
      <c r="BH287" s="195">
        <f>IF(N287="sníž. přenesená",J287,0)</f>
        <v>0</v>
      </c>
      <c r="BI287" s="195">
        <f>IF(N287="nulová",J287,0)</f>
        <v>0</v>
      </c>
      <c r="BJ287" s="18" t="s">
        <v>82</v>
      </c>
      <c r="BK287" s="195">
        <f>ROUND(I287*H287,2)</f>
        <v>0</v>
      </c>
      <c r="BL287" s="18" t="s">
        <v>231</v>
      </c>
      <c r="BM287" s="194" t="s">
        <v>503</v>
      </c>
    </row>
    <row r="288" spans="2:63" s="12" customFormat="1" ht="22.9" customHeight="1">
      <c r="B288" s="167"/>
      <c r="C288" s="168"/>
      <c r="D288" s="169" t="s">
        <v>74</v>
      </c>
      <c r="E288" s="181" t="s">
        <v>504</v>
      </c>
      <c r="F288" s="181" t="s">
        <v>505</v>
      </c>
      <c r="G288" s="168"/>
      <c r="H288" s="168"/>
      <c r="I288" s="171"/>
      <c r="J288" s="182">
        <f>BK288</f>
        <v>0</v>
      </c>
      <c r="K288" s="168"/>
      <c r="L288" s="173"/>
      <c r="M288" s="174"/>
      <c r="N288" s="175"/>
      <c r="O288" s="175"/>
      <c r="P288" s="176">
        <f>SUM(P289:P306)</f>
        <v>0</v>
      </c>
      <c r="Q288" s="175"/>
      <c r="R288" s="176">
        <f>SUM(R289:R306)</f>
        <v>0.3882158</v>
      </c>
      <c r="S288" s="175"/>
      <c r="T288" s="177">
        <f>SUM(T289:T306)</f>
        <v>0.0196225</v>
      </c>
      <c r="AR288" s="178" t="s">
        <v>82</v>
      </c>
      <c r="AT288" s="179" t="s">
        <v>74</v>
      </c>
      <c r="AU288" s="179" t="s">
        <v>80</v>
      </c>
      <c r="AY288" s="178" t="s">
        <v>128</v>
      </c>
      <c r="BK288" s="180">
        <f>SUM(BK289:BK306)</f>
        <v>0</v>
      </c>
    </row>
    <row r="289" spans="1:65" s="2" customFormat="1" ht="16.5" customHeight="1">
      <c r="A289" s="35"/>
      <c r="B289" s="36"/>
      <c r="C289" s="183" t="s">
        <v>506</v>
      </c>
      <c r="D289" s="183" t="s">
        <v>130</v>
      </c>
      <c r="E289" s="184" t="s">
        <v>507</v>
      </c>
      <c r="F289" s="185" t="s">
        <v>508</v>
      </c>
      <c r="G289" s="186" t="s">
        <v>228</v>
      </c>
      <c r="H289" s="187">
        <v>11.75</v>
      </c>
      <c r="I289" s="188"/>
      <c r="J289" s="189">
        <f>ROUND(I289*H289,2)</f>
        <v>0</v>
      </c>
      <c r="K289" s="185" t="s">
        <v>134</v>
      </c>
      <c r="L289" s="40"/>
      <c r="M289" s="190" t="s">
        <v>19</v>
      </c>
      <c r="N289" s="191" t="s">
        <v>47</v>
      </c>
      <c r="O289" s="65"/>
      <c r="P289" s="192">
        <f>O289*H289</f>
        <v>0</v>
      </c>
      <c r="Q289" s="192">
        <v>0</v>
      </c>
      <c r="R289" s="192">
        <f>Q289*H289</f>
        <v>0</v>
      </c>
      <c r="S289" s="192">
        <v>0.00167</v>
      </c>
      <c r="T289" s="193">
        <f>S289*H289</f>
        <v>0.0196225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4" t="s">
        <v>231</v>
      </c>
      <c r="AT289" s="194" t="s">
        <v>130</v>
      </c>
      <c r="AU289" s="194" t="s">
        <v>82</v>
      </c>
      <c r="AY289" s="18" t="s">
        <v>128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18" t="s">
        <v>82</v>
      </c>
      <c r="BK289" s="195">
        <f>ROUND(I289*H289,2)</f>
        <v>0</v>
      </c>
      <c r="BL289" s="18" t="s">
        <v>231</v>
      </c>
      <c r="BM289" s="194" t="s">
        <v>509</v>
      </c>
    </row>
    <row r="290" spans="2:51" s="14" customFormat="1" ht="11.25">
      <c r="B290" s="207"/>
      <c r="C290" s="208"/>
      <c r="D290" s="198" t="s">
        <v>137</v>
      </c>
      <c r="E290" s="209" t="s">
        <v>19</v>
      </c>
      <c r="F290" s="210" t="s">
        <v>510</v>
      </c>
      <c r="G290" s="208"/>
      <c r="H290" s="211">
        <v>11.75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137</v>
      </c>
      <c r="AU290" s="217" t="s">
        <v>82</v>
      </c>
      <c r="AV290" s="14" t="s">
        <v>82</v>
      </c>
      <c r="AW290" s="14" t="s">
        <v>36</v>
      </c>
      <c r="AX290" s="14" t="s">
        <v>80</v>
      </c>
      <c r="AY290" s="217" t="s">
        <v>128</v>
      </c>
    </row>
    <row r="291" spans="1:65" s="2" customFormat="1" ht="16.5" customHeight="1">
      <c r="A291" s="35"/>
      <c r="B291" s="36"/>
      <c r="C291" s="183" t="s">
        <v>511</v>
      </c>
      <c r="D291" s="183" t="s">
        <v>130</v>
      </c>
      <c r="E291" s="184" t="s">
        <v>512</v>
      </c>
      <c r="F291" s="185" t="s">
        <v>513</v>
      </c>
      <c r="G291" s="186" t="s">
        <v>228</v>
      </c>
      <c r="H291" s="187">
        <v>6.2</v>
      </c>
      <c r="I291" s="188"/>
      <c r="J291" s="189">
        <f>ROUND(I291*H291,2)</f>
        <v>0</v>
      </c>
      <c r="K291" s="185" t="s">
        <v>134</v>
      </c>
      <c r="L291" s="40"/>
      <c r="M291" s="190" t="s">
        <v>19</v>
      </c>
      <c r="N291" s="191" t="s">
        <v>47</v>
      </c>
      <c r="O291" s="65"/>
      <c r="P291" s="192">
        <f>O291*H291</f>
        <v>0</v>
      </c>
      <c r="Q291" s="192">
        <v>0.00354</v>
      </c>
      <c r="R291" s="192">
        <f>Q291*H291</f>
        <v>0.021948000000000002</v>
      </c>
      <c r="S291" s="192">
        <v>0</v>
      </c>
      <c r="T291" s="193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4" t="s">
        <v>231</v>
      </c>
      <c r="AT291" s="194" t="s">
        <v>130</v>
      </c>
      <c r="AU291" s="194" t="s">
        <v>82</v>
      </c>
      <c r="AY291" s="18" t="s">
        <v>128</v>
      </c>
      <c r="BE291" s="195">
        <f>IF(N291="základní",J291,0)</f>
        <v>0</v>
      </c>
      <c r="BF291" s="195">
        <f>IF(N291="snížená",J291,0)</f>
        <v>0</v>
      </c>
      <c r="BG291" s="195">
        <f>IF(N291="zákl. přenesená",J291,0)</f>
        <v>0</v>
      </c>
      <c r="BH291" s="195">
        <f>IF(N291="sníž. přenesená",J291,0)</f>
        <v>0</v>
      </c>
      <c r="BI291" s="195">
        <f>IF(N291="nulová",J291,0)</f>
        <v>0</v>
      </c>
      <c r="BJ291" s="18" t="s">
        <v>82</v>
      </c>
      <c r="BK291" s="195">
        <f>ROUND(I291*H291,2)</f>
        <v>0</v>
      </c>
      <c r="BL291" s="18" t="s">
        <v>231</v>
      </c>
      <c r="BM291" s="194" t="s">
        <v>514</v>
      </c>
    </row>
    <row r="292" spans="1:65" s="2" customFormat="1" ht="24" customHeight="1">
      <c r="A292" s="35"/>
      <c r="B292" s="36"/>
      <c r="C292" s="183" t="s">
        <v>515</v>
      </c>
      <c r="D292" s="183" t="s">
        <v>130</v>
      </c>
      <c r="E292" s="184" t="s">
        <v>516</v>
      </c>
      <c r="F292" s="185" t="s">
        <v>517</v>
      </c>
      <c r="G292" s="186" t="s">
        <v>175</v>
      </c>
      <c r="H292" s="187">
        <v>33.041</v>
      </c>
      <c r="I292" s="188"/>
      <c r="J292" s="189">
        <f>ROUND(I292*H292,2)</f>
        <v>0</v>
      </c>
      <c r="K292" s="185" t="s">
        <v>134</v>
      </c>
      <c r="L292" s="40"/>
      <c r="M292" s="190" t="s">
        <v>19</v>
      </c>
      <c r="N292" s="191" t="s">
        <v>47</v>
      </c>
      <c r="O292" s="65"/>
      <c r="P292" s="192">
        <f>O292*H292</f>
        <v>0</v>
      </c>
      <c r="Q292" s="192">
        <v>0.00724</v>
      </c>
      <c r="R292" s="192">
        <f>Q292*H292</f>
        <v>0.23921684</v>
      </c>
      <c r="S292" s="192">
        <v>0</v>
      </c>
      <c r="T292" s="193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4" t="s">
        <v>231</v>
      </c>
      <c r="AT292" s="194" t="s">
        <v>130</v>
      </c>
      <c r="AU292" s="194" t="s">
        <v>82</v>
      </c>
      <c r="AY292" s="18" t="s">
        <v>128</v>
      </c>
      <c r="BE292" s="195">
        <f>IF(N292="základní",J292,0)</f>
        <v>0</v>
      </c>
      <c r="BF292" s="195">
        <f>IF(N292="snížená",J292,0)</f>
        <v>0</v>
      </c>
      <c r="BG292" s="195">
        <f>IF(N292="zákl. přenesená",J292,0)</f>
        <v>0</v>
      </c>
      <c r="BH292" s="195">
        <f>IF(N292="sníž. přenesená",J292,0)</f>
        <v>0</v>
      </c>
      <c r="BI292" s="195">
        <f>IF(N292="nulová",J292,0)</f>
        <v>0</v>
      </c>
      <c r="BJ292" s="18" t="s">
        <v>82</v>
      </c>
      <c r="BK292" s="195">
        <f>ROUND(I292*H292,2)</f>
        <v>0</v>
      </c>
      <c r="BL292" s="18" t="s">
        <v>231</v>
      </c>
      <c r="BM292" s="194" t="s">
        <v>518</v>
      </c>
    </row>
    <row r="293" spans="2:51" s="14" customFormat="1" ht="11.25">
      <c r="B293" s="207"/>
      <c r="C293" s="208"/>
      <c r="D293" s="198" t="s">
        <v>137</v>
      </c>
      <c r="E293" s="209" t="s">
        <v>19</v>
      </c>
      <c r="F293" s="210" t="s">
        <v>452</v>
      </c>
      <c r="G293" s="208"/>
      <c r="H293" s="211">
        <v>33.041</v>
      </c>
      <c r="I293" s="212"/>
      <c r="J293" s="208"/>
      <c r="K293" s="208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137</v>
      </c>
      <c r="AU293" s="217" t="s">
        <v>82</v>
      </c>
      <c r="AV293" s="14" t="s">
        <v>82</v>
      </c>
      <c r="AW293" s="14" t="s">
        <v>36</v>
      </c>
      <c r="AX293" s="14" t="s">
        <v>80</v>
      </c>
      <c r="AY293" s="217" t="s">
        <v>128</v>
      </c>
    </row>
    <row r="294" spans="1:65" s="2" customFormat="1" ht="16.5" customHeight="1">
      <c r="A294" s="35"/>
      <c r="B294" s="36"/>
      <c r="C294" s="183" t="s">
        <v>519</v>
      </c>
      <c r="D294" s="183" t="s">
        <v>130</v>
      </c>
      <c r="E294" s="184" t="s">
        <v>520</v>
      </c>
      <c r="F294" s="185" t="s">
        <v>521</v>
      </c>
      <c r="G294" s="186" t="s">
        <v>228</v>
      </c>
      <c r="H294" s="187">
        <v>16.858</v>
      </c>
      <c r="I294" s="188"/>
      <c r="J294" s="189">
        <f>ROUND(I294*H294,2)</f>
        <v>0</v>
      </c>
      <c r="K294" s="185" t="s">
        <v>134</v>
      </c>
      <c r="L294" s="40"/>
      <c r="M294" s="190" t="s">
        <v>19</v>
      </c>
      <c r="N294" s="191" t="s">
        <v>47</v>
      </c>
      <c r="O294" s="65"/>
      <c r="P294" s="192">
        <f>O294*H294</f>
        <v>0</v>
      </c>
      <c r="Q294" s="192">
        <v>0.00287</v>
      </c>
      <c r="R294" s="192">
        <f>Q294*H294</f>
        <v>0.04838246</v>
      </c>
      <c r="S294" s="192">
        <v>0</v>
      </c>
      <c r="T294" s="193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4" t="s">
        <v>231</v>
      </c>
      <c r="AT294" s="194" t="s">
        <v>130</v>
      </c>
      <c r="AU294" s="194" t="s">
        <v>82</v>
      </c>
      <c r="AY294" s="18" t="s">
        <v>128</v>
      </c>
      <c r="BE294" s="195">
        <f>IF(N294="základní",J294,0)</f>
        <v>0</v>
      </c>
      <c r="BF294" s="195">
        <f>IF(N294="snížená",J294,0)</f>
        <v>0</v>
      </c>
      <c r="BG294" s="195">
        <f>IF(N294="zákl. přenesená",J294,0)</f>
        <v>0</v>
      </c>
      <c r="BH294" s="195">
        <f>IF(N294="sníž. přenesená",J294,0)</f>
        <v>0</v>
      </c>
      <c r="BI294" s="195">
        <f>IF(N294="nulová",J294,0)</f>
        <v>0</v>
      </c>
      <c r="BJ294" s="18" t="s">
        <v>82</v>
      </c>
      <c r="BK294" s="195">
        <f>ROUND(I294*H294,2)</f>
        <v>0</v>
      </c>
      <c r="BL294" s="18" t="s">
        <v>231</v>
      </c>
      <c r="BM294" s="194" t="s">
        <v>522</v>
      </c>
    </row>
    <row r="295" spans="2:51" s="14" customFormat="1" ht="11.25">
      <c r="B295" s="207"/>
      <c r="C295" s="208"/>
      <c r="D295" s="198" t="s">
        <v>137</v>
      </c>
      <c r="E295" s="209" t="s">
        <v>19</v>
      </c>
      <c r="F295" s="210" t="s">
        <v>523</v>
      </c>
      <c r="G295" s="208"/>
      <c r="H295" s="211">
        <v>16.858</v>
      </c>
      <c r="I295" s="212"/>
      <c r="J295" s="208"/>
      <c r="K295" s="208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137</v>
      </c>
      <c r="AU295" s="217" t="s">
        <v>82</v>
      </c>
      <c r="AV295" s="14" t="s">
        <v>82</v>
      </c>
      <c r="AW295" s="14" t="s">
        <v>36</v>
      </c>
      <c r="AX295" s="14" t="s">
        <v>80</v>
      </c>
      <c r="AY295" s="217" t="s">
        <v>128</v>
      </c>
    </row>
    <row r="296" spans="1:65" s="2" customFormat="1" ht="24" customHeight="1">
      <c r="A296" s="35"/>
      <c r="B296" s="36"/>
      <c r="C296" s="183" t="s">
        <v>524</v>
      </c>
      <c r="D296" s="183" t="s">
        <v>130</v>
      </c>
      <c r="E296" s="184" t="s">
        <v>525</v>
      </c>
      <c r="F296" s="185" t="s">
        <v>526</v>
      </c>
      <c r="G296" s="186" t="s">
        <v>228</v>
      </c>
      <c r="H296" s="187">
        <v>6.2</v>
      </c>
      <c r="I296" s="188"/>
      <c r="J296" s="189">
        <f>ROUND(I296*H296,2)</f>
        <v>0</v>
      </c>
      <c r="K296" s="185" t="s">
        <v>134</v>
      </c>
      <c r="L296" s="40"/>
      <c r="M296" s="190" t="s">
        <v>19</v>
      </c>
      <c r="N296" s="191" t="s">
        <v>47</v>
      </c>
      <c r="O296" s="65"/>
      <c r="P296" s="192">
        <f>O296*H296</f>
        <v>0</v>
      </c>
      <c r="Q296" s="192">
        <v>0.00296</v>
      </c>
      <c r="R296" s="192">
        <f>Q296*H296</f>
        <v>0.018352</v>
      </c>
      <c r="S296" s="192">
        <v>0</v>
      </c>
      <c r="T296" s="193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4" t="s">
        <v>231</v>
      </c>
      <c r="AT296" s="194" t="s">
        <v>130</v>
      </c>
      <c r="AU296" s="194" t="s">
        <v>82</v>
      </c>
      <c r="AY296" s="18" t="s">
        <v>128</v>
      </c>
      <c r="BE296" s="195">
        <f>IF(N296="základní",J296,0)</f>
        <v>0</v>
      </c>
      <c r="BF296" s="195">
        <f>IF(N296="snížená",J296,0)</f>
        <v>0</v>
      </c>
      <c r="BG296" s="195">
        <f>IF(N296="zákl. přenesená",J296,0)</f>
        <v>0</v>
      </c>
      <c r="BH296" s="195">
        <f>IF(N296="sníž. přenesená",J296,0)</f>
        <v>0</v>
      </c>
      <c r="BI296" s="195">
        <f>IF(N296="nulová",J296,0)</f>
        <v>0</v>
      </c>
      <c r="BJ296" s="18" t="s">
        <v>82</v>
      </c>
      <c r="BK296" s="195">
        <f>ROUND(I296*H296,2)</f>
        <v>0</v>
      </c>
      <c r="BL296" s="18" t="s">
        <v>231</v>
      </c>
      <c r="BM296" s="194" t="s">
        <v>527</v>
      </c>
    </row>
    <row r="297" spans="1:65" s="2" customFormat="1" ht="24" customHeight="1">
      <c r="A297" s="35"/>
      <c r="B297" s="36"/>
      <c r="C297" s="183" t="s">
        <v>528</v>
      </c>
      <c r="D297" s="183" t="s">
        <v>130</v>
      </c>
      <c r="E297" s="184" t="s">
        <v>529</v>
      </c>
      <c r="F297" s="185" t="s">
        <v>530</v>
      </c>
      <c r="G297" s="186" t="s">
        <v>228</v>
      </c>
      <c r="H297" s="187">
        <v>5.25</v>
      </c>
      <c r="I297" s="188"/>
      <c r="J297" s="189">
        <f>ROUND(I297*H297,2)</f>
        <v>0</v>
      </c>
      <c r="K297" s="185" t="s">
        <v>134</v>
      </c>
      <c r="L297" s="40"/>
      <c r="M297" s="190" t="s">
        <v>19</v>
      </c>
      <c r="N297" s="191" t="s">
        <v>47</v>
      </c>
      <c r="O297" s="65"/>
      <c r="P297" s="192">
        <f>O297*H297</f>
        <v>0</v>
      </c>
      <c r="Q297" s="192">
        <v>0.00291</v>
      </c>
      <c r="R297" s="192">
        <f>Q297*H297</f>
        <v>0.0152775</v>
      </c>
      <c r="S297" s="192">
        <v>0</v>
      </c>
      <c r="T297" s="193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4" t="s">
        <v>231</v>
      </c>
      <c r="AT297" s="194" t="s">
        <v>130</v>
      </c>
      <c r="AU297" s="194" t="s">
        <v>82</v>
      </c>
      <c r="AY297" s="18" t="s">
        <v>128</v>
      </c>
      <c r="BE297" s="195">
        <f>IF(N297="základní",J297,0)</f>
        <v>0</v>
      </c>
      <c r="BF297" s="195">
        <f>IF(N297="snížená",J297,0)</f>
        <v>0</v>
      </c>
      <c r="BG297" s="195">
        <f>IF(N297="zákl. přenesená",J297,0)</f>
        <v>0</v>
      </c>
      <c r="BH297" s="195">
        <f>IF(N297="sníž. přenesená",J297,0)</f>
        <v>0</v>
      </c>
      <c r="BI297" s="195">
        <f>IF(N297="nulová",J297,0)</f>
        <v>0</v>
      </c>
      <c r="BJ297" s="18" t="s">
        <v>82</v>
      </c>
      <c r="BK297" s="195">
        <f>ROUND(I297*H297,2)</f>
        <v>0</v>
      </c>
      <c r="BL297" s="18" t="s">
        <v>231</v>
      </c>
      <c r="BM297" s="194" t="s">
        <v>531</v>
      </c>
    </row>
    <row r="298" spans="2:51" s="14" customFormat="1" ht="11.25">
      <c r="B298" s="207"/>
      <c r="C298" s="208"/>
      <c r="D298" s="198" t="s">
        <v>137</v>
      </c>
      <c r="E298" s="209" t="s">
        <v>19</v>
      </c>
      <c r="F298" s="210" t="s">
        <v>254</v>
      </c>
      <c r="G298" s="208"/>
      <c r="H298" s="211">
        <v>5.25</v>
      </c>
      <c r="I298" s="212"/>
      <c r="J298" s="208"/>
      <c r="K298" s="208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137</v>
      </c>
      <c r="AU298" s="217" t="s">
        <v>82</v>
      </c>
      <c r="AV298" s="14" t="s">
        <v>82</v>
      </c>
      <c r="AW298" s="14" t="s">
        <v>36</v>
      </c>
      <c r="AX298" s="14" t="s">
        <v>80</v>
      </c>
      <c r="AY298" s="217" t="s">
        <v>128</v>
      </c>
    </row>
    <row r="299" spans="1:65" s="2" customFormat="1" ht="24" customHeight="1">
      <c r="A299" s="35"/>
      <c r="B299" s="36"/>
      <c r="C299" s="183" t="s">
        <v>532</v>
      </c>
      <c r="D299" s="183" t="s">
        <v>130</v>
      </c>
      <c r="E299" s="184" t="s">
        <v>533</v>
      </c>
      <c r="F299" s="185" t="s">
        <v>534</v>
      </c>
      <c r="G299" s="186" t="s">
        <v>228</v>
      </c>
      <c r="H299" s="187">
        <v>5.25</v>
      </c>
      <c r="I299" s="188"/>
      <c r="J299" s="189">
        <f>ROUND(I299*H299,2)</f>
        <v>0</v>
      </c>
      <c r="K299" s="185" t="s">
        <v>134</v>
      </c>
      <c r="L299" s="40"/>
      <c r="M299" s="190" t="s">
        <v>19</v>
      </c>
      <c r="N299" s="191" t="s">
        <v>47</v>
      </c>
      <c r="O299" s="65"/>
      <c r="P299" s="192">
        <f>O299*H299</f>
        <v>0</v>
      </c>
      <c r="Q299" s="192">
        <v>0.00358</v>
      </c>
      <c r="R299" s="192">
        <f>Q299*H299</f>
        <v>0.018795</v>
      </c>
      <c r="S299" s="192">
        <v>0</v>
      </c>
      <c r="T299" s="193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4" t="s">
        <v>231</v>
      </c>
      <c r="AT299" s="194" t="s">
        <v>130</v>
      </c>
      <c r="AU299" s="194" t="s">
        <v>82</v>
      </c>
      <c r="AY299" s="18" t="s">
        <v>128</v>
      </c>
      <c r="BE299" s="195">
        <f>IF(N299="základní",J299,0)</f>
        <v>0</v>
      </c>
      <c r="BF299" s="195">
        <f>IF(N299="snížená",J299,0)</f>
        <v>0</v>
      </c>
      <c r="BG299" s="195">
        <f>IF(N299="zákl. přenesená",J299,0)</f>
        <v>0</v>
      </c>
      <c r="BH299" s="195">
        <f>IF(N299="sníž. přenesená",J299,0)</f>
        <v>0</v>
      </c>
      <c r="BI299" s="195">
        <f>IF(N299="nulová",J299,0)</f>
        <v>0</v>
      </c>
      <c r="BJ299" s="18" t="s">
        <v>82</v>
      </c>
      <c r="BK299" s="195">
        <f>ROUND(I299*H299,2)</f>
        <v>0</v>
      </c>
      <c r="BL299" s="18" t="s">
        <v>231</v>
      </c>
      <c r="BM299" s="194" t="s">
        <v>535</v>
      </c>
    </row>
    <row r="300" spans="2:51" s="14" customFormat="1" ht="11.25">
      <c r="B300" s="207"/>
      <c r="C300" s="208"/>
      <c r="D300" s="198" t="s">
        <v>137</v>
      </c>
      <c r="E300" s="209" t="s">
        <v>19</v>
      </c>
      <c r="F300" s="210" t="s">
        <v>254</v>
      </c>
      <c r="G300" s="208"/>
      <c r="H300" s="211">
        <v>5.25</v>
      </c>
      <c r="I300" s="212"/>
      <c r="J300" s="208"/>
      <c r="K300" s="208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137</v>
      </c>
      <c r="AU300" s="217" t="s">
        <v>82</v>
      </c>
      <c r="AV300" s="14" t="s">
        <v>82</v>
      </c>
      <c r="AW300" s="14" t="s">
        <v>36</v>
      </c>
      <c r="AX300" s="14" t="s">
        <v>80</v>
      </c>
      <c r="AY300" s="217" t="s">
        <v>128</v>
      </c>
    </row>
    <row r="301" spans="1:65" s="2" customFormat="1" ht="24" customHeight="1">
      <c r="A301" s="35"/>
      <c r="B301" s="36"/>
      <c r="C301" s="183" t="s">
        <v>536</v>
      </c>
      <c r="D301" s="183" t="s">
        <v>130</v>
      </c>
      <c r="E301" s="184" t="s">
        <v>537</v>
      </c>
      <c r="F301" s="185" t="s">
        <v>538</v>
      </c>
      <c r="G301" s="186" t="s">
        <v>377</v>
      </c>
      <c r="H301" s="187">
        <v>10</v>
      </c>
      <c r="I301" s="188"/>
      <c r="J301" s="189">
        <f>ROUND(I301*H301,2)</f>
        <v>0</v>
      </c>
      <c r="K301" s="185" t="s">
        <v>134</v>
      </c>
      <c r="L301" s="40"/>
      <c r="M301" s="190" t="s">
        <v>19</v>
      </c>
      <c r="N301" s="191" t="s">
        <v>47</v>
      </c>
      <c r="O301" s="65"/>
      <c r="P301" s="192">
        <f>O301*H301</f>
        <v>0</v>
      </c>
      <c r="Q301" s="192">
        <v>0</v>
      </c>
      <c r="R301" s="192">
        <f>Q301*H301</f>
        <v>0</v>
      </c>
      <c r="S301" s="192">
        <v>0</v>
      </c>
      <c r="T301" s="193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4" t="s">
        <v>231</v>
      </c>
      <c r="AT301" s="194" t="s">
        <v>130</v>
      </c>
      <c r="AU301" s="194" t="s">
        <v>82</v>
      </c>
      <c r="AY301" s="18" t="s">
        <v>128</v>
      </c>
      <c r="BE301" s="195">
        <f>IF(N301="základní",J301,0)</f>
        <v>0</v>
      </c>
      <c r="BF301" s="195">
        <f>IF(N301="snížená",J301,0)</f>
        <v>0</v>
      </c>
      <c r="BG301" s="195">
        <f>IF(N301="zákl. přenesená",J301,0)</f>
        <v>0</v>
      </c>
      <c r="BH301" s="195">
        <f>IF(N301="sníž. přenesená",J301,0)</f>
        <v>0</v>
      </c>
      <c r="BI301" s="195">
        <f>IF(N301="nulová",J301,0)</f>
        <v>0</v>
      </c>
      <c r="BJ301" s="18" t="s">
        <v>82</v>
      </c>
      <c r="BK301" s="195">
        <f>ROUND(I301*H301,2)</f>
        <v>0</v>
      </c>
      <c r="BL301" s="18" t="s">
        <v>231</v>
      </c>
      <c r="BM301" s="194" t="s">
        <v>539</v>
      </c>
    </row>
    <row r="302" spans="2:51" s="14" customFormat="1" ht="11.25">
      <c r="B302" s="207"/>
      <c r="C302" s="208"/>
      <c r="D302" s="198" t="s">
        <v>137</v>
      </c>
      <c r="E302" s="209" t="s">
        <v>19</v>
      </c>
      <c r="F302" s="210" t="s">
        <v>540</v>
      </c>
      <c r="G302" s="208"/>
      <c r="H302" s="211">
        <v>10</v>
      </c>
      <c r="I302" s="212"/>
      <c r="J302" s="208"/>
      <c r="K302" s="208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137</v>
      </c>
      <c r="AU302" s="217" t="s">
        <v>82</v>
      </c>
      <c r="AV302" s="14" t="s">
        <v>82</v>
      </c>
      <c r="AW302" s="14" t="s">
        <v>36</v>
      </c>
      <c r="AX302" s="14" t="s">
        <v>80</v>
      </c>
      <c r="AY302" s="217" t="s">
        <v>128</v>
      </c>
    </row>
    <row r="303" spans="1:65" s="2" customFormat="1" ht="16.5" customHeight="1">
      <c r="A303" s="35"/>
      <c r="B303" s="36"/>
      <c r="C303" s="183" t="s">
        <v>541</v>
      </c>
      <c r="D303" s="183" t="s">
        <v>130</v>
      </c>
      <c r="E303" s="184" t="s">
        <v>542</v>
      </c>
      <c r="F303" s="185" t="s">
        <v>543</v>
      </c>
      <c r="G303" s="186" t="s">
        <v>228</v>
      </c>
      <c r="H303" s="187">
        <v>6.2</v>
      </c>
      <c r="I303" s="188"/>
      <c r="J303" s="189">
        <f>ROUND(I303*H303,2)</f>
        <v>0</v>
      </c>
      <c r="K303" s="185" t="s">
        <v>134</v>
      </c>
      <c r="L303" s="40"/>
      <c r="M303" s="190" t="s">
        <v>19</v>
      </c>
      <c r="N303" s="191" t="s">
        <v>47</v>
      </c>
      <c r="O303" s="65"/>
      <c r="P303" s="192">
        <f>O303*H303</f>
        <v>0</v>
      </c>
      <c r="Q303" s="192">
        <v>0.00137</v>
      </c>
      <c r="R303" s="192">
        <f>Q303*H303</f>
        <v>0.008494</v>
      </c>
      <c r="S303" s="192">
        <v>0</v>
      </c>
      <c r="T303" s="19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4" t="s">
        <v>231</v>
      </c>
      <c r="AT303" s="194" t="s">
        <v>130</v>
      </c>
      <c r="AU303" s="194" t="s">
        <v>82</v>
      </c>
      <c r="AY303" s="18" t="s">
        <v>128</v>
      </c>
      <c r="BE303" s="195">
        <f>IF(N303="základní",J303,0)</f>
        <v>0</v>
      </c>
      <c r="BF303" s="195">
        <f>IF(N303="snížená",J303,0)</f>
        <v>0</v>
      </c>
      <c r="BG303" s="195">
        <f>IF(N303="zákl. přenesená",J303,0)</f>
        <v>0</v>
      </c>
      <c r="BH303" s="195">
        <f>IF(N303="sníž. přenesená",J303,0)</f>
        <v>0</v>
      </c>
      <c r="BI303" s="195">
        <f>IF(N303="nulová",J303,0)</f>
        <v>0</v>
      </c>
      <c r="BJ303" s="18" t="s">
        <v>82</v>
      </c>
      <c r="BK303" s="195">
        <f>ROUND(I303*H303,2)</f>
        <v>0</v>
      </c>
      <c r="BL303" s="18" t="s">
        <v>231</v>
      </c>
      <c r="BM303" s="194" t="s">
        <v>544</v>
      </c>
    </row>
    <row r="304" spans="1:65" s="2" customFormat="1" ht="16.5" customHeight="1">
      <c r="A304" s="35"/>
      <c r="B304" s="36"/>
      <c r="C304" s="183" t="s">
        <v>545</v>
      </c>
      <c r="D304" s="183" t="s">
        <v>130</v>
      </c>
      <c r="E304" s="184" t="s">
        <v>546</v>
      </c>
      <c r="F304" s="185" t="s">
        <v>547</v>
      </c>
      <c r="G304" s="186" t="s">
        <v>228</v>
      </c>
      <c r="H304" s="187">
        <v>6.2</v>
      </c>
      <c r="I304" s="188"/>
      <c r="J304" s="189">
        <f>ROUND(I304*H304,2)</f>
        <v>0</v>
      </c>
      <c r="K304" s="185" t="s">
        <v>134</v>
      </c>
      <c r="L304" s="40"/>
      <c r="M304" s="190" t="s">
        <v>19</v>
      </c>
      <c r="N304" s="191" t="s">
        <v>47</v>
      </c>
      <c r="O304" s="65"/>
      <c r="P304" s="192">
        <f>O304*H304</f>
        <v>0</v>
      </c>
      <c r="Q304" s="192">
        <v>0.00163</v>
      </c>
      <c r="R304" s="192">
        <f>Q304*H304</f>
        <v>0.010106</v>
      </c>
      <c r="S304" s="192">
        <v>0</v>
      </c>
      <c r="T304" s="193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4" t="s">
        <v>231</v>
      </c>
      <c r="AT304" s="194" t="s">
        <v>130</v>
      </c>
      <c r="AU304" s="194" t="s">
        <v>82</v>
      </c>
      <c r="AY304" s="18" t="s">
        <v>128</v>
      </c>
      <c r="BE304" s="195">
        <f>IF(N304="základní",J304,0)</f>
        <v>0</v>
      </c>
      <c r="BF304" s="195">
        <f>IF(N304="snížená",J304,0)</f>
        <v>0</v>
      </c>
      <c r="BG304" s="195">
        <f>IF(N304="zákl. přenesená",J304,0)</f>
        <v>0</v>
      </c>
      <c r="BH304" s="195">
        <f>IF(N304="sníž. přenesená",J304,0)</f>
        <v>0</v>
      </c>
      <c r="BI304" s="195">
        <f>IF(N304="nulová",J304,0)</f>
        <v>0</v>
      </c>
      <c r="BJ304" s="18" t="s">
        <v>82</v>
      </c>
      <c r="BK304" s="195">
        <f>ROUND(I304*H304,2)</f>
        <v>0</v>
      </c>
      <c r="BL304" s="18" t="s">
        <v>231</v>
      </c>
      <c r="BM304" s="194" t="s">
        <v>548</v>
      </c>
    </row>
    <row r="305" spans="1:65" s="2" customFormat="1" ht="24" customHeight="1">
      <c r="A305" s="35"/>
      <c r="B305" s="36"/>
      <c r="C305" s="183" t="s">
        <v>549</v>
      </c>
      <c r="D305" s="183" t="s">
        <v>130</v>
      </c>
      <c r="E305" s="184" t="s">
        <v>550</v>
      </c>
      <c r="F305" s="185" t="s">
        <v>551</v>
      </c>
      <c r="G305" s="186" t="s">
        <v>228</v>
      </c>
      <c r="H305" s="187">
        <v>4.2</v>
      </c>
      <c r="I305" s="188"/>
      <c r="J305" s="189">
        <f>ROUND(I305*H305,2)</f>
        <v>0</v>
      </c>
      <c r="K305" s="185" t="s">
        <v>134</v>
      </c>
      <c r="L305" s="40"/>
      <c r="M305" s="190" t="s">
        <v>19</v>
      </c>
      <c r="N305" s="191" t="s">
        <v>47</v>
      </c>
      <c r="O305" s="65"/>
      <c r="P305" s="192">
        <f>O305*H305</f>
        <v>0</v>
      </c>
      <c r="Q305" s="192">
        <v>0.00182</v>
      </c>
      <c r="R305" s="192">
        <f>Q305*H305</f>
        <v>0.007644000000000001</v>
      </c>
      <c r="S305" s="192">
        <v>0</v>
      </c>
      <c r="T305" s="193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4" t="s">
        <v>231</v>
      </c>
      <c r="AT305" s="194" t="s">
        <v>130</v>
      </c>
      <c r="AU305" s="194" t="s">
        <v>82</v>
      </c>
      <c r="AY305" s="18" t="s">
        <v>128</v>
      </c>
      <c r="BE305" s="195">
        <f>IF(N305="základní",J305,0)</f>
        <v>0</v>
      </c>
      <c r="BF305" s="195">
        <f>IF(N305="snížená",J305,0)</f>
        <v>0</v>
      </c>
      <c r="BG305" s="195">
        <f>IF(N305="zákl. přenesená",J305,0)</f>
        <v>0</v>
      </c>
      <c r="BH305" s="195">
        <f>IF(N305="sníž. přenesená",J305,0)</f>
        <v>0</v>
      </c>
      <c r="BI305" s="195">
        <f>IF(N305="nulová",J305,0)</f>
        <v>0</v>
      </c>
      <c r="BJ305" s="18" t="s">
        <v>82</v>
      </c>
      <c r="BK305" s="195">
        <f>ROUND(I305*H305,2)</f>
        <v>0</v>
      </c>
      <c r="BL305" s="18" t="s">
        <v>231</v>
      </c>
      <c r="BM305" s="194" t="s">
        <v>552</v>
      </c>
    </row>
    <row r="306" spans="1:65" s="2" customFormat="1" ht="24" customHeight="1">
      <c r="A306" s="35"/>
      <c r="B306" s="36"/>
      <c r="C306" s="183" t="s">
        <v>553</v>
      </c>
      <c r="D306" s="183" t="s">
        <v>130</v>
      </c>
      <c r="E306" s="184" t="s">
        <v>554</v>
      </c>
      <c r="F306" s="185" t="s">
        <v>555</v>
      </c>
      <c r="G306" s="186" t="s">
        <v>343</v>
      </c>
      <c r="H306" s="187">
        <v>0.388</v>
      </c>
      <c r="I306" s="188"/>
      <c r="J306" s="189">
        <f>ROUND(I306*H306,2)</f>
        <v>0</v>
      </c>
      <c r="K306" s="185" t="s">
        <v>134</v>
      </c>
      <c r="L306" s="40"/>
      <c r="M306" s="190" t="s">
        <v>19</v>
      </c>
      <c r="N306" s="191" t="s">
        <v>47</v>
      </c>
      <c r="O306" s="65"/>
      <c r="P306" s="192">
        <f>O306*H306</f>
        <v>0</v>
      </c>
      <c r="Q306" s="192">
        <v>0</v>
      </c>
      <c r="R306" s="192">
        <f>Q306*H306</f>
        <v>0</v>
      </c>
      <c r="S306" s="192">
        <v>0</v>
      </c>
      <c r="T306" s="193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4" t="s">
        <v>231</v>
      </c>
      <c r="AT306" s="194" t="s">
        <v>130</v>
      </c>
      <c r="AU306" s="194" t="s">
        <v>82</v>
      </c>
      <c r="AY306" s="18" t="s">
        <v>128</v>
      </c>
      <c r="BE306" s="195">
        <f>IF(N306="základní",J306,0)</f>
        <v>0</v>
      </c>
      <c r="BF306" s="195">
        <f>IF(N306="snížená",J306,0)</f>
        <v>0</v>
      </c>
      <c r="BG306" s="195">
        <f>IF(N306="zákl. přenesená",J306,0)</f>
        <v>0</v>
      </c>
      <c r="BH306" s="195">
        <f>IF(N306="sníž. přenesená",J306,0)</f>
        <v>0</v>
      </c>
      <c r="BI306" s="195">
        <f>IF(N306="nulová",J306,0)</f>
        <v>0</v>
      </c>
      <c r="BJ306" s="18" t="s">
        <v>82</v>
      </c>
      <c r="BK306" s="195">
        <f>ROUND(I306*H306,2)</f>
        <v>0</v>
      </c>
      <c r="BL306" s="18" t="s">
        <v>231</v>
      </c>
      <c r="BM306" s="194" t="s">
        <v>556</v>
      </c>
    </row>
    <row r="307" spans="2:63" s="12" customFormat="1" ht="22.9" customHeight="1">
      <c r="B307" s="167"/>
      <c r="C307" s="168"/>
      <c r="D307" s="169" t="s">
        <v>74</v>
      </c>
      <c r="E307" s="181" t="s">
        <v>557</v>
      </c>
      <c r="F307" s="181" t="s">
        <v>558</v>
      </c>
      <c r="G307" s="168"/>
      <c r="H307" s="168"/>
      <c r="I307" s="171"/>
      <c r="J307" s="182">
        <f>BK307</f>
        <v>0</v>
      </c>
      <c r="K307" s="168"/>
      <c r="L307" s="173"/>
      <c r="M307" s="174"/>
      <c r="N307" s="175"/>
      <c r="O307" s="175"/>
      <c r="P307" s="176">
        <f>SUM(P308:P331)</f>
        <v>0</v>
      </c>
      <c r="Q307" s="175"/>
      <c r="R307" s="176">
        <f>SUM(R308:R331)</f>
        <v>0.6896424800000001</v>
      </c>
      <c r="S307" s="175"/>
      <c r="T307" s="177">
        <f>SUM(T308:T331)</f>
        <v>0.03</v>
      </c>
      <c r="AR307" s="178" t="s">
        <v>82</v>
      </c>
      <c r="AT307" s="179" t="s">
        <v>74</v>
      </c>
      <c r="AU307" s="179" t="s">
        <v>80</v>
      </c>
      <c r="AY307" s="178" t="s">
        <v>128</v>
      </c>
      <c r="BK307" s="180">
        <f>SUM(BK308:BK331)</f>
        <v>0</v>
      </c>
    </row>
    <row r="308" spans="1:65" s="2" customFormat="1" ht="16.5" customHeight="1">
      <c r="A308" s="35"/>
      <c r="B308" s="36"/>
      <c r="C308" s="183" t="s">
        <v>559</v>
      </c>
      <c r="D308" s="183" t="s">
        <v>130</v>
      </c>
      <c r="E308" s="184" t="s">
        <v>560</v>
      </c>
      <c r="F308" s="185" t="s">
        <v>561</v>
      </c>
      <c r="G308" s="186" t="s">
        <v>175</v>
      </c>
      <c r="H308" s="187">
        <v>7.7</v>
      </c>
      <c r="I308" s="188"/>
      <c r="J308" s="189">
        <f>ROUND(I308*H308,2)</f>
        <v>0</v>
      </c>
      <c r="K308" s="185" t="s">
        <v>134</v>
      </c>
      <c r="L308" s="40"/>
      <c r="M308" s="190" t="s">
        <v>19</v>
      </c>
      <c r="N308" s="191" t="s">
        <v>47</v>
      </c>
      <c r="O308" s="65"/>
      <c r="P308" s="192">
        <f>O308*H308</f>
        <v>0</v>
      </c>
      <c r="Q308" s="192">
        <v>0</v>
      </c>
      <c r="R308" s="192">
        <f>Q308*H308</f>
        <v>0</v>
      </c>
      <c r="S308" s="192">
        <v>0</v>
      </c>
      <c r="T308" s="19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4" t="s">
        <v>231</v>
      </c>
      <c r="AT308" s="194" t="s">
        <v>130</v>
      </c>
      <c r="AU308" s="194" t="s">
        <v>82</v>
      </c>
      <c r="AY308" s="18" t="s">
        <v>128</v>
      </c>
      <c r="BE308" s="195">
        <f>IF(N308="základní",J308,0)</f>
        <v>0</v>
      </c>
      <c r="BF308" s="195">
        <f>IF(N308="snížená",J308,0)</f>
        <v>0</v>
      </c>
      <c r="BG308" s="195">
        <f>IF(N308="zákl. přenesená",J308,0)</f>
        <v>0</v>
      </c>
      <c r="BH308" s="195">
        <f>IF(N308="sníž. přenesená",J308,0)</f>
        <v>0</v>
      </c>
      <c r="BI308" s="195">
        <f>IF(N308="nulová",J308,0)</f>
        <v>0</v>
      </c>
      <c r="BJ308" s="18" t="s">
        <v>82</v>
      </c>
      <c r="BK308" s="195">
        <f>ROUND(I308*H308,2)</f>
        <v>0</v>
      </c>
      <c r="BL308" s="18" t="s">
        <v>231</v>
      </c>
      <c r="BM308" s="194" t="s">
        <v>562</v>
      </c>
    </row>
    <row r="309" spans="2:51" s="13" customFormat="1" ht="11.25">
      <c r="B309" s="196"/>
      <c r="C309" s="197"/>
      <c r="D309" s="198" t="s">
        <v>137</v>
      </c>
      <c r="E309" s="199" t="s">
        <v>19</v>
      </c>
      <c r="F309" s="200" t="s">
        <v>563</v>
      </c>
      <c r="G309" s="197"/>
      <c r="H309" s="199" t="s">
        <v>19</v>
      </c>
      <c r="I309" s="201"/>
      <c r="J309" s="197"/>
      <c r="K309" s="197"/>
      <c r="L309" s="202"/>
      <c r="M309" s="203"/>
      <c r="N309" s="204"/>
      <c r="O309" s="204"/>
      <c r="P309" s="204"/>
      <c r="Q309" s="204"/>
      <c r="R309" s="204"/>
      <c r="S309" s="204"/>
      <c r="T309" s="205"/>
      <c r="AT309" s="206" t="s">
        <v>137</v>
      </c>
      <c r="AU309" s="206" t="s">
        <v>82</v>
      </c>
      <c r="AV309" s="13" t="s">
        <v>80</v>
      </c>
      <c r="AW309" s="13" t="s">
        <v>36</v>
      </c>
      <c r="AX309" s="13" t="s">
        <v>75</v>
      </c>
      <c r="AY309" s="206" t="s">
        <v>128</v>
      </c>
    </row>
    <row r="310" spans="2:51" s="14" customFormat="1" ht="11.25">
      <c r="B310" s="207"/>
      <c r="C310" s="208"/>
      <c r="D310" s="198" t="s">
        <v>137</v>
      </c>
      <c r="E310" s="209" t="s">
        <v>19</v>
      </c>
      <c r="F310" s="210" t="s">
        <v>564</v>
      </c>
      <c r="G310" s="208"/>
      <c r="H310" s="211">
        <v>7.7</v>
      </c>
      <c r="I310" s="212"/>
      <c r="J310" s="208"/>
      <c r="K310" s="208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137</v>
      </c>
      <c r="AU310" s="217" t="s">
        <v>82</v>
      </c>
      <c r="AV310" s="14" t="s">
        <v>82</v>
      </c>
      <c r="AW310" s="14" t="s">
        <v>36</v>
      </c>
      <c r="AX310" s="14" t="s">
        <v>80</v>
      </c>
      <c r="AY310" s="217" t="s">
        <v>128</v>
      </c>
    </row>
    <row r="311" spans="1:65" s="2" customFormat="1" ht="16.5" customHeight="1">
      <c r="A311" s="35"/>
      <c r="B311" s="36"/>
      <c r="C311" s="229" t="s">
        <v>565</v>
      </c>
      <c r="D311" s="229" t="s">
        <v>186</v>
      </c>
      <c r="E311" s="230" t="s">
        <v>566</v>
      </c>
      <c r="F311" s="231" t="s">
        <v>567</v>
      </c>
      <c r="G311" s="232" t="s">
        <v>133</v>
      </c>
      <c r="H311" s="233">
        <v>0.385</v>
      </c>
      <c r="I311" s="234"/>
      <c r="J311" s="235">
        <f>ROUND(I311*H311,2)</f>
        <v>0</v>
      </c>
      <c r="K311" s="231" t="s">
        <v>19</v>
      </c>
      <c r="L311" s="236"/>
      <c r="M311" s="237" t="s">
        <v>19</v>
      </c>
      <c r="N311" s="238" t="s">
        <v>47</v>
      </c>
      <c r="O311" s="65"/>
      <c r="P311" s="192">
        <f>O311*H311</f>
        <v>0</v>
      </c>
      <c r="Q311" s="192">
        <v>0.55</v>
      </c>
      <c r="R311" s="192">
        <f>Q311*H311</f>
        <v>0.21175000000000002</v>
      </c>
      <c r="S311" s="192">
        <v>0</v>
      </c>
      <c r="T311" s="193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4" t="s">
        <v>323</v>
      </c>
      <c r="AT311" s="194" t="s">
        <v>186</v>
      </c>
      <c r="AU311" s="194" t="s">
        <v>82</v>
      </c>
      <c r="AY311" s="18" t="s">
        <v>128</v>
      </c>
      <c r="BE311" s="195">
        <f>IF(N311="základní",J311,0)</f>
        <v>0</v>
      </c>
      <c r="BF311" s="195">
        <f>IF(N311="snížená",J311,0)</f>
        <v>0</v>
      </c>
      <c r="BG311" s="195">
        <f>IF(N311="zákl. přenesená",J311,0)</f>
        <v>0</v>
      </c>
      <c r="BH311" s="195">
        <f>IF(N311="sníž. přenesená",J311,0)</f>
        <v>0</v>
      </c>
      <c r="BI311" s="195">
        <f>IF(N311="nulová",J311,0)</f>
        <v>0</v>
      </c>
      <c r="BJ311" s="18" t="s">
        <v>82</v>
      </c>
      <c r="BK311" s="195">
        <f>ROUND(I311*H311,2)</f>
        <v>0</v>
      </c>
      <c r="BL311" s="18" t="s">
        <v>231</v>
      </c>
      <c r="BM311" s="194" t="s">
        <v>568</v>
      </c>
    </row>
    <row r="312" spans="2:51" s="14" customFormat="1" ht="11.25">
      <c r="B312" s="207"/>
      <c r="C312" s="208"/>
      <c r="D312" s="198" t="s">
        <v>137</v>
      </c>
      <c r="E312" s="209" t="s">
        <v>19</v>
      </c>
      <c r="F312" s="210" t="s">
        <v>569</v>
      </c>
      <c r="G312" s="208"/>
      <c r="H312" s="211">
        <v>0.385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137</v>
      </c>
      <c r="AU312" s="217" t="s">
        <v>82</v>
      </c>
      <c r="AV312" s="14" t="s">
        <v>82</v>
      </c>
      <c r="AW312" s="14" t="s">
        <v>36</v>
      </c>
      <c r="AX312" s="14" t="s">
        <v>80</v>
      </c>
      <c r="AY312" s="217" t="s">
        <v>128</v>
      </c>
    </row>
    <row r="313" spans="1:65" s="2" customFormat="1" ht="16.5" customHeight="1">
      <c r="A313" s="35"/>
      <c r="B313" s="36"/>
      <c r="C313" s="183" t="s">
        <v>570</v>
      </c>
      <c r="D313" s="183" t="s">
        <v>130</v>
      </c>
      <c r="E313" s="184" t="s">
        <v>571</v>
      </c>
      <c r="F313" s="185" t="s">
        <v>572</v>
      </c>
      <c r="G313" s="186" t="s">
        <v>377</v>
      </c>
      <c r="H313" s="187">
        <v>5</v>
      </c>
      <c r="I313" s="188"/>
      <c r="J313" s="189">
        <f>ROUND(I313*H313,2)</f>
        <v>0</v>
      </c>
      <c r="K313" s="185" t="s">
        <v>134</v>
      </c>
      <c r="L313" s="40"/>
      <c r="M313" s="190" t="s">
        <v>19</v>
      </c>
      <c r="N313" s="191" t="s">
        <v>47</v>
      </c>
      <c r="O313" s="65"/>
      <c r="P313" s="192">
        <f>O313*H313</f>
        <v>0</v>
      </c>
      <c r="Q313" s="192">
        <v>0</v>
      </c>
      <c r="R313" s="192">
        <f>Q313*H313</f>
        <v>0</v>
      </c>
      <c r="S313" s="192">
        <v>0.006</v>
      </c>
      <c r="T313" s="193">
        <f>S313*H313</f>
        <v>0.03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4" t="s">
        <v>231</v>
      </c>
      <c r="AT313" s="194" t="s">
        <v>130</v>
      </c>
      <c r="AU313" s="194" t="s">
        <v>82</v>
      </c>
      <c r="AY313" s="18" t="s">
        <v>128</v>
      </c>
      <c r="BE313" s="195">
        <f>IF(N313="základní",J313,0)</f>
        <v>0</v>
      </c>
      <c r="BF313" s="195">
        <f>IF(N313="snížená",J313,0)</f>
        <v>0</v>
      </c>
      <c r="BG313" s="195">
        <f>IF(N313="zákl. přenesená",J313,0)</f>
        <v>0</v>
      </c>
      <c r="BH313" s="195">
        <f>IF(N313="sníž. přenesená",J313,0)</f>
        <v>0</v>
      </c>
      <c r="BI313" s="195">
        <f>IF(N313="nulová",J313,0)</f>
        <v>0</v>
      </c>
      <c r="BJ313" s="18" t="s">
        <v>82</v>
      </c>
      <c r="BK313" s="195">
        <f>ROUND(I313*H313,2)</f>
        <v>0</v>
      </c>
      <c r="BL313" s="18" t="s">
        <v>231</v>
      </c>
      <c r="BM313" s="194" t="s">
        <v>573</v>
      </c>
    </row>
    <row r="314" spans="1:65" s="2" customFormat="1" ht="16.5" customHeight="1">
      <c r="A314" s="35"/>
      <c r="B314" s="36"/>
      <c r="C314" s="183" t="s">
        <v>574</v>
      </c>
      <c r="D314" s="183" t="s">
        <v>130</v>
      </c>
      <c r="E314" s="184" t="s">
        <v>575</v>
      </c>
      <c r="F314" s="185" t="s">
        <v>576</v>
      </c>
      <c r="G314" s="186" t="s">
        <v>175</v>
      </c>
      <c r="H314" s="187">
        <v>10.238</v>
      </c>
      <c r="I314" s="188"/>
      <c r="J314" s="189">
        <f>ROUND(I314*H314,2)</f>
        <v>0</v>
      </c>
      <c r="K314" s="185" t="s">
        <v>134</v>
      </c>
      <c r="L314" s="40"/>
      <c r="M314" s="190" t="s">
        <v>19</v>
      </c>
      <c r="N314" s="191" t="s">
        <v>47</v>
      </c>
      <c r="O314" s="65"/>
      <c r="P314" s="192">
        <f>O314*H314</f>
        <v>0</v>
      </c>
      <c r="Q314" s="192">
        <v>0.00026</v>
      </c>
      <c r="R314" s="192">
        <f>Q314*H314</f>
        <v>0.0026618799999999997</v>
      </c>
      <c r="S314" s="192">
        <v>0</v>
      </c>
      <c r="T314" s="193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4" t="s">
        <v>231</v>
      </c>
      <c r="AT314" s="194" t="s">
        <v>130</v>
      </c>
      <c r="AU314" s="194" t="s">
        <v>82</v>
      </c>
      <c r="AY314" s="18" t="s">
        <v>128</v>
      </c>
      <c r="BE314" s="195">
        <f>IF(N314="základní",J314,0)</f>
        <v>0</v>
      </c>
      <c r="BF314" s="195">
        <f>IF(N314="snížená",J314,0)</f>
        <v>0</v>
      </c>
      <c r="BG314" s="195">
        <f>IF(N314="zákl. přenesená",J314,0)</f>
        <v>0</v>
      </c>
      <c r="BH314" s="195">
        <f>IF(N314="sníž. přenesená",J314,0)</f>
        <v>0</v>
      </c>
      <c r="BI314" s="195">
        <f>IF(N314="nulová",J314,0)</f>
        <v>0</v>
      </c>
      <c r="BJ314" s="18" t="s">
        <v>82</v>
      </c>
      <c r="BK314" s="195">
        <f>ROUND(I314*H314,2)</f>
        <v>0</v>
      </c>
      <c r="BL314" s="18" t="s">
        <v>231</v>
      </c>
      <c r="BM314" s="194" t="s">
        <v>577</v>
      </c>
    </row>
    <row r="315" spans="2:51" s="14" customFormat="1" ht="11.25">
      <c r="B315" s="207"/>
      <c r="C315" s="208"/>
      <c r="D315" s="198" t="s">
        <v>137</v>
      </c>
      <c r="E315" s="209" t="s">
        <v>19</v>
      </c>
      <c r="F315" s="210" t="s">
        <v>578</v>
      </c>
      <c r="G315" s="208"/>
      <c r="H315" s="211">
        <v>10.238</v>
      </c>
      <c r="I315" s="212"/>
      <c r="J315" s="208"/>
      <c r="K315" s="208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137</v>
      </c>
      <c r="AU315" s="217" t="s">
        <v>82</v>
      </c>
      <c r="AV315" s="14" t="s">
        <v>82</v>
      </c>
      <c r="AW315" s="14" t="s">
        <v>36</v>
      </c>
      <c r="AX315" s="14" t="s">
        <v>80</v>
      </c>
      <c r="AY315" s="217" t="s">
        <v>128</v>
      </c>
    </row>
    <row r="316" spans="1:65" s="2" customFormat="1" ht="16.5" customHeight="1">
      <c r="A316" s="35"/>
      <c r="B316" s="36"/>
      <c r="C316" s="229" t="s">
        <v>579</v>
      </c>
      <c r="D316" s="229" t="s">
        <v>186</v>
      </c>
      <c r="E316" s="230" t="s">
        <v>580</v>
      </c>
      <c r="F316" s="231" t="s">
        <v>581</v>
      </c>
      <c r="G316" s="232" t="s">
        <v>175</v>
      </c>
      <c r="H316" s="233">
        <v>10.238</v>
      </c>
      <c r="I316" s="234"/>
      <c r="J316" s="235">
        <f>ROUND(I316*H316,2)</f>
        <v>0</v>
      </c>
      <c r="K316" s="231" t="s">
        <v>134</v>
      </c>
      <c r="L316" s="236"/>
      <c r="M316" s="237" t="s">
        <v>19</v>
      </c>
      <c r="N316" s="238" t="s">
        <v>47</v>
      </c>
      <c r="O316" s="65"/>
      <c r="P316" s="192">
        <f>O316*H316</f>
        <v>0</v>
      </c>
      <c r="Q316" s="192">
        <v>0.0287</v>
      </c>
      <c r="R316" s="192">
        <f>Q316*H316</f>
        <v>0.2938306</v>
      </c>
      <c r="S316" s="192">
        <v>0</v>
      </c>
      <c r="T316" s="193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4" t="s">
        <v>323</v>
      </c>
      <c r="AT316" s="194" t="s">
        <v>186</v>
      </c>
      <c r="AU316" s="194" t="s">
        <v>82</v>
      </c>
      <c r="AY316" s="18" t="s">
        <v>128</v>
      </c>
      <c r="BE316" s="195">
        <f>IF(N316="základní",J316,0)</f>
        <v>0</v>
      </c>
      <c r="BF316" s="195">
        <f>IF(N316="snížená",J316,0)</f>
        <v>0</v>
      </c>
      <c r="BG316" s="195">
        <f>IF(N316="zákl. přenesená",J316,0)</f>
        <v>0</v>
      </c>
      <c r="BH316" s="195">
        <f>IF(N316="sníž. přenesená",J316,0)</f>
        <v>0</v>
      </c>
      <c r="BI316" s="195">
        <f>IF(N316="nulová",J316,0)</f>
        <v>0</v>
      </c>
      <c r="BJ316" s="18" t="s">
        <v>82</v>
      </c>
      <c r="BK316" s="195">
        <f>ROUND(I316*H316,2)</f>
        <v>0</v>
      </c>
      <c r="BL316" s="18" t="s">
        <v>231</v>
      </c>
      <c r="BM316" s="194" t="s">
        <v>582</v>
      </c>
    </row>
    <row r="317" spans="2:51" s="13" customFormat="1" ht="11.25">
      <c r="B317" s="196"/>
      <c r="C317" s="197"/>
      <c r="D317" s="198" t="s">
        <v>137</v>
      </c>
      <c r="E317" s="199" t="s">
        <v>19</v>
      </c>
      <c r="F317" s="200" t="s">
        <v>583</v>
      </c>
      <c r="G317" s="197"/>
      <c r="H317" s="199" t="s">
        <v>19</v>
      </c>
      <c r="I317" s="201"/>
      <c r="J317" s="197"/>
      <c r="K317" s="197"/>
      <c r="L317" s="202"/>
      <c r="M317" s="203"/>
      <c r="N317" s="204"/>
      <c r="O317" s="204"/>
      <c r="P317" s="204"/>
      <c r="Q317" s="204"/>
      <c r="R317" s="204"/>
      <c r="S317" s="204"/>
      <c r="T317" s="205"/>
      <c r="AT317" s="206" t="s">
        <v>137</v>
      </c>
      <c r="AU317" s="206" t="s">
        <v>82</v>
      </c>
      <c r="AV317" s="13" t="s">
        <v>80</v>
      </c>
      <c r="AW317" s="13" t="s">
        <v>36</v>
      </c>
      <c r="AX317" s="13" t="s">
        <v>75</v>
      </c>
      <c r="AY317" s="206" t="s">
        <v>128</v>
      </c>
    </row>
    <row r="318" spans="2:51" s="13" customFormat="1" ht="11.25">
      <c r="B318" s="196"/>
      <c r="C318" s="197"/>
      <c r="D318" s="198" t="s">
        <v>137</v>
      </c>
      <c r="E318" s="199" t="s">
        <v>19</v>
      </c>
      <c r="F318" s="200" t="s">
        <v>584</v>
      </c>
      <c r="G318" s="197"/>
      <c r="H318" s="199" t="s">
        <v>19</v>
      </c>
      <c r="I318" s="201"/>
      <c r="J318" s="197"/>
      <c r="K318" s="197"/>
      <c r="L318" s="202"/>
      <c r="M318" s="203"/>
      <c r="N318" s="204"/>
      <c r="O318" s="204"/>
      <c r="P318" s="204"/>
      <c r="Q318" s="204"/>
      <c r="R318" s="204"/>
      <c r="S318" s="204"/>
      <c r="T318" s="205"/>
      <c r="AT318" s="206" t="s">
        <v>137</v>
      </c>
      <c r="AU318" s="206" t="s">
        <v>82</v>
      </c>
      <c r="AV318" s="13" t="s">
        <v>80</v>
      </c>
      <c r="AW318" s="13" t="s">
        <v>36</v>
      </c>
      <c r="AX318" s="13" t="s">
        <v>75</v>
      </c>
      <c r="AY318" s="206" t="s">
        <v>128</v>
      </c>
    </row>
    <row r="319" spans="2:51" s="13" customFormat="1" ht="11.25">
      <c r="B319" s="196"/>
      <c r="C319" s="197"/>
      <c r="D319" s="198" t="s">
        <v>137</v>
      </c>
      <c r="E319" s="199" t="s">
        <v>19</v>
      </c>
      <c r="F319" s="200" t="s">
        <v>585</v>
      </c>
      <c r="G319" s="197"/>
      <c r="H319" s="199" t="s">
        <v>19</v>
      </c>
      <c r="I319" s="201"/>
      <c r="J319" s="197"/>
      <c r="K319" s="197"/>
      <c r="L319" s="202"/>
      <c r="M319" s="203"/>
      <c r="N319" s="204"/>
      <c r="O319" s="204"/>
      <c r="P319" s="204"/>
      <c r="Q319" s="204"/>
      <c r="R319" s="204"/>
      <c r="S319" s="204"/>
      <c r="T319" s="205"/>
      <c r="AT319" s="206" t="s">
        <v>137</v>
      </c>
      <c r="AU319" s="206" t="s">
        <v>82</v>
      </c>
      <c r="AV319" s="13" t="s">
        <v>80</v>
      </c>
      <c r="AW319" s="13" t="s">
        <v>36</v>
      </c>
      <c r="AX319" s="13" t="s">
        <v>75</v>
      </c>
      <c r="AY319" s="206" t="s">
        <v>128</v>
      </c>
    </row>
    <row r="320" spans="2:51" s="14" customFormat="1" ht="11.25">
      <c r="B320" s="207"/>
      <c r="C320" s="208"/>
      <c r="D320" s="198" t="s">
        <v>137</v>
      </c>
      <c r="E320" s="209" t="s">
        <v>19</v>
      </c>
      <c r="F320" s="210" t="s">
        <v>578</v>
      </c>
      <c r="G320" s="208"/>
      <c r="H320" s="211">
        <v>10.238</v>
      </c>
      <c r="I320" s="212"/>
      <c r="J320" s="208"/>
      <c r="K320" s="208"/>
      <c r="L320" s="213"/>
      <c r="M320" s="214"/>
      <c r="N320" s="215"/>
      <c r="O320" s="215"/>
      <c r="P320" s="215"/>
      <c r="Q320" s="215"/>
      <c r="R320" s="215"/>
      <c r="S320" s="215"/>
      <c r="T320" s="216"/>
      <c r="AT320" s="217" t="s">
        <v>137</v>
      </c>
      <c r="AU320" s="217" t="s">
        <v>82</v>
      </c>
      <c r="AV320" s="14" t="s">
        <v>82</v>
      </c>
      <c r="AW320" s="14" t="s">
        <v>36</v>
      </c>
      <c r="AX320" s="14" t="s">
        <v>80</v>
      </c>
      <c r="AY320" s="217" t="s">
        <v>128</v>
      </c>
    </row>
    <row r="321" spans="1:65" s="2" customFormat="1" ht="24" customHeight="1">
      <c r="A321" s="35"/>
      <c r="B321" s="36"/>
      <c r="C321" s="183" t="s">
        <v>586</v>
      </c>
      <c r="D321" s="183" t="s">
        <v>130</v>
      </c>
      <c r="E321" s="184" t="s">
        <v>587</v>
      </c>
      <c r="F321" s="185" t="s">
        <v>588</v>
      </c>
      <c r="G321" s="186" t="s">
        <v>377</v>
      </c>
      <c r="H321" s="187">
        <v>5</v>
      </c>
      <c r="I321" s="188"/>
      <c r="J321" s="189">
        <f>ROUND(I321*H321,2)</f>
        <v>0</v>
      </c>
      <c r="K321" s="185" t="s">
        <v>134</v>
      </c>
      <c r="L321" s="40"/>
      <c r="M321" s="190" t="s">
        <v>19</v>
      </c>
      <c r="N321" s="191" t="s">
        <v>47</v>
      </c>
      <c r="O321" s="65"/>
      <c r="P321" s="192">
        <f>O321*H321</f>
        <v>0</v>
      </c>
      <c r="Q321" s="192">
        <v>0.00026</v>
      </c>
      <c r="R321" s="192">
        <f>Q321*H321</f>
        <v>0.0013</v>
      </c>
      <c r="S321" s="192">
        <v>0</v>
      </c>
      <c r="T321" s="19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4" t="s">
        <v>231</v>
      </c>
      <c r="AT321" s="194" t="s">
        <v>130</v>
      </c>
      <c r="AU321" s="194" t="s">
        <v>82</v>
      </c>
      <c r="AY321" s="18" t="s">
        <v>128</v>
      </c>
      <c r="BE321" s="195">
        <f>IF(N321="základní",J321,0)</f>
        <v>0</v>
      </c>
      <c r="BF321" s="195">
        <f>IF(N321="snížená",J321,0)</f>
        <v>0</v>
      </c>
      <c r="BG321" s="195">
        <f>IF(N321="zákl. přenesená",J321,0)</f>
        <v>0</v>
      </c>
      <c r="BH321" s="195">
        <f>IF(N321="sníž. přenesená",J321,0)</f>
        <v>0</v>
      </c>
      <c r="BI321" s="195">
        <f>IF(N321="nulová",J321,0)</f>
        <v>0</v>
      </c>
      <c r="BJ321" s="18" t="s">
        <v>82</v>
      </c>
      <c r="BK321" s="195">
        <f>ROUND(I321*H321,2)</f>
        <v>0</v>
      </c>
      <c r="BL321" s="18" t="s">
        <v>231</v>
      </c>
      <c r="BM321" s="194" t="s">
        <v>589</v>
      </c>
    </row>
    <row r="322" spans="1:65" s="2" customFormat="1" ht="16.5" customHeight="1">
      <c r="A322" s="35"/>
      <c r="B322" s="36"/>
      <c r="C322" s="229" t="s">
        <v>590</v>
      </c>
      <c r="D322" s="229" t="s">
        <v>186</v>
      </c>
      <c r="E322" s="230" t="s">
        <v>591</v>
      </c>
      <c r="F322" s="231" t="s">
        <v>592</v>
      </c>
      <c r="G322" s="232" t="s">
        <v>175</v>
      </c>
      <c r="H322" s="233">
        <v>5</v>
      </c>
      <c r="I322" s="234"/>
      <c r="J322" s="235">
        <f>ROUND(I322*H322,2)</f>
        <v>0</v>
      </c>
      <c r="K322" s="231" t="s">
        <v>134</v>
      </c>
      <c r="L322" s="236"/>
      <c r="M322" s="237" t="s">
        <v>19</v>
      </c>
      <c r="N322" s="238" t="s">
        <v>47</v>
      </c>
      <c r="O322" s="65"/>
      <c r="P322" s="192">
        <f>O322*H322</f>
        <v>0</v>
      </c>
      <c r="Q322" s="192">
        <v>0.03065</v>
      </c>
      <c r="R322" s="192">
        <f>Q322*H322</f>
        <v>0.15325</v>
      </c>
      <c r="S322" s="192">
        <v>0</v>
      </c>
      <c r="T322" s="193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4" t="s">
        <v>323</v>
      </c>
      <c r="AT322" s="194" t="s">
        <v>186</v>
      </c>
      <c r="AU322" s="194" t="s">
        <v>82</v>
      </c>
      <c r="AY322" s="18" t="s">
        <v>128</v>
      </c>
      <c r="BE322" s="195">
        <f>IF(N322="základní",J322,0)</f>
        <v>0</v>
      </c>
      <c r="BF322" s="195">
        <f>IF(N322="snížená",J322,0)</f>
        <v>0</v>
      </c>
      <c r="BG322" s="195">
        <f>IF(N322="zákl. přenesená",J322,0)</f>
        <v>0</v>
      </c>
      <c r="BH322" s="195">
        <f>IF(N322="sníž. přenesená",J322,0)</f>
        <v>0</v>
      </c>
      <c r="BI322" s="195">
        <f>IF(N322="nulová",J322,0)</f>
        <v>0</v>
      </c>
      <c r="BJ322" s="18" t="s">
        <v>82</v>
      </c>
      <c r="BK322" s="195">
        <f>ROUND(I322*H322,2)</f>
        <v>0</v>
      </c>
      <c r="BL322" s="18" t="s">
        <v>231</v>
      </c>
      <c r="BM322" s="194" t="s">
        <v>593</v>
      </c>
    </row>
    <row r="323" spans="2:51" s="13" customFormat="1" ht="11.25">
      <c r="B323" s="196"/>
      <c r="C323" s="197"/>
      <c r="D323" s="198" t="s">
        <v>137</v>
      </c>
      <c r="E323" s="199" t="s">
        <v>19</v>
      </c>
      <c r="F323" s="200" t="s">
        <v>594</v>
      </c>
      <c r="G323" s="197"/>
      <c r="H323" s="199" t="s">
        <v>19</v>
      </c>
      <c r="I323" s="201"/>
      <c r="J323" s="197"/>
      <c r="K323" s="197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137</v>
      </c>
      <c r="AU323" s="206" t="s">
        <v>82</v>
      </c>
      <c r="AV323" s="13" t="s">
        <v>80</v>
      </c>
      <c r="AW323" s="13" t="s">
        <v>36</v>
      </c>
      <c r="AX323" s="13" t="s">
        <v>75</v>
      </c>
      <c r="AY323" s="206" t="s">
        <v>128</v>
      </c>
    </row>
    <row r="324" spans="2:51" s="13" customFormat="1" ht="11.25">
      <c r="B324" s="196"/>
      <c r="C324" s="197"/>
      <c r="D324" s="198" t="s">
        <v>137</v>
      </c>
      <c r="E324" s="199" t="s">
        <v>19</v>
      </c>
      <c r="F324" s="200" t="s">
        <v>595</v>
      </c>
      <c r="G324" s="197"/>
      <c r="H324" s="199" t="s">
        <v>19</v>
      </c>
      <c r="I324" s="201"/>
      <c r="J324" s="197"/>
      <c r="K324" s="197"/>
      <c r="L324" s="202"/>
      <c r="M324" s="203"/>
      <c r="N324" s="204"/>
      <c r="O324" s="204"/>
      <c r="P324" s="204"/>
      <c r="Q324" s="204"/>
      <c r="R324" s="204"/>
      <c r="S324" s="204"/>
      <c r="T324" s="205"/>
      <c r="AT324" s="206" t="s">
        <v>137</v>
      </c>
      <c r="AU324" s="206" t="s">
        <v>82</v>
      </c>
      <c r="AV324" s="13" t="s">
        <v>80</v>
      </c>
      <c r="AW324" s="13" t="s">
        <v>36</v>
      </c>
      <c r="AX324" s="13" t="s">
        <v>75</v>
      </c>
      <c r="AY324" s="206" t="s">
        <v>128</v>
      </c>
    </row>
    <row r="325" spans="2:51" s="13" customFormat="1" ht="11.25">
      <c r="B325" s="196"/>
      <c r="C325" s="197"/>
      <c r="D325" s="198" t="s">
        <v>137</v>
      </c>
      <c r="E325" s="199" t="s">
        <v>19</v>
      </c>
      <c r="F325" s="200" t="s">
        <v>596</v>
      </c>
      <c r="G325" s="197"/>
      <c r="H325" s="199" t="s">
        <v>19</v>
      </c>
      <c r="I325" s="201"/>
      <c r="J325" s="197"/>
      <c r="K325" s="197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137</v>
      </c>
      <c r="AU325" s="206" t="s">
        <v>82</v>
      </c>
      <c r="AV325" s="13" t="s">
        <v>80</v>
      </c>
      <c r="AW325" s="13" t="s">
        <v>36</v>
      </c>
      <c r="AX325" s="13" t="s">
        <v>75</v>
      </c>
      <c r="AY325" s="206" t="s">
        <v>128</v>
      </c>
    </row>
    <row r="326" spans="2:51" s="14" customFormat="1" ht="11.25">
      <c r="B326" s="207"/>
      <c r="C326" s="208"/>
      <c r="D326" s="198" t="s">
        <v>137</v>
      </c>
      <c r="E326" s="209" t="s">
        <v>19</v>
      </c>
      <c r="F326" s="210" t="s">
        <v>160</v>
      </c>
      <c r="G326" s="208"/>
      <c r="H326" s="211">
        <v>5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137</v>
      </c>
      <c r="AU326" s="217" t="s">
        <v>82</v>
      </c>
      <c r="AV326" s="14" t="s">
        <v>82</v>
      </c>
      <c r="AW326" s="14" t="s">
        <v>36</v>
      </c>
      <c r="AX326" s="14" t="s">
        <v>80</v>
      </c>
      <c r="AY326" s="217" t="s">
        <v>128</v>
      </c>
    </row>
    <row r="327" spans="1:65" s="2" customFormat="1" ht="24" customHeight="1">
      <c r="A327" s="35"/>
      <c r="B327" s="36"/>
      <c r="C327" s="183" t="s">
        <v>597</v>
      </c>
      <c r="D327" s="183" t="s">
        <v>130</v>
      </c>
      <c r="E327" s="184" t="s">
        <v>598</v>
      </c>
      <c r="F327" s="185" t="s">
        <v>599</v>
      </c>
      <c r="G327" s="186" t="s">
        <v>377</v>
      </c>
      <c r="H327" s="187">
        <v>5</v>
      </c>
      <c r="I327" s="188"/>
      <c r="J327" s="189">
        <f>ROUND(I327*H327,2)</f>
        <v>0</v>
      </c>
      <c r="K327" s="185" t="s">
        <v>134</v>
      </c>
      <c r="L327" s="40"/>
      <c r="M327" s="190" t="s">
        <v>19</v>
      </c>
      <c r="N327" s="191" t="s">
        <v>47</v>
      </c>
      <c r="O327" s="65"/>
      <c r="P327" s="192">
        <f>O327*H327</f>
        <v>0</v>
      </c>
      <c r="Q327" s="192">
        <v>0</v>
      </c>
      <c r="R327" s="192">
        <f>Q327*H327</f>
        <v>0</v>
      </c>
      <c r="S327" s="192">
        <v>0</v>
      </c>
      <c r="T327" s="193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4" t="s">
        <v>231</v>
      </c>
      <c r="AT327" s="194" t="s">
        <v>130</v>
      </c>
      <c r="AU327" s="194" t="s">
        <v>82</v>
      </c>
      <c r="AY327" s="18" t="s">
        <v>128</v>
      </c>
      <c r="BE327" s="195">
        <f>IF(N327="základní",J327,0)</f>
        <v>0</v>
      </c>
      <c r="BF327" s="195">
        <f>IF(N327="snížená",J327,0)</f>
        <v>0</v>
      </c>
      <c r="BG327" s="195">
        <f>IF(N327="zákl. přenesená",J327,0)</f>
        <v>0</v>
      </c>
      <c r="BH327" s="195">
        <f>IF(N327="sníž. přenesená",J327,0)</f>
        <v>0</v>
      </c>
      <c r="BI327" s="195">
        <f>IF(N327="nulová",J327,0)</f>
        <v>0</v>
      </c>
      <c r="BJ327" s="18" t="s">
        <v>82</v>
      </c>
      <c r="BK327" s="195">
        <f>ROUND(I327*H327,2)</f>
        <v>0</v>
      </c>
      <c r="BL327" s="18" t="s">
        <v>231</v>
      </c>
      <c r="BM327" s="194" t="s">
        <v>600</v>
      </c>
    </row>
    <row r="328" spans="1:65" s="2" customFormat="1" ht="16.5" customHeight="1">
      <c r="A328" s="35"/>
      <c r="B328" s="36"/>
      <c r="C328" s="229" t="s">
        <v>601</v>
      </c>
      <c r="D328" s="229" t="s">
        <v>186</v>
      </c>
      <c r="E328" s="230" t="s">
        <v>602</v>
      </c>
      <c r="F328" s="231" t="s">
        <v>603</v>
      </c>
      <c r="G328" s="232" t="s">
        <v>228</v>
      </c>
      <c r="H328" s="233">
        <v>5.25</v>
      </c>
      <c r="I328" s="234"/>
      <c r="J328" s="235">
        <f>ROUND(I328*H328,2)</f>
        <v>0</v>
      </c>
      <c r="K328" s="231" t="s">
        <v>134</v>
      </c>
      <c r="L328" s="236"/>
      <c r="M328" s="237" t="s">
        <v>19</v>
      </c>
      <c r="N328" s="238" t="s">
        <v>47</v>
      </c>
      <c r="O328" s="65"/>
      <c r="P328" s="192">
        <f>O328*H328</f>
        <v>0</v>
      </c>
      <c r="Q328" s="192">
        <v>0.005</v>
      </c>
      <c r="R328" s="192">
        <f>Q328*H328</f>
        <v>0.02625</v>
      </c>
      <c r="S328" s="192">
        <v>0</v>
      </c>
      <c r="T328" s="193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4" t="s">
        <v>323</v>
      </c>
      <c r="AT328" s="194" t="s">
        <v>186</v>
      </c>
      <c r="AU328" s="194" t="s">
        <v>82</v>
      </c>
      <c r="AY328" s="18" t="s">
        <v>128</v>
      </c>
      <c r="BE328" s="195">
        <f>IF(N328="základní",J328,0)</f>
        <v>0</v>
      </c>
      <c r="BF328" s="195">
        <f>IF(N328="snížená",J328,0)</f>
        <v>0</v>
      </c>
      <c r="BG328" s="195">
        <f>IF(N328="zákl. přenesená",J328,0)</f>
        <v>0</v>
      </c>
      <c r="BH328" s="195">
        <f>IF(N328="sníž. přenesená",J328,0)</f>
        <v>0</v>
      </c>
      <c r="BI328" s="195">
        <f>IF(N328="nulová",J328,0)</f>
        <v>0</v>
      </c>
      <c r="BJ328" s="18" t="s">
        <v>82</v>
      </c>
      <c r="BK328" s="195">
        <f>ROUND(I328*H328,2)</f>
        <v>0</v>
      </c>
      <c r="BL328" s="18" t="s">
        <v>231</v>
      </c>
      <c r="BM328" s="194" t="s">
        <v>604</v>
      </c>
    </row>
    <row r="329" spans="2:51" s="14" customFormat="1" ht="11.25">
      <c r="B329" s="207"/>
      <c r="C329" s="208"/>
      <c r="D329" s="198" t="s">
        <v>137</v>
      </c>
      <c r="E329" s="209" t="s">
        <v>19</v>
      </c>
      <c r="F329" s="210" t="s">
        <v>254</v>
      </c>
      <c r="G329" s="208"/>
      <c r="H329" s="211">
        <v>5.25</v>
      </c>
      <c r="I329" s="212"/>
      <c r="J329" s="208"/>
      <c r="K329" s="208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137</v>
      </c>
      <c r="AU329" s="217" t="s">
        <v>82</v>
      </c>
      <c r="AV329" s="14" t="s">
        <v>82</v>
      </c>
      <c r="AW329" s="14" t="s">
        <v>36</v>
      </c>
      <c r="AX329" s="14" t="s">
        <v>80</v>
      </c>
      <c r="AY329" s="217" t="s">
        <v>128</v>
      </c>
    </row>
    <row r="330" spans="1:65" s="2" customFormat="1" ht="16.5" customHeight="1">
      <c r="A330" s="35"/>
      <c r="B330" s="36"/>
      <c r="C330" s="229" t="s">
        <v>605</v>
      </c>
      <c r="D330" s="229" t="s">
        <v>186</v>
      </c>
      <c r="E330" s="230" t="s">
        <v>606</v>
      </c>
      <c r="F330" s="231" t="s">
        <v>607</v>
      </c>
      <c r="G330" s="232" t="s">
        <v>377</v>
      </c>
      <c r="H330" s="233">
        <v>10</v>
      </c>
      <c r="I330" s="234"/>
      <c r="J330" s="235">
        <f>ROUND(I330*H330,2)</f>
        <v>0</v>
      </c>
      <c r="K330" s="231" t="s">
        <v>134</v>
      </c>
      <c r="L330" s="236"/>
      <c r="M330" s="237" t="s">
        <v>19</v>
      </c>
      <c r="N330" s="238" t="s">
        <v>47</v>
      </c>
      <c r="O330" s="65"/>
      <c r="P330" s="192">
        <f>O330*H330</f>
        <v>0</v>
      </c>
      <c r="Q330" s="192">
        <v>6E-05</v>
      </c>
      <c r="R330" s="192">
        <f>Q330*H330</f>
        <v>0.0006000000000000001</v>
      </c>
      <c r="S330" s="192">
        <v>0</v>
      </c>
      <c r="T330" s="19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4" t="s">
        <v>323</v>
      </c>
      <c r="AT330" s="194" t="s">
        <v>186</v>
      </c>
      <c r="AU330" s="194" t="s">
        <v>82</v>
      </c>
      <c r="AY330" s="18" t="s">
        <v>128</v>
      </c>
      <c r="BE330" s="195">
        <f>IF(N330="základní",J330,0)</f>
        <v>0</v>
      </c>
      <c r="BF330" s="195">
        <f>IF(N330="snížená",J330,0)</f>
        <v>0</v>
      </c>
      <c r="BG330" s="195">
        <f>IF(N330="zákl. přenesená",J330,0)</f>
        <v>0</v>
      </c>
      <c r="BH330" s="195">
        <f>IF(N330="sníž. přenesená",J330,0)</f>
        <v>0</v>
      </c>
      <c r="BI330" s="195">
        <f>IF(N330="nulová",J330,0)</f>
        <v>0</v>
      </c>
      <c r="BJ330" s="18" t="s">
        <v>82</v>
      </c>
      <c r="BK330" s="195">
        <f>ROUND(I330*H330,2)</f>
        <v>0</v>
      </c>
      <c r="BL330" s="18" t="s">
        <v>231</v>
      </c>
      <c r="BM330" s="194" t="s">
        <v>608</v>
      </c>
    </row>
    <row r="331" spans="1:65" s="2" customFormat="1" ht="24" customHeight="1">
      <c r="A331" s="35"/>
      <c r="B331" s="36"/>
      <c r="C331" s="183" t="s">
        <v>609</v>
      </c>
      <c r="D331" s="183" t="s">
        <v>130</v>
      </c>
      <c r="E331" s="184" t="s">
        <v>610</v>
      </c>
      <c r="F331" s="185" t="s">
        <v>611</v>
      </c>
      <c r="G331" s="186" t="s">
        <v>343</v>
      </c>
      <c r="H331" s="187">
        <v>0.69</v>
      </c>
      <c r="I331" s="188"/>
      <c r="J331" s="189">
        <f>ROUND(I331*H331,2)</f>
        <v>0</v>
      </c>
      <c r="K331" s="185" t="s">
        <v>134</v>
      </c>
      <c r="L331" s="40"/>
      <c r="M331" s="190" t="s">
        <v>19</v>
      </c>
      <c r="N331" s="191" t="s">
        <v>47</v>
      </c>
      <c r="O331" s="65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4" t="s">
        <v>231</v>
      </c>
      <c r="AT331" s="194" t="s">
        <v>130</v>
      </c>
      <c r="AU331" s="194" t="s">
        <v>82</v>
      </c>
      <c r="AY331" s="18" t="s">
        <v>128</v>
      </c>
      <c r="BE331" s="195">
        <f>IF(N331="základní",J331,0)</f>
        <v>0</v>
      </c>
      <c r="BF331" s="195">
        <f>IF(N331="snížená",J331,0)</f>
        <v>0</v>
      </c>
      <c r="BG331" s="195">
        <f>IF(N331="zákl. přenesená",J331,0)</f>
        <v>0</v>
      </c>
      <c r="BH331" s="195">
        <f>IF(N331="sníž. přenesená",J331,0)</f>
        <v>0</v>
      </c>
      <c r="BI331" s="195">
        <f>IF(N331="nulová",J331,0)</f>
        <v>0</v>
      </c>
      <c r="BJ331" s="18" t="s">
        <v>82</v>
      </c>
      <c r="BK331" s="195">
        <f>ROUND(I331*H331,2)</f>
        <v>0</v>
      </c>
      <c r="BL331" s="18" t="s">
        <v>231</v>
      </c>
      <c r="BM331" s="194" t="s">
        <v>612</v>
      </c>
    </row>
    <row r="332" spans="2:63" s="12" customFormat="1" ht="22.9" customHeight="1">
      <c r="B332" s="167"/>
      <c r="C332" s="168"/>
      <c r="D332" s="169" t="s">
        <v>74</v>
      </c>
      <c r="E332" s="181" t="s">
        <v>613</v>
      </c>
      <c r="F332" s="181" t="s">
        <v>614</v>
      </c>
      <c r="G332" s="168"/>
      <c r="H332" s="168"/>
      <c r="I332" s="171"/>
      <c r="J332" s="182">
        <f>BK332</f>
        <v>0</v>
      </c>
      <c r="K332" s="168"/>
      <c r="L332" s="173"/>
      <c r="M332" s="174"/>
      <c r="N332" s="175"/>
      <c r="O332" s="175"/>
      <c r="P332" s="176">
        <f>SUM(P333:P356)</f>
        <v>0</v>
      </c>
      <c r="Q332" s="175"/>
      <c r="R332" s="176">
        <f>SUM(R333:R356)</f>
        <v>8.603997</v>
      </c>
      <c r="S332" s="175"/>
      <c r="T332" s="177">
        <f>SUM(T333:T356)</f>
        <v>0</v>
      </c>
      <c r="AR332" s="178" t="s">
        <v>82</v>
      </c>
      <c r="AT332" s="179" t="s">
        <v>74</v>
      </c>
      <c r="AU332" s="179" t="s">
        <v>80</v>
      </c>
      <c r="AY332" s="178" t="s">
        <v>128</v>
      </c>
      <c r="BK332" s="180">
        <f>SUM(BK333:BK356)</f>
        <v>0</v>
      </c>
    </row>
    <row r="333" spans="1:65" s="2" customFormat="1" ht="24" customHeight="1">
      <c r="A333" s="35"/>
      <c r="B333" s="36"/>
      <c r="C333" s="183" t="s">
        <v>615</v>
      </c>
      <c r="D333" s="183" t="s">
        <v>130</v>
      </c>
      <c r="E333" s="184" t="s">
        <v>616</v>
      </c>
      <c r="F333" s="185" t="s">
        <v>617</v>
      </c>
      <c r="G333" s="186" t="s">
        <v>228</v>
      </c>
      <c r="H333" s="187">
        <v>50.95</v>
      </c>
      <c r="I333" s="188"/>
      <c r="J333" s="189">
        <f>ROUND(I333*H333,2)</f>
        <v>0</v>
      </c>
      <c r="K333" s="185" t="s">
        <v>134</v>
      </c>
      <c r="L333" s="40"/>
      <c r="M333" s="190" t="s">
        <v>19</v>
      </c>
      <c r="N333" s="191" t="s">
        <v>47</v>
      </c>
      <c r="O333" s="65"/>
      <c r="P333" s="192">
        <f>O333*H333</f>
        <v>0</v>
      </c>
      <c r="Q333" s="192">
        <v>6E-05</v>
      </c>
      <c r="R333" s="192">
        <f>Q333*H333</f>
        <v>0.0030570000000000003</v>
      </c>
      <c r="S333" s="192">
        <v>0</v>
      </c>
      <c r="T333" s="193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4" t="s">
        <v>231</v>
      </c>
      <c r="AT333" s="194" t="s">
        <v>130</v>
      </c>
      <c r="AU333" s="194" t="s">
        <v>82</v>
      </c>
      <c r="AY333" s="18" t="s">
        <v>128</v>
      </c>
      <c r="BE333" s="195">
        <f>IF(N333="základní",J333,0)</f>
        <v>0</v>
      </c>
      <c r="BF333" s="195">
        <f>IF(N333="snížená",J333,0)</f>
        <v>0</v>
      </c>
      <c r="BG333" s="195">
        <f>IF(N333="zákl. přenesená",J333,0)</f>
        <v>0</v>
      </c>
      <c r="BH333" s="195">
        <f>IF(N333="sníž. přenesená",J333,0)</f>
        <v>0</v>
      </c>
      <c r="BI333" s="195">
        <f>IF(N333="nulová",J333,0)</f>
        <v>0</v>
      </c>
      <c r="BJ333" s="18" t="s">
        <v>82</v>
      </c>
      <c r="BK333" s="195">
        <f>ROUND(I333*H333,2)</f>
        <v>0</v>
      </c>
      <c r="BL333" s="18" t="s">
        <v>231</v>
      </c>
      <c r="BM333" s="194" t="s">
        <v>618</v>
      </c>
    </row>
    <row r="334" spans="2:51" s="13" customFormat="1" ht="22.5">
      <c r="B334" s="196"/>
      <c r="C334" s="197"/>
      <c r="D334" s="198" t="s">
        <v>137</v>
      </c>
      <c r="E334" s="199" t="s">
        <v>19</v>
      </c>
      <c r="F334" s="200" t="s">
        <v>619</v>
      </c>
      <c r="G334" s="197"/>
      <c r="H334" s="199" t="s">
        <v>19</v>
      </c>
      <c r="I334" s="201"/>
      <c r="J334" s="197"/>
      <c r="K334" s="197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137</v>
      </c>
      <c r="AU334" s="206" t="s">
        <v>82</v>
      </c>
      <c r="AV334" s="13" t="s">
        <v>80</v>
      </c>
      <c r="AW334" s="13" t="s">
        <v>36</v>
      </c>
      <c r="AX334" s="13" t="s">
        <v>75</v>
      </c>
      <c r="AY334" s="206" t="s">
        <v>128</v>
      </c>
    </row>
    <row r="335" spans="2:51" s="13" customFormat="1" ht="11.25">
      <c r="B335" s="196"/>
      <c r="C335" s="197"/>
      <c r="D335" s="198" t="s">
        <v>137</v>
      </c>
      <c r="E335" s="199" t="s">
        <v>19</v>
      </c>
      <c r="F335" s="200" t="s">
        <v>620</v>
      </c>
      <c r="G335" s="197"/>
      <c r="H335" s="199" t="s">
        <v>19</v>
      </c>
      <c r="I335" s="201"/>
      <c r="J335" s="197"/>
      <c r="K335" s="197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137</v>
      </c>
      <c r="AU335" s="206" t="s">
        <v>82</v>
      </c>
      <c r="AV335" s="13" t="s">
        <v>80</v>
      </c>
      <c r="AW335" s="13" t="s">
        <v>36</v>
      </c>
      <c r="AX335" s="13" t="s">
        <v>75</v>
      </c>
      <c r="AY335" s="206" t="s">
        <v>128</v>
      </c>
    </row>
    <row r="336" spans="2:51" s="14" customFormat="1" ht="11.25">
      <c r="B336" s="207"/>
      <c r="C336" s="208"/>
      <c r="D336" s="198" t="s">
        <v>137</v>
      </c>
      <c r="E336" s="209" t="s">
        <v>19</v>
      </c>
      <c r="F336" s="210" t="s">
        <v>621</v>
      </c>
      <c r="G336" s="208"/>
      <c r="H336" s="211">
        <v>50.95</v>
      </c>
      <c r="I336" s="212"/>
      <c r="J336" s="208"/>
      <c r="K336" s="208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137</v>
      </c>
      <c r="AU336" s="217" t="s">
        <v>82</v>
      </c>
      <c r="AV336" s="14" t="s">
        <v>82</v>
      </c>
      <c r="AW336" s="14" t="s">
        <v>36</v>
      </c>
      <c r="AX336" s="14" t="s">
        <v>80</v>
      </c>
      <c r="AY336" s="217" t="s">
        <v>128</v>
      </c>
    </row>
    <row r="337" spans="1:65" s="2" customFormat="1" ht="24" customHeight="1">
      <c r="A337" s="35"/>
      <c r="B337" s="36"/>
      <c r="C337" s="229" t="s">
        <v>622</v>
      </c>
      <c r="D337" s="229" t="s">
        <v>186</v>
      </c>
      <c r="E337" s="230" t="s">
        <v>623</v>
      </c>
      <c r="F337" s="231" t="s">
        <v>624</v>
      </c>
      <c r="G337" s="232" t="s">
        <v>228</v>
      </c>
      <c r="H337" s="233">
        <v>50.95</v>
      </c>
      <c r="I337" s="234"/>
      <c r="J337" s="235">
        <f>ROUND(I337*H337,2)</f>
        <v>0</v>
      </c>
      <c r="K337" s="231" t="s">
        <v>19</v>
      </c>
      <c r="L337" s="236"/>
      <c r="M337" s="237" t="s">
        <v>19</v>
      </c>
      <c r="N337" s="238" t="s">
        <v>47</v>
      </c>
      <c r="O337" s="65"/>
      <c r="P337" s="192">
        <f>O337*H337</f>
        <v>0</v>
      </c>
      <c r="Q337" s="192">
        <v>0.00343</v>
      </c>
      <c r="R337" s="192">
        <f>Q337*H337</f>
        <v>0.1747585</v>
      </c>
      <c r="S337" s="192">
        <v>0</v>
      </c>
      <c r="T337" s="193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4" t="s">
        <v>323</v>
      </c>
      <c r="AT337" s="194" t="s">
        <v>186</v>
      </c>
      <c r="AU337" s="194" t="s">
        <v>82</v>
      </c>
      <c r="AY337" s="18" t="s">
        <v>128</v>
      </c>
      <c r="BE337" s="195">
        <f>IF(N337="základní",J337,0)</f>
        <v>0</v>
      </c>
      <c r="BF337" s="195">
        <f>IF(N337="snížená",J337,0)</f>
        <v>0</v>
      </c>
      <c r="BG337" s="195">
        <f>IF(N337="zákl. přenesená",J337,0)</f>
        <v>0</v>
      </c>
      <c r="BH337" s="195">
        <f>IF(N337="sníž. přenesená",J337,0)</f>
        <v>0</v>
      </c>
      <c r="BI337" s="195">
        <f>IF(N337="nulová",J337,0)</f>
        <v>0</v>
      </c>
      <c r="BJ337" s="18" t="s">
        <v>82</v>
      </c>
      <c r="BK337" s="195">
        <f>ROUND(I337*H337,2)</f>
        <v>0</v>
      </c>
      <c r="BL337" s="18" t="s">
        <v>231</v>
      </c>
      <c r="BM337" s="194" t="s">
        <v>625</v>
      </c>
    </row>
    <row r="338" spans="1:65" s="2" customFormat="1" ht="16.5" customHeight="1">
      <c r="A338" s="35"/>
      <c r="B338" s="36"/>
      <c r="C338" s="229" t="s">
        <v>626</v>
      </c>
      <c r="D338" s="229" t="s">
        <v>186</v>
      </c>
      <c r="E338" s="230" t="s">
        <v>627</v>
      </c>
      <c r="F338" s="231" t="s">
        <v>628</v>
      </c>
      <c r="G338" s="232" t="s">
        <v>228</v>
      </c>
      <c r="H338" s="233">
        <v>50.95</v>
      </c>
      <c r="I338" s="234"/>
      <c r="J338" s="235">
        <f>ROUND(I338*H338,2)</f>
        <v>0</v>
      </c>
      <c r="K338" s="231" t="s">
        <v>19</v>
      </c>
      <c r="L338" s="236"/>
      <c r="M338" s="237" t="s">
        <v>19</v>
      </c>
      <c r="N338" s="238" t="s">
        <v>47</v>
      </c>
      <c r="O338" s="65"/>
      <c r="P338" s="192">
        <f>O338*H338</f>
        <v>0</v>
      </c>
      <c r="Q338" s="192">
        <v>0.063</v>
      </c>
      <c r="R338" s="192">
        <f>Q338*H338</f>
        <v>3.2098500000000003</v>
      </c>
      <c r="S338" s="192">
        <v>0</v>
      </c>
      <c r="T338" s="193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4" t="s">
        <v>323</v>
      </c>
      <c r="AT338" s="194" t="s">
        <v>186</v>
      </c>
      <c r="AU338" s="194" t="s">
        <v>82</v>
      </c>
      <c r="AY338" s="18" t="s">
        <v>128</v>
      </c>
      <c r="BE338" s="195">
        <f>IF(N338="základní",J338,0)</f>
        <v>0</v>
      </c>
      <c r="BF338" s="195">
        <f>IF(N338="snížená",J338,0)</f>
        <v>0</v>
      </c>
      <c r="BG338" s="195">
        <f>IF(N338="zákl. přenesená",J338,0)</f>
        <v>0</v>
      </c>
      <c r="BH338" s="195">
        <f>IF(N338="sníž. přenesená",J338,0)</f>
        <v>0</v>
      </c>
      <c r="BI338" s="195">
        <f>IF(N338="nulová",J338,0)</f>
        <v>0</v>
      </c>
      <c r="BJ338" s="18" t="s">
        <v>82</v>
      </c>
      <c r="BK338" s="195">
        <f>ROUND(I338*H338,2)</f>
        <v>0</v>
      </c>
      <c r="BL338" s="18" t="s">
        <v>231</v>
      </c>
      <c r="BM338" s="194" t="s">
        <v>629</v>
      </c>
    </row>
    <row r="339" spans="1:65" s="2" customFormat="1" ht="16.5" customHeight="1">
      <c r="A339" s="35"/>
      <c r="B339" s="36"/>
      <c r="C339" s="183" t="s">
        <v>630</v>
      </c>
      <c r="D339" s="183" t="s">
        <v>130</v>
      </c>
      <c r="E339" s="184" t="s">
        <v>631</v>
      </c>
      <c r="F339" s="185" t="s">
        <v>632</v>
      </c>
      <c r="G339" s="186" t="s">
        <v>228</v>
      </c>
      <c r="H339" s="187">
        <v>4</v>
      </c>
      <c r="I339" s="188"/>
      <c r="J339" s="189">
        <f>ROUND(I339*H339,2)</f>
        <v>0</v>
      </c>
      <c r="K339" s="185" t="s">
        <v>134</v>
      </c>
      <c r="L339" s="40"/>
      <c r="M339" s="190" t="s">
        <v>19</v>
      </c>
      <c r="N339" s="191" t="s">
        <v>47</v>
      </c>
      <c r="O339" s="65"/>
      <c r="P339" s="192">
        <f>O339*H339</f>
        <v>0</v>
      </c>
      <c r="Q339" s="192">
        <v>0</v>
      </c>
      <c r="R339" s="192">
        <f>Q339*H339</f>
        <v>0</v>
      </c>
      <c r="S339" s="192">
        <v>0</v>
      </c>
      <c r="T339" s="193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4" t="s">
        <v>231</v>
      </c>
      <c r="AT339" s="194" t="s">
        <v>130</v>
      </c>
      <c r="AU339" s="194" t="s">
        <v>82</v>
      </c>
      <c r="AY339" s="18" t="s">
        <v>128</v>
      </c>
      <c r="BE339" s="195">
        <f>IF(N339="základní",J339,0)</f>
        <v>0</v>
      </c>
      <c r="BF339" s="195">
        <f>IF(N339="snížená",J339,0)</f>
        <v>0</v>
      </c>
      <c r="BG339" s="195">
        <f>IF(N339="zákl. přenesená",J339,0)</f>
        <v>0</v>
      </c>
      <c r="BH339" s="195">
        <f>IF(N339="sníž. přenesená",J339,0)</f>
        <v>0</v>
      </c>
      <c r="BI339" s="195">
        <f>IF(N339="nulová",J339,0)</f>
        <v>0</v>
      </c>
      <c r="BJ339" s="18" t="s">
        <v>82</v>
      </c>
      <c r="BK339" s="195">
        <f>ROUND(I339*H339,2)</f>
        <v>0</v>
      </c>
      <c r="BL339" s="18" t="s">
        <v>231</v>
      </c>
      <c r="BM339" s="194" t="s">
        <v>633</v>
      </c>
    </row>
    <row r="340" spans="1:65" s="2" customFormat="1" ht="16.5" customHeight="1">
      <c r="A340" s="35"/>
      <c r="B340" s="36"/>
      <c r="C340" s="229" t="s">
        <v>634</v>
      </c>
      <c r="D340" s="229" t="s">
        <v>186</v>
      </c>
      <c r="E340" s="230" t="s">
        <v>635</v>
      </c>
      <c r="F340" s="231" t="s">
        <v>636</v>
      </c>
      <c r="G340" s="232" t="s">
        <v>377</v>
      </c>
      <c r="H340" s="233">
        <v>4</v>
      </c>
      <c r="I340" s="234"/>
      <c r="J340" s="235">
        <f>ROUND(I340*H340,2)</f>
        <v>0</v>
      </c>
      <c r="K340" s="231" t="s">
        <v>134</v>
      </c>
      <c r="L340" s="236"/>
      <c r="M340" s="237" t="s">
        <v>19</v>
      </c>
      <c r="N340" s="238" t="s">
        <v>47</v>
      </c>
      <c r="O340" s="65"/>
      <c r="P340" s="192">
        <f>O340*H340</f>
        <v>0</v>
      </c>
      <c r="Q340" s="192">
        <v>0.0118</v>
      </c>
      <c r="R340" s="192">
        <f>Q340*H340</f>
        <v>0.0472</v>
      </c>
      <c r="S340" s="192">
        <v>0</v>
      </c>
      <c r="T340" s="193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4" t="s">
        <v>323</v>
      </c>
      <c r="AT340" s="194" t="s">
        <v>186</v>
      </c>
      <c r="AU340" s="194" t="s">
        <v>82</v>
      </c>
      <c r="AY340" s="18" t="s">
        <v>128</v>
      </c>
      <c r="BE340" s="195">
        <f>IF(N340="základní",J340,0)</f>
        <v>0</v>
      </c>
      <c r="BF340" s="195">
        <f>IF(N340="snížená",J340,0)</f>
        <v>0</v>
      </c>
      <c r="BG340" s="195">
        <f>IF(N340="zákl. přenesená",J340,0)</f>
        <v>0</v>
      </c>
      <c r="BH340" s="195">
        <f>IF(N340="sníž. přenesená",J340,0)</f>
        <v>0</v>
      </c>
      <c r="BI340" s="195">
        <f>IF(N340="nulová",J340,0)</f>
        <v>0</v>
      </c>
      <c r="BJ340" s="18" t="s">
        <v>82</v>
      </c>
      <c r="BK340" s="195">
        <f>ROUND(I340*H340,2)</f>
        <v>0</v>
      </c>
      <c r="BL340" s="18" t="s">
        <v>231</v>
      </c>
      <c r="BM340" s="194" t="s">
        <v>637</v>
      </c>
    </row>
    <row r="341" spans="1:65" s="2" customFormat="1" ht="16.5" customHeight="1">
      <c r="A341" s="35"/>
      <c r="B341" s="36"/>
      <c r="C341" s="183" t="s">
        <v>638</v>
      </c>
      <c r="D341" s="183" t="s">
        <v>130</v>
      </c>
      <c r="E341" s="184" t="s">
        <v>639</v>
      </c>
      <c r="F341" s="185" t="s">
        <v>640</v>
      </c>
      <c r="G341" s="186" t="s">
        <v>641</v>
      </c>
      <c r="H341" s="187">
        <v>4922.63</v>
      </c>
      <c r="I341" s="188"/>
      <c r="J341" s="189">
        <f>ROUND(I341*H341,2)</f>
        <v>0</v>
      </c>
      <c r="K341" s="185" t="s">
        <v>134</v>
      </c>
      <c r="L341" s="40"/>
      <c r="M341" s="190" t="s">
        <v>19</v>
      </c>
      <c r="N341" s="191" t="s">
        <v>47</v>
      </c>
      <c r="O341" s="65"/>
      <c r="P341" s="192">
        <f>O341*H341</f>
        <v>0</v>
      </c>
      <c r="Q341" s="192">
        <v>5E-05</v>
      </c>
      <c r="R341" s="192">
        <f>Q341*H341</f>
        <v>0.24613150000000003</v>
      </c>
      <c r="S341" s="192">
        <v>0</v>
      </c>
      <c r="T341" s="193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4" t="s">
        <v>231</v>
      </c>
      <c r="AT341" s="194" t="s">
        <v>130</v>
      </c>
      <c r="AU341" s="194" t="s">
        <v>82</v>
      </c>
      <c r="AY341" s="18" t="s">
        <v>128</v>
      </c>
      <c r="BE341" s="195">
        <f>IF(N341="základní",J341,0)</f>
        <v>0</v>
      </c>
      <c r="BF341" s="195">
        <f>IF(N341="snížená",J341,0)</f>
        <v>0</v>
      </c>
      <c r="BG341" s="195">
        <f>IF(N341="zákl. přenesená",J341,0)</f>
        <v>0</v>
      </c>
      <c r="BH341" s="195">
        <f>IF(N341="sníž. přenesená",J341,0)</f>
        <v>0</v>
      </c>
      <c r="BI341" s="195">
        <f>IF(N341="nulová",J341,0)</f>
        <v>0</v>
      </c>
      <c r="BJ341" s="18" t="s">
        <v>82</v>
      </c>
      <c r="BK341" s="195">
        <f>ROUND(I341*H341,2)</f>
        <v>0</v>
      </c>
      <c r="BL341" s="18" t="s">
        <v>231</v>
      </c>
      <c r="BM341" s="194" t="s">
        <v>642</v>
      </c>
    </row>
    <row r="342" spans="2:51" s="14" customFormat="1" ht="11.25">
      <c r="B342" s="207"/>
      <c r="C342" s="208"/>
      <c r="D342" s="198" t="s">
        <v>137</v>
      </c>
      <c r="E342" s="209" t="s">
        <v>19</v>
      </c>
      <c r="F342" s="210" t="s">
        <v>643</v>
      </c>
      <c r="G342" s="208"/>
      <c r="H342" s="211">
        <v>4922.63</v>
      </c>
      <c r="I342" s="212"/>
      <c r="J342" s="208"/>
      <c r="K342" s="208"/>
      <c r="L342" s="213"/>
      <c r="M342" s="214"/>
      <c r="N342" s="215"/>
      <c r="O342" s="215"/>
      <c r="P342" s="215"/>
      <c r="Q342" s="215"/>
      <c r="R342" s="215"/>
      <c r="S342" s="215"/>
      <c r="T342" s="216"/>
      <c r="AT342" s="217" t="s">
        <v>137</v>
      </c>
      <c r="AU342" s="217" t="s">
        <v>82</v>
      </c>
      <c r="AV342" s="14" t="s">
        <v>82</v>
      </c>
      <c r="AW342" s="14" t="s">
        <v>36</v>
      </c>
      <c r="AX342" s="14" t="s">
        <v>80</v>
      </c>
      <c r="AY342" s="217" t="s">
        <v>128</v>
      </c>
    </row>
    <row r="343" spans="1:65" s="2" customFormat="1" ht="16.5" customHeight="1">
      <c r="A343" s="35"/>
      <c r="B343" s="36"/>
      <c r="C343" s="229" t="s">
        <v>644</v>
      </c>
      <c r="D343" s="229" t="s">
        <v>186</v>
      </c>
      <c r="E343" s="230" t="s">
        <v>645</v>
      </c>
      <c r="F343" s="231" t="s">
        <v>646</v>
      </c>
      <c r="G343" s="232" t="s">
        <v>343</v>
      </c>
      <c r="H343" s="233">
        <v>2.108</v>
      </c>
      <c r="I343" s="234"/>
      <c r="J343" s="235">
        <f>ROUND(I343*H343,2)</f>
        <v>0</v>
      </c>
      <c r="K343" s="231" t="s">
        <v>19</v>
      </c>
      <c r="L343" s="236"/>
      <c r="M343" s="237" t="s">
        <v>19</v>
      </c>
      <c r="N343" s="238" t="s">
        <v>47</v>
      </c>
      <c r="O343" s="65"/>
      <c r="P343" s="192">
        <f>O343*H343</f>
        <v>0</v>
      </c>
      <c r="Q343" s="192">
        <v>1</v>
      </c>
      <c r="R343" s="192">
        <f>Q343*H343</f>
        <v>2.108</v>
      </c>
      <c r="S343" s="192">
        <v>0</v>
      </c>
      <c r="T343" s="193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4" t="s">
        <v>323</v>
      </c>
      <c r="AT343" s="194" t="s">
        <v>186</v>
      </c>
      <c r="AU343" s="194" t="s">
        <v>82</v>
      </c>
      <c r="AY343" s="18" t="s">
        <v>128</v>
      </c>
      <c r="BE343" s="195">
        <f>IF(N343="základní",J343,0)</f>
        <v>0</v>
      </c>
      <c r="BF343" s="195">
        <f>IF(N343="snížená",J343,0)</f>
        <v>0</v>
      </c>
      <c r="BG343" s="195">
        <f>IF(N343="zákl. přenesená",J343,0)</f>
        <v>0</v>
      </c>
      <c r="BH343" s="195">
        <f>IF(N343="sníž. přenesená",J343,0)</f>
        <v>0</v>
      </c>
      <c r="BI343" s="195">
        <f>IF(N343="nulová",J343,0)</f>
        <v>0</v>
      </c>
      <c r="BJ343" s="18" t="s">
        <v>82</v>
      </c>
      <c r="BK343" s="195">
        <f>ROUND(I343*H343,2)</f>
        <v>0</v>
      </c>
      <c r="BL343" s="18" t="s">
        <v>231</v>
      </c>
      <c r="BM343" s="194" t="s">
        <v>647</v>
      </c>
    </row>
    <row r="344" spans="2:51" s="14" customFormat="1" ht="11.25">
      <c r="B344" s="207"/>
      <c r="C344" s="208"/>
      <c r="D344" s="198" t="s">
        <v>137</v>
      </c>
      <c r="E344" s="209" t="s">
        <v>19</v>
      </c>
      <c r="F344" s="210" t="s">
        <v>648</v>
      </c>
      <c r="G344" s="208"/>
      <c r="H344" s="211">
        <v>2.108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137</v>
      </c>
      <c r="AU344" s="217" t="s">
        <v>82</v>
      </c>
      <c r="AV344" s="14" t="s">
        <v>82</v>
      </c>
      <c r="AW344" s="14" t="s">
        <v>36</v>
      </c>
      <c r="AX344" s="14" t="s">
        <v>80</v>
      </c>
      <c r="AY344" s="217" t="s">
        <v>128</v>
      </c>
    </row>
    <row r="345" spans="1:65" s="2" customFormat="1" ht="16.5" customHeight="1">
      <c r="A345" s="35"/>
      <c r="B345" s="36"/>
      <c r="C345" s="229" t="s">
        <v>649</v>
      </c>
      <c r="D345" s="229" t="s">
        <v>186</v>
      </c>
      <c r="E345" s="230" t="s">
        <v>650</v>
      </c>
      <c r="F345" s="231" t="s">
        <v>651</v>
      </c>
      <c r="G345" s="232" t="s">
        <v>343</v>
      </c>
      <c r="H345" s="233">
        <v>0.226</v>
      </c>
      <c r="I345" s="234"/>
      <c r="J345" s="235">
        <f>ROUND(I345*H345,2)</f>
        <v>0</v>
      </c>
      <c r="K345" s="231" t="s">
        <v>19</v>
      </c>
      <c r="L345" s="236"/>
      <c r="M345" s="237" t="s">
        <v>19</v>
      </c>
      <c r="N345" s="238" t="s">
        <v>47</v>
      </c>
      <c r="O345" s="65"/>
      <c r="P345" s="192">
        <f>O345*H345</f>
        <v>0</v>
      </c>
      <c r="Q345" s="192">
        <v>1</v>
      </c>
      <c r="R345" s="192">
        <f>Q345*H345</f>
        <v>0.226</v>
      </c>
      <c r="S345" s="192">
        <v>0</v>
      </c>
      <c r="T345" s="193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4" t="s">
        <v>323</v>
      </c>
      <c r="AT345" s="194" t="s">
        <v>186</v>
      </c>
      <c r="AU345" s="194" t="s">
        <v>82</v>
      </c>
      <c r="AY345" s="18" t="s">
        <v>128</v>
      </c>
      <c r="BE345" s="195">
        <f>IF(N345="základní",J345,0)</f>
        <v>0</v>
      </c>
      <c r="BF345" s="195">
        <f>IF(N345="snížená",J345,0)</f>
        <v>0</v>
      </c>
      <c r="BG345" s="195">
        <f>IF(N345="zákl. přenesená",J345,0)</f>
        <v>0</v>
      </c>
      <c r="BH345" s="195">
        <f>IF(N345="sníž. přenesená",J345,0)</f>
        <v>0</v>
      </c>
      <c r="BI345" s="195">
        <f>IF(N345="nulová",J345,0)</f>
        <v>0</v>
      </c>
      <c r="BJ345" s="18" t="s">
        <v>82</v>
      </c>
      <c r="BK345" s="195">
        <f>ROUND(I345*H345,2)</f>
        <v>0</v>
      </c>
      <c r="BL345" s="18" t="s">
        <v>231</v>
      </c>
      <c r="BM345" s="194" t="s">
        <v>652</v>
      </c>
    </row>
    <row r="346" spans="2:51" s="14" customFormat="1" ht="11.25">
      <c r="B346" s="207"/>
      <c r="C346" s="208"/>
      <c r="D346" s="198" t="s">
        <v>137</v>
      </c>
      <c r="E346" s="209" t="s">
        <v>19</v>
      </c>
      <c r="F346" s="210" t="s">
        <v>653</v>
      </c>
      <c r="G346" s="208"/>
      <c r="H346" s="211">
        <v>0.226</v>
      </c>
      <c r="I346" s="212"/>
      <c r="J346" s="208"/>
      <c r="K346" s="208"/>
      <c r="L346" s="213"/>
      <c r="M346" s="214"/>
      <c r="N346" s="215"/>
      <c r="O346" s="215"/>
      <c r="P346" s="215"/>
      <c r="Q346" s="215"/>
      <c r="R346" s="215"/>
      <c r="S346" s="215"/>
      <c r="T346" s="216"/>
      <c r="AT346" s="217" t="s">
        <v>137</v>
      </c>
      <c r="AU346" s="217" t="s">
        <v>82</v>
      </c>
      <c r="AV346" s="14" t="s">
        <v>82</v>
      </c>
      <c r="AW346" s="14" t="s">
        <v>36</v>
      </c>
      <c r="AX346" s="14" t="s">
        <v>80</v>
      </c>
      <c r="AY346" s="217" t="s">
        <v>128</v>
      </c>
    </row>
    <row r="347" spans="1:65" s="2" customFormat="1" ht="16.5" customHeight="1">
      <c r="A347" s="35"/>
      <c r="B347" s="36"/>
      <c r="C347" s="229" t="s">
        <v>654</v>
      </c>
      <c r="D347" s="229" t="s">
        <v>186</v>
      </c>
      <c r="E347" s="230" t="s">
        <v>655</v>
      </c>
      <c r="F347" s="231" t="s">
        <v>656</v>
      </c>
      <c r="G347" s="232" t="s">
        <v>343</v>
      </c>
      <c r="H347" s="233">
        <v>0.363</v>
      </c>
      <c r="I347" s="234"/>
      <c r="J347" s="235">
        <f>ROUND(I347*H347,2)</f>
        <v>0</v>
      </c>
      <c r="K347" s="231" t="s">
        <v>19</v>
      </c>
      <c r="L347" s="236"/>
      <c r="M347" s="237" t="s">
        <v>19</v>
      </c>
      <c r="N347" s="238" t="s">
        <v>47</v>
      </c>
      <c r="O347" s="65"/>
      <c r="P347" s="192">
        <f>O347*H347</f>
        <v>0</v>
      </c>
      <c r="Q347" s="192">
        <v>1</v>
      </c>
      <c r="R347" s="192">
        <f>Q347*H347</f>
        <v>0.363</v>
      </c>
      <c r="S347" s="192">
        <v>0</v>
      </c>
      <c r="T347" s="193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4" t="s">
        <v>323</v>
      </c>
      <c r="AT347" s="194" t="s">
        <v>186</v>
      </c>
      <c r="AU347" s="194" t="s">
        <v>82</v>
      </c>
      <c r="AY347" s="18" t="s">
        <v>128</v>
      </c>
      <c r="BE347" s="195">
        <f>IF(N347="základní",J347,0)</f>
        <v>0</v>
      </c>
      <c r="BF347" s="195">
        <f>IF(N347="snížená",J347,0)</f>
        <v>0</v>
      </c>
      <c r="BG347" s="195">
        <f>IF(N347="zákl. přenesená",J347,0)</f>
        <v>0</v>
      </c>
      <c r="BH347" s="195">
        <f>IF(N347="sníž. přenesená",J347,0)</f>
        <v>0</v>
      </c>
      <c r="BI347" s="195">
        <f>IF(N347="nulová",J347,0)</f>
        <v>0</v>
      </c>
      <c r="BJ347" s="18" t="s">
        <v>82</v>
      </c>
      <c r="BK347" s="195">
        <f>ROUND(I347*H347,2)</f>
        <v>0</v>
      </c>
      <c r="BL347" s="18" t="s">
        <v>231</v>
      </c>
      <c r="BM347" s="194" t="s">
        <v>657</v>
      </c>
    </row>
    <row r="348" spans="2:51" s="14" customFormat="1" ht="11.25">
      <c r="B348" s="207"/>
      <c r="C348" s="208"/>
      <c r="D348" s="198" t="s">
        <v>137</v>
      </c>
      <c r="E348" s="209" t="s">
        <v>19</v>
      </c>
      <c r="F348" s="210" t="s">
        <v>658</v>
      </c>
      <c r="G348" s="208"/>
      <c r="H348" s="211">
        <v>0.363</v>
      </c>
      <c r="I348" s="212"/>
      <c r="J348" s="208"/>
      <c r="K348" s="208"/>
      <c r="L348" s="213"/>
      <c r="M348" s="214"/>
      <c r="N348" s="215"/>
      <c r="O348" s="215"/>
      <c r="P348" s="215"/>
      <c r="Q348" s="215"/>
      <c r="R348" s="215"/>
      <c r="S348" s="215"/>
      <c r="T348" s="216"/>
      <c r="AT348" s="217" t="s">
        <v>137</v>
      </c>
      <c r="AU348" s="217" t="s">
        <v>82</v>
      </c>
      <c r="AV348" s="14" t="s">
        <v>82</v>
      </c>
      <c r="AW348" s="14" t="s">
        <v>36</v>
      </c>
      <c r="AX348" s="14" t="s">
        <v>80</v>
      </c>
      <c r="AY348" s="217" t="s">
        <v>128</v>
      </c>
    </row>
    <row r="349" spans="1:65" s="2" customFormat="1" ht="16.5" customHeight="1">
      <c r="A349" s="35"/>
      <c r="B349" s="36"/>
      <c r="C349" s="229" t="s">
        <v>659</v>
      </c>
      <c r="D349" s="229" t="s">
        <v>186</v>
      </c>
      <c r="E349" s="230" t="s">
        <v>660</v>
      </c>
      <c r="F349" s="231" t="s">
        <v>661</v>
      </c>
      <c r="G349" s="232" t="s">
        <v>343</v>
      </c>
      <c r="H349" s="233">
        <v>1.286</v>
      </c>
      <c r="I349" s="234"/>
      <c r="J349" s="235">
        <f>ROUND(I349*H349,2)</f>
        <v>0</v>
      </c>
      <c r="K349" s="231" t="s">
        <v>134</v>
      </c>
      <c r="L349" s="236"/>
      <c r="M349" s="237" t="s">
        <v>19</v>
      </c>
      <c r="N349" s="238" t="s">
        <v>47</v>
      </c>
      <c r="O349" s="65"/>
      <c r="P349" s="192">
        <f>O349*H349</f>
        <v>0</v>
      </c>
      <c r="Q349" s="192">
        <v>1</v>
      </c>
      <c r="R349" s="192">
        <f>Q349*H349</f>
        <v>1.286</v>
      </c>
      <c r="S349" s="192">
        <v>0</v>
      </c>
      <c r="T349" s="193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4" t="s">
        <v>323</v>
      </c>
      <c r="AT349" s="194" t="s">
        <v>186</v>
      </c>
      <c r="AU349" s="194" t="s">
        <v>82</v>
      </c>
      <c r="AY349" s="18" t="s">
        <v>128</v>
      </c>
      <c r="BE349" s="195">
        <f>IF(N349="základní",J349,0)</f>
        <v>0</v>
      </c>
      <c r="BF349" s="195">
        <f>IF(N349="snížená",J349,0)</f>
        <v>0</v>
      </c>
      <c r="BG349" s="195">
        <f>IF(N349="zákl. přenesená",J349,0)</f>
        <v>0</v>
      </c>
      <c r="BH349" s="195">
        <f>IF(N349="sníž. přenesená",J349,0)</f>
        <v>0</v>
      </c>
      <c r="BI349" s="195">
        <f>IF(N349="nulová",J349,0)</f>
        <v>0</v>
      </c>
      <c r="BJ349" s="18" t="s">
        <v>82</v>
      </c>
      <c r="BK349" s="195">
        <f>ROUND(I349*H349,2)</f>
        <v>0</v>
      </c>
      <c r="BL349" s="18" t="s">
        <v>231</v>
      </c>
      <c r="BM349" s="194" t="s">
        <v>662</v>
      </c>
    </row>
    <row r="350" spans="2:51" s="14" customFormat="1" ht="11.25">
      <c r="B350" s="207"/>
      <c r="C350" s="208"/>
      <c r="D350" s="198" t="s">
        <v>137</v>
      </c>
      <c r="E350" s="209" t="s">
        <v>19</v>
      </c>
      <c r="F350" s="210" t="s">
        <v>663</v>
      </c>
      <c r="G350" s="208"/>
      <c r="H350" s="211">
        <v>1.286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137</v>
      </c>
      <c r="AU350" s="217" t="s">
        <v>82</v>
      </c>
      <c r="AV350" s="14" t="s">
        <v>82</v>
      </c>
      <c r="AW350" s="14" t="s">
        <v>36</v>
      </c>
      <c r="AX350" s="14" t="s">
        <v>80</v>
      </c>
      <c r="AY350" s="217" t="s">
        <v>128</v>
      </c>
    </row>
    <row r="351" spans="1:65" s="2" customFormat="1" ht="16.5" customHeight="1">
      <c r="A351" s="35"/>
      <c r="B351" s="36"/>
      <c r="C351" s="229" t="s">
        <v>664</v>
      </c>
      <c r="D351" s="229" t="s">
        <v>186</v>
      </c>
      <c r="E351" s="230" t="s">
        <v>665</v>
      </c>
      <c r="F351" s="231" t="s">
        <v>666</v>
      </c>
      <c r="G351" s="232" t="s">
        <v>343</v>
      </c>
      <c r="H351" s="233">
        <v>0.834</v>
      </c>
      <c r="I351" s="234"/>
      <c r="J351" s="235">
        <f>ROUND(I351*H351,2)</f>
        <v>0</v>
      </c>
      <c r="K351" s="231" t="s">
        <v>134</v>
      </c>
      <c r="L351" s="236"/>
      <c r="M351" s="237" t="s">
        <v>19</v>
      </c>
      <c r="N351" s="238" t="s">
        <v>47</v>
      </c>
      <c r="O351" s="65"/>
      <c r="P351" s="192">
        <f>O351*H351</f>
        <v>0</v>
      </c>
      <c r="Q351" s="192">
        <v>1</v>
      </c>
      <c r="R351" s="192">
        <f>Q351*H351</f>
        <v>0.834</v>
      </c>
      <c r="S351" s="192">
        <v>0</v>
      </c>
      <c r="T351" s="193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4" t="s">
        <v>323</v>
      </c>
      <c r="AT351" s="194" t="s">
        <v>186</v>
      </c>
      <c r="AU351" s="194" t="s">
        <v>82</v>
      </c>
      <c r="AY351" s="18" t="s">
        <v>128</v>
      </c>
      <c r="BE351" s="195">
        <f>IF(N351="základní",J351,0)</f>
        <v>0</v>
      </c>
      <c r="BF351" s="195">
        <f>IF(N351="snížená",J351,0)</f>
        <v>0</v>
      </c>
      <c r="BG351" s="195">
        <f>IF(N351="zákl. přenesená",J351,0)</f>
        <v>0</v>
      </c>
      <c r="BH351" s="195">
        <f>IF(N351="sníž. přenesená",J351,0)</f>
        <v>0</v>
      </c>
      <c r="BI351" s="195">
        <f>IF(N351="nulová",J351,0)</f>
        <v>0</v>
      </c>
      <c r="BJ351" s="18" t="s">
        <v>82</v>
      </c>
      <c r="BK351" s="195">
        <f>ROUND(I351*H351,2)</f>
        <v>0</v>
      </c>
      <c r="BL351" s="18" t="s">
        <v>231</v>
      </c>
      <c r="BM351" s="194" t="s">
        <v>667</v>
      </c>
    </row>
    <row r="352" spans="2:51" s="14" customFormat="1" ht="11.25">
      <c r="B352" s="207"/>
      <c r="C352" s="208"/>
      <c r="D352" s="198" t="s">
        <v>137</v>
      </c>
      <c r="E352" s="209" t="s">
        <v>19</v>
      </c>
      <c r="F352" s="210" t="s">
        <v>668</v>
      </c>
      <c r="G352" s="208"/>
      <c r="H352" s="211">
        <v>0.834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137</v>
      </c>
      <c r="AU352" s="217" t="s">
        <v>82</v>
      </c>
      <c r="AV352" s="14" t="s">
        <v>82</v>
      </c>
      <c r="AW352" s="14" t="s">
        <v>36</v>
      </c>
      <c r="AX352" s="14" t="s">
        <v>80</v>
      </c>
      <c r="AY352" s="217" t="s">
        <v>128</v>
      </c>
    </row>
    <row r="353" spans="1:65" s="2" customFormat="1" ht="16.5" customHeight="1">
      <c r="A353" s="35"/>
      <c r="B353" s="36"/>
      <c r="C353" s="229" t="s">
        <v>669</v>
      </c>
      <c r="D353" s="229" t="s">
        <v>186</v>
      </c>
      <c r="E353" s="230" t="s">
        <v>670</v>
      </c>
      <c r="F353" s="231" t="s">
        <v>671</v>
      </c>
      <c r="G353" s="232" t="s">
        <v>343</v>
      </c>
      <c r="H353" s="233">
        <v>0.038</v>
      </c>
      <c r="I353" s="234"/>
      <c r="J353" s="235">
        <f>ROUND(I353*H353,2)</f>
        <v>0</v>
      </c>
      <c r="K353" s="231" t="s">
        <v>19</v>
      </c>
      <c r="L353" s="236"/>
      <c r="M353" s="237" t="s">
        <v>19</v>
      </c>
      <c r="N353" s="238" t="s">
        <v>47</v>
      </c>
      <c r="O353" s="65"/>
      <c r="P353" s="192">
        <f>O353*H353</f>
        <v>0</v>
      </c>
      <c r="Q353" s="192">
        <v>1</v>
      </c>
      <c r="R353" s="192">
        <f>Q353*H353</f>
        <v>0.038</v>
      </c>
      <c r="S353" s="192">
        <v>0</v>
      </c>
      <c r="T353" s="193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4" t="s">
        <v>323</v>
      </c>
      <c r="AT353" s="194" t="s">
        <v>186</v>
      </c>
      <c r="AU353" s="194" t="s">
        <v>82</v>
      </c>
      <c r="AY353" s="18" t="s">
        <v>128</v>
      </c>
      <c r="BE353" s="195">
        <f>IF(N353="základní",J353,0)</f>
        <v>0</v>
      </c>
      <c r="BF353" s="195">
        <f>IF(N353="snížená",J353,0)</f>
        <v>0</v>
      </c>
      <c r="BG353" s="195">
        <f>IF(N353="zákl. přenesená",J353,0)</f>
        <v>0</v>
      </c>
      <c r="BH353" s="195">
        <f>IF(N353="sníž. přenesená",J353,0)</f>
        <v>0</v>
      </c>
      <c r="BI353" s="195">
        <f>IF(N353="nulová",J353,0)</f>
        <v>0</v>
      </c>
      <c r="BJ353" s="18" t="s">
        <v>82</v>
      </c>
      <c r="BK353" s="195">
        <f>ROUND(I353*H353,2)</f>
        <v>0</v>
      </c>
      <c r="BL353" s="18" t="s">
        <v>231</v>
      </c>
      <c r="BM353" s="194" t="s">
        <v>672</v>
      </c>
    </row>
    <row r="354" spans="1:65" s="2" customFormat="1" ht="16.5" customHeight="1">
      <c r="A354" s="35"/>
      <c r="B354" s="36"/>
      <c r="C354" s="229" t="s">
        <v>673</v>
      </c>
      <c r="D354" s="229" t="s">
        <v>186</v>
      </c>
      <c r="E354" s="230" t="s">
        <v>674</v>
      </c>
      <c r="F354" s="231" t="s">
        <v>675</v>
      </c>
      <c r="G354" s="232" t="s">
        <v>343</v>
      </c>
      <c r="H354" s="233">
        <v>0.043</v>
      </c>
      <c r="I354" s="234"/>
      <c r="J354" s="235">
        <f>ROUND(I354*H354,2)</f>
        <v>0</v>
      </c>
      <c r="K354" s="231" t="s">
        <v>19</v>
      </c>
      <c r="L354" s="236"/>
      <c r="M354" s="237" t="s">
        <v>19</v>
      </c>
      <c r="N354" s="238" t="s">
        <v>47</v>
      </c>
      <c r="O354" s="65"/>
      <c r="P354" s="192">
        <f>O354*H354</f>
        <v>0</v>
      </c>
      <c r="Q354" s="192">
        <v>1</v>
      </c>
      <c r="R354" s="192">
        <f>Q354*H354</f>
        <v>0.043</v>
      </c>
      <c r="S354" s="192">
        <v>0</v>
      </c>
      <c r="T354" s="193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4" t="s">
        <v>323</v>
      </c>
      <c r="AT354" s="194" t="s">
        <v>186</v>
      </c>
      <c r="AU354" s="194" t="s">
        <v>82</v>
      </c>
      <c r="AY354" s="18" t="s">
        <v>128</v>
      </c>
      <c r="BE354" s="195">
        <f>IF(N354="základní",J354,0)</f>
        <v>0</v>
      </c>
      <c r="BF354" s="195">
        <f>IF(N354="snížená",J354,0)</f>
        <v>0</v>
      </c>
      <c r="BG354" s="195">
        <f>IF(N354="zákl. přenesená",J354,0)</f>
        <v>0</v>
      </c>
      <c r="BH354" s="195">
        <f>IF(N354="sníž. přenesená",J354,0)</f>
        <v>0</v>
      </c>
      <c r="BI354" s="195">
        <f>IF(N354="nulová",J354,0)</f>
        <v>0</v>
      </c>
      <c r="BJ354" s="18" t="s">
        <v>82</v>
      </c>
      <c r="BK354" s="195">
        <f>ROUND(I354*H354,2)</f>
        <v>0</v>
      </c>
      <c r="BL354" s="18" t="s">
        <v>231</v>
      </c>
      <c r="BM354" s="194" t="s">
        <v>676</v>
      </c>
    </row>
    <row r="355" spans="1:65" s="2" customFormat="1" ht="16.5" customHeight="1">
      <c r="A355" s="35"/>
      <c r="B355" s="36"/>
      <c r="C355" s="229" t="s">
        <v>677</v>
      </c>
      <c r="D355" s="229" t="s">
        <v>186</v>
      </c>
      <c r="E355" s="230" t="s">
        <v>678</v>
      </c>
      <c r="F355" s="231" t="s">
        <v>679</v>
      </c>
      <c r="G355" s="232" t="s">
        <v>641</v>
      </c>
      <c r="H355" s="233">
        <v>25</v>
      </c>
      <c r="I355" s="234"/>
      <c r="J355" s="235">
        <f>ROUND(I355*H355,2)</f>
        <v>0</v>
      </c>
      <c r="K355" s="231" t="s">
        <v>19</v>
      </c>
      <c r="L355" s="236"/>
      <c r="M355" s="237" t="s">
        <v>19</v>
      </c>
      <c r="N355" s="238" t="s">
        <v>47</v>
      </c>
      <c r="O355" s="65"/>
      <c r="P355" s="192">
        <f>O355*H355</f>
        <v>0</v>
      </c>
      <c r="Q355" s="192">
        <v>0.001</v>
      </c>
      <c r="R355" s="192">
        <f>Q355*H355</f>
        <v>0.025</v>
      </c>
      <c r="S355" s="192">
        <v>0</v>
      </c>
      <c r="T355" s="193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4" t="s">
        <v>323</v>
      </c>
      <c r="AT355" s="194" t="s">
        <v>186</v>
      </c>
      <c r="AU355" s="194" t="s">
        <v>82</v>
      </c>
      <c r="AY355" s="18" t="s">
        <v>128</v>
      </c>
      <c r="BE355" s="195">
        <f>IF(N355="základní",J355,0)</f>
        <v>0</v>
      </c>
      <c r="BF355" s="195">
        <f>IF(N355="snížená",J355,0)</f>
        <v>0</v>
      </c>
      <c r="BG355" s="195">
        <f>IF(N355="zákl. přenesená",J355,0)</f>
        <v>0</v>
      </c>
      <c r="BH355" s="195">
        <f>IF(N355="sníž. přenesená",J355,0)</f>
        <v>0</v>
      </c>
      <c r="BI355" s="195">
        <f>IF(N355="nulová",J355,0)</f>
        <v>0</v>
      </c>
      <c r="BJ355" s="18" t="s">
        <v>82</v>
      </c>
      <c r="BK355" s="195">
        <f>ROUND(I355*H355,2)</f>
        <v>0</v>
      </c>
      <c r="BL355" s="18" t="s">
        <v>231</v>
      </c>
      <c r="BM355" s="194" t="s">
        <v>680</v>
      </c>
    </row>
    <row r="356" spans="1:65" s="2" customFormat="1" ht="24" customHeight="1">
      <c r="A356" s="35"/>
      <c r="B356" s="36"/>
      <c r="C356" s="183" t="s">
        <v>681</v>
      </c>
      <c r="D356" s="183" t="s">
        <v>130</v>
      </c>
      <c r="E356" s="184" t="s">
        <v>682</v>
      </c>
      <c r="F356" s="185" t="s">
        <v>683</v>
      </c>
      <c r="G356" s="186" t="s">
        <v>343</v>
      </c>
      <c r="H356" s="187">
        <v>8.604</v>
      </c>
      <c r="I356" s="188"/>
      <c r="J356" s="189">
        <f>ROUND(I356*H356,2)</f>
        <v>0</v>
      </c>
      <c r="K356" s="185" t="s">
        <v>134</v>
      </c>
      <c r="L356" s="40"/>
      <c r="M356" s="190" t="s">
        <v>19</v>
      </c>
      <c r="N356" s="191" t="s">
        <v>47</v>
      </c>
      <c r="O356" s="65"/>
      <c r="P356" s="192">
        <f>O356*H356</f>
        <v>0</v>
      </c>
      <c r="Q356" s="192">
        <v>0</v>
      </c>
      <c r="R356" s="192">
        <f>Q356*H356</f>
        <v>0</v>
      </c>
      <c r="S356" s="192">
        <v>0</v>
      </c>
      <c r="T356" s="193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4" t="s">
        <v>231</v>
      </c>
      <c r="AT356" s="194" t="s">
        <v>130</v>
      </c>
      <c r="AU356" s="194" t="s">
        <v>82</v>
      </c>
      <c r="AY356" s="18" t="s">
        <v>128</v>
      </c>
      <c r="BE356" s="195">
        <f>IF(N356="základní",J356,0)</f>
        <v>0</v>
      </c>
      <c r="BF356" s="195">
        <f>IF(N356="snížená",J356,0)</f>
        <v>0</v>
      </c>
      <c r="BG356" s="195">
        <f>IF(N356="zákl. přenesená",J356,0)</f>
        <v>0</v>
      </c>
      <c r="BH356" s="195">
        <f>IF(N356="sníž. přenesená",J356,0)</f>
        <v>0</v>
      </c>
      <c r="BI356" s="195">
        <f>IF(N356="nulová",J356,0)</f>
        <v>0</v>
      </c>
      <c r="BJ356" s="18" t="s">
        <v>82</v>
      </c>
      <c r="BK356" s="195">
        <f>ROUND(I356*H356,2)</f>
        <v>0</v>
      </c>
      <c r="BL356" s="18" t="s">
        <v>231</v>
      </c>
      <c r="BM356" s="194" t="s">
        <v>684</v>
      </c>
    </row>
    <row r="357" spans="2:63" s="12" customFormat="1" ht="22.9" customHeight="1">
      <c r="B357" s="167"/>
      <c r="C357" s="168"/>
      <c r="D357" s="169" t="s">
        <v>74</v>
      </c>
      <c r="E357" s="181" t="s">
        <v>685</v>
      </c>
      <c r="F357" s="181" t="s">
        <v>686</v>
      </c>
      <c r="G357" s="168"/>
      <c r="H357" s="168"/>
      <c r="I357" s="171"/>
      <c r="J357" s="182">
        <f>BK357</f>
        <v>0</v>
      </c>
      <c r="K357" s="168"/>
      <c r="L357" s="173"/>
      <c r="M357" s="174"/>
      <c r="N357" s="175"/>
      <c r="O357" s="175"/>
      <c r="P357" s="176">
        <f>SUM(P358:P381)</f>
        <v>0</v>
      </c>
      <c r="Q357" s="175"/>
      <c r="R357" s="176">
        <f>SUM(R358:R381)</f>
        <v>0.1847363</v>
      </c>
      <c r="S357" s="175"/>
      <c r="T357" s="177">
        <f>SUM(T358:T381)</f>
        <v>0.125</v>
      </c>
      <c r="AR357" s="178" t="s">
        <v>82</v>
      </c>
      <c r="AT357" s="179" t="s">
        <v>74</v>
      </c>
      <c r="AU357" s="179" t="s">
        <v>80</v>
      </c>
      <c r="AY357" s="178" t="s">
        <v>128</v>
      </c>
      <c r="BK357" s="180">
        <f>SUM(BK358:BK381)</f>
        <v>0</v>
      </c>
    </row>
    <row r="358" spans="1:65" s="2" customFormat="1" ht="16.5" customHeight="1">
      <c r="A358" s="35"/>
      <c r="B358" s="36"/>
      <c r="C358" s="183" t="s">
        <v>687</v>
      </c>
      <c r="D358" s="183" t="s">
        <v>130</v>
      </c>
      <c r="E358" s="184" t="s">
        <v>688</v>
      </c>
      <c r="F358" s="185" t="s">
        <v>689</v>
      </c>
      <c r="G358" s="186" t="s">
        <v>175</v>
      </c>
      <c r="H358" s="187">
        <v>10</v>
      </c>
      <c r="I358" s="188"/>
      <c r="J358" s="189">
        <f>ROUND(I358*H358,2)</f>
        <v>0</v>
      </c>
      <c r="K358" s="185" t="s">
        <v>134</v>
      </c>
      <c r="L358" s="40"/>
      <c r="M358" s="190" t="s">
        <v>19</v>
      </c>
      <c r="N358" s="191" t="s">
        <v>47</v>
      </c>
      <c r="O358" s="65"/>
      <c r="P358" s="192">
        <f>O358*H358</f>
        <v>0</v>
      </c>
      <c r="Q358" s="192">
        <v>0</v>
      </c>
      <c r="R358" s="192">
        <f>Q358*H358</f>
        <v>0</v>
      </c>
      <c r="S358" s="192">
        <v>0</v>
      </c>
      <c r="T358" s="193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4" t="s">
        <v>231</v>
      </c>
      <c r="AT358" s="194" t="s">
        <v>130</v>
      </c>
      <c r="AU358" s="194" t="s">
        <v>82</v>
      </c>
      <c r="AY358" s="18" t="s">
        <v>128</v>
      </c>
      <c r="BE358" s="195">
        <f>IF(N358="základní",J358,0)</f>
        <v>0</v>
      </c>
      <c r="BF358" s="195">
        <f>IF(N358="snížená",J358,0)</f>
        <v>0</v>
      </c>
      <c r="BG358" s="195">
        <f>IF(N358="zákl. přenesená",J358,0)</f>
        <v>0</v>
      </c>
      <c r="BH358" s="195">
        <f>IF(N358="sníž. přenesená",J358,0)</f>
        <v>0</v>
      </c>
      <c r="BI358" s="195">
        <f>IF(N358="nulová",J358,0)</f>
        <v>0</v>
      </c>
      <c r="BJ358" s="18" t="s">
        <v>82</v>
      </c>
      <c r="BK358" s="195">
        <f>ROUND(I358*H358,2)</f>
        <v>0</v>
      </c>
      <c r="BL358" s="18" t="s">
        <v>231</v>
      </c>
      <c r="BM358" s="194" t="s">
        <v>690</v>
      </c>
    </row>
    <row r="359" spans="2:51" s="13" customFormat="1" ht="11.25">
      <c r="B359" s="196"/>
      <c r="C359" s="197"/>
      <c r="D359" s="198" t="s">
        <v>137</v>
      </c>
      <c r="E359" s="199" t="s">
        <v>19</v>
      </c>
      <c r="F359" s="200" t="s">
        <v>691</v>
      </c>
      <c r="G359" s="197"/>
      <c r="H359" s="199" t="s">
        <v>19</v>
      </c>
      <c r="I359" s="201"/>
      <c r="J359" s="197"/>
      <c r="K359" s="197"/>
      <c r="L359" s="202"/>
      <c r="M359" s="203"/>
      <c r="N359" s="204"/>
      <c r="O359" s="204"/>
      <c r="P359" s="204"/>
      <c r="Q359" s="204"/>
      <c r="R359" s="204"/>
      <c r="S359" s="204"/>
      <c r="T359" s="205"/>
      <c r="AT359" s="206" t="s">
        <v>137</v>
      </c>
      <c r="AU359" s="206" t="s">
        <v>82</v>
      </c>
      <c r="AV359" s="13" t="s">
        <v>80</v>
      </c>
      <c r="AW359" s="13" t="s">
        <v>36</v>
      </c>
      <c r="AX359" s="13" t="s">
        <v>75</v>
      </c>
      <c r="AY359" s="206" t="s">
        <v>128</v>
      </c>
    </row>
    <row r="360" spans="2:51" s="14" customFormat="1" ht="11.25">
      <c r="B360" s="207"/>
      <c r="C360" s="208"/>
      <c r="D360" s="198" t="s">
        <v>137</v>
      </c>
      <c r="E360" s="209" t="s">
        <v>19</v>
      </c>
      <c r="F360" s="210" t="s">
        <v>692</v>
      </c>
      <c r="G360" s="208"/>
      <c r="H360" s="211">
        <v>10</v>
      </c>
      <c r="I360" s="212"/>
      <c r="J360" s="208"/>
      <c r="K360" s="208"/>
      <c r="L360" s="213"/>
      <c r="M360" s="214"/>
      <c r="N360" s="215"/>
      <c r="O360" s="215"/>
      <c r="P360" s="215"/>
      <c r="Q360" s="215"/>
      <c r="R360" s="215"/>
      <c r="S360" s="215"/>
      <c r="T360" s="216"/>
      <c r="AT360" s="217" t="s">
        <v>137</v>
      </c>
      <c r="AU360" s="217" t="s">
        <v>82</v>
      </c>
      <c r="AV360" s="14" t="s">
        <v>82</v>
      </c>
      <c r="AW360" s="14" t="s">
        <v>36</v>
      </c>
      <c r="AX360" s="14" t="s">
        <v>80</v>
      </c>
      <c r="AY360" s="217" t="s">
        <v>128</v>
      </c>
    </row>
    <row r="361" spans="1:65" s="2" customFormat="1" ht="16.5" customHeight="1">
      <c r="A361" s="35"/>
      <c r="B361" s="36"/>
      <c r="C361" s="183" t="s">
        <v>693</v>
      </c>
      <c r="D361" s="183" t="s">
        <v>130</v>
      </c>
      <c r="E361" s="184" t="s">
        <v>694</v>
      </c>
      <c r="F361" s="185" t="s">
        <v>695</v>
      </c>
      <c r="G361" s="186" t="s">
        <v>175</v>
      </c>
      <c r="H361" s="187">
        <v>10</v>
      </c>
      <c r="I361" s="188"/>
      <c r="J361" s="189">
        <f>ROUND(I361*H361,2)</f>
        <v>0</v>
      </c>
      <c r="K361" s="185" t="s">
        <v>134</v>
      </c>
      <c r="L361" s="40"/>
      <c r="M361" s="190" t="s">
        <v>19</v>
      </c>
      <c r="N361" s="191" t="s">
        <v>47</v>
      </c>
      <c r="O361" s="65"/>
      <c r="P361" s="192">
        <f>O361*H361</f>
        <v>0</v>
      </c>
      <c r="Q361" s="192">
        <v>3E-05</v>
      </c>
      <c r="R361" s="192">
        <f>Q361*H361</f>
        <v>0.00030000000000000003</v>
      </c>
      <c r="S361" s="192">
        <v>0</v>
      </c>
      <c r="T361" s="193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4" t="s">
        <v>231</v>
      </c>
      <c r="AT361" s="194" t="s">
        <v>130</v>
      </c>
      <c r="AU361" s="194" t="s">
        <v>82</v>
      </c>
      <c r="AY361" s="18" t="s">
        <v>128</v>
      </c>
      <c r="BE361" s="195">
        <f>IF(N361="základní",J361,0)</f>
        <v>0</v>
      </c>
      <c r="BF361" s="195">
        <f>IF(N361="snížená",J361,0)</f>
        <v>0</v>
      </c>
      <c r="BG361" s="195">
        <f>IF(N361="zákl. přenesená",J361,0)</f>
        <v>0</v>
      </c>
      <c r="BH361" s="195">
        <f>IF(N361="sníž. přenesená",J361,0)</f>
        <v>0</v>
      </c>
      <c r="BI361" s="195">
        <f>IF(N361="nulová",J361,0)</f>
        <v>0</v>
      </c>
      <c r="BJ361" s="18" t="s">
        <v>82</v>
      </c>
      <c r="BK361" s="195">
        <f>ROUND(I361*H361,2)</f>
        <v>0</v>
      </c>
      <c r="BL361" s="18" t="s">
        <v>231</v>
      </c>
      <c r="BM361" s="194" t="s">
        <v>696</v>
      </c>
    </row>
    <row r="362" spans="1:65" s="2" customFormat="1" ht="16.5" customHeight="1">
      <c r="A362" s="35"/>
      <c r="B362" s="36"/>
      <c r="C362" s="183" t="s">
        <v>697</v>
      </c>
      <c r="D362" s="183" t="s">
        <v>130</v>
      </c>
      <c r="E362" s="184" t="s">
        <v>698</v>
      </c>
      <c r="F362" s="185" t="s">
        <v>699</v>
      </c>
      <c r="G362" s="186" t="s">
        <v>175</v>
      </c>
      <c r="H362" s="187">
        <v>10</v>
      </c>
      <c r="I362" s="188"/>
      <c r="J362" s="189">
        <f>ROUND(I362*H362,2)</f>
        <v>0</v>
      </c>
      <c r="K362" s="185" t="s">
        <v>134</v>
      </c>
      <c r="L362" s="40"/>
      <c r="M362" s="190" t="s">
        <v>19</v>
      </c>
      <c r="N362" s="191" t="s">
        <v>47</v>
      </c>
      <c r="O362" s="65"/>
      <c r="P362" s="192">
        <f>O362*H362</f>
        <v>0</v>
      </c>
      <c r="Q362" s="192">
        <v>0.00758</v>
      </c>
      <c r="R362" s="192">
        <f>Q362*H362</f>
        <v>0.0758</v>
      </c>
      <c r="S362" s="192">
        <v>0</v>
      </c>
      <c r="T362" s="193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4" t="s">
        <v>231</v>
      </c>
      <c r="AT362" s="194" t="s">
        <v>130</v>
      </c>
      <c r="AU362" s="194" t="s">
        <v>82</v>
      </c>
      <c r="AY362" s="18" t="s">
        <v>128</v>
      </c>
      <c r="BE362" s="195">
        <f>IF(N362="základní",J362,0)</f>
        <v>0</v>
      </c>
      <c r="BF362" s="195">
        <f>IF(N362="snížená",J362,0)</f>
        <v>0</v>
      </c>
      <c r="BG362" s="195">
        <f>IF(N362="zákl. přenesená",J362,0)</f>
        <v>0</v>
      </c>
      <c r="BH362" s="195">
        <f>IF(N362="sníž. přenesená",J362,0)</f>
        <v>0</v>
      </c>
      <c r="BI362" s="195">
        <f>IF(N362="nulová",J362,0)</f>
        <v>0</v>
      </c>
      <c r="BJ362" s="18" t="s">
        <v>82</v>
      </c>
      <c r="BK362" s="195">
        <f>ROUND(I362*H362,2)</f>
        <v>0</v>
      </c>
      <c r="BL362" s="18" t="s">
        <v>231</v>
      </c>
      <c r="BM362" s="194" t="s">
        <v>700</v>
      </c>
    </row>
    <row r="363" spans="1:65" s="2" customFormat="1" ht="16.5" customHeight="1">
      <c r="A363" s="35"/>
      <c r="B363" s="36"/>
      <c r="C363" s="183" t="s">
        <v>701</v>
      </c>
      <c r="D363" s="183" t="s">
        <v>130</v>
      </c>
      <c r="E363" s="184" t="s">
        <v>702</v>
      </c>
      <c r="F363" s="185" t="s">
        <v>703</v>
      </c>
      <c r="G363" s="186" t="s">
        <v>175</v>
      </c>
      <c r="H363" s="187">
        <v>10</v>
      </c>
      <c r="I363" s="188"/>
      <c r="J363" s="189">
        <f>ROUND(I363*H363,2)</f>
        <v>0</v>
      </c>
      <c r="K363" s="185" t="s">
        <v>134</v>
      </c>
      <c r="L363" s="40"/>
      <c r="M363" s="190" t="s">
        <v>19</v>
      </c>
      <c r="N363" s="191" t="s">
        <v>47</v>
      </c>
      <c r="O363" s="65"/>
      <c r="P363" s="192">
        <f>O363*H363</f>
        <v>0</v>
      </c>
      <c r="Q363" s="192">
        <v>0</v>
      </c>
      <c r="R363" s="192">
        <f>Q363*H363</f>
        <v>0</v>
      </c>
      <c r="S363" s="192">
        <v>0.0025</v>
      </c>
      <c r="T363" s="193">
        <f>S363*H363</f>
        <v>0.025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4" t="s">
        <v>231</v>
      </c>
      <c r="AT363" s="194" t="s">
        <v>130</v>
      </c>
      <c r="AU363" s="194" t="s">
        <v>82</v>
      </c>
      <c r="AY363" s="18" t="s">
        <v>128</v>
      </c>
      <c r="BE363" s="195">
        <f>IF(N363="základní",J363,0)</f>
        <v>0</v>
      </c>
      <c r="BF363" s="195">
        <f>IF(N363="snížená",J363,0)</f>
        <v>0</v>
      </c>
      <c r="BG363" s="195">
        <f>IF(N363="zákl. přenesená",J363,0)</f>
        <v>0</v>
      </c>
      <c r="BH363" s="195">
        <f>IF(N363="sníž. přenesená",J363,0)</f>
        <v>0</v>
      </c>
      <c r="BI363" s="195">
        <f>IF(N363="nulová",J363,0)</f>
        <v>0</v>
      </c>
      <c r="BJ363" s="18" t="s">
        <v>82</v>
      </c>
      <c r="BK363" s="195">
        <f>ROUND(I363*H363,2)</f>
        <v>0</v>
      </c>
      <c r="BL363" s="18" t="s">
        <v>231</v>
      </c>
      <c r="BM363" s="194" t="s">
        <v>704</v>
      </c>
    </row>
    <row r="364" spans="2:51" s="13" customFormat="1" ht="11.25">
      <c r="B364" s="196"/>
      <c r="C364" s="197"/>
      <c r="D364" s="198" t="s">
        <v>137</v>
      </c>
      <c r="E364" s="199" t="s">
        <v>19</v>
      </c>
      <c r="F364" s="200" t="s">
        <v>705</v>
      </c>
      <c r="G364" s="197"/>
      <c r="H364" s="199" t="s">
        <v>19</v>
      </c>
      <c r="I364" s="201"/>
      <c r="J364" s="197"/>
      <c r="K364" s="197"/>
      <c r="L364" s="202"/>
      <c r="M364" s="203"/>
      <c r="N364" s="204"/>
      <c r="O364" s="204"/>
      <c r="P364" s="204"/>
      <c r="Q364" s="204"/>
      <c r="R364" s="204"/>
      <c r="S364" s="204"/>
      <c r="T364" s="205"/>
      <c r="AT364" s="206" t="s">
        <v>137</v>
      </c>
      <c r="AU364" s="206" t="s">
        <v>82</v>
      </c>
      <c r="AV364" s="13" t="s">
        <v>80</v>
      </c>
      <c r="AW364" s="13" t="s">
        <v>36</v>
      </c>
      <c r="AX364" s="13" t="s">
        <v>75</v>
      </c>
      <c r="AY364" s="206" t="s">
        <v>128</v>
      </c>
    </row>
    <row r="365" spans="2:51" s="14" customFormat="1" ht="11.25">
      <c r="B365" s="207"/>
      <c r="C365" s="208"/>
      <c r="D365" s="198" t="s">
        <v>137</v>
      </c>
      <c r="E365" s="209" t="s">
        <v>19</v>
      </c>
      <c r="F365" s="210" t="s">
        <v>692</v>
      </c>
      <c r="G365" s="208"/>
      <c r="H365" s="211">
        <v>10</v>
      </c>
      <c r="I365" s="212"/>
      <c r="J365" s="208"/>
      <c r="K365" s="208"/>
      <c r="L365" s="213"/>
      <c r="M365" s="214"/>
      <c r="N365" s="215"/>
      <c r="O365" s="215"/>
      <c r="P365" s="215"/>
      <c r="Q365" s="215"/>
      <c r="R365" s="215"/>
      <c r="S365" s="215"/>
      <c r="T365" s="216"/>
      <c r="AT365" s="217" t="s">
        <v>137</v>
      </c>
      <c r="AU365" s="217" t="s">
        <v>82</v>
      </c>
      <c r="AV365" s="14" t="s">
        <v>82</v>
      </c>
      <c r="AW365" s="14" t="s">
        <v>36</v>
      </c>
      <c r="AX365" s="14" t="s">
        <v>80</v>
      </c>
      <c r="AY365" s="217" t="s">
        <v>128</v>
      </c>
    </row>
    <row r="366" spans="1:65" s="2" customFormat="1" ht="16.5" customHeight="1">
      <c r="A366" s="35"/>
      <c r="B366" s="36"/>
      <c r="C366" s="183" t="s">
        <v>706</v>
      </c>
      <c r="D366" s="183" t="s">
        <v>130</v>
      </c>
      <c r="E366" s="184" t="s">
        <v>707</v>
      </c>
      <c r="F366" s="185" t="s">
        <v>708</v>
      </c>
      <c r="G366" s="186" t="s">
        <v>228</v>
      </c>
      <c r="H366" s="187">
        <v>10</v>
      </c>
      <c r="I366" s="188"/>
      <c r="J366" s="189">
        <f>ROUND(I366*H366,2)</f>
        <v>0</v>
      </c>
      <c r="K366" s="185" t="s">
        <v>19</v>
      </c>
      <c r="L366" s="40"/>
      <c r="M366" s="190" t="s">
        <v>19</v>
      </c>
      <c r="N366" s="191" t="s">
        <v>47</v>
      </c>
      <c r="O366" s="65"/>
      <c r="P366" s="192">
        <f>O366*H366</f>
        <v>0</v>
      </c>
      <c r="Q366" s="192">
        <v>0.00139</v>
      </c>
      <c r="R366" s="192">
        <f>Q366*H366</f>
        <v>0.0139</v>
      </c>
      <c r="S366" s="192">
        <v>0.01</v>
      </c>
      <c r="T366" s="193">
        <f>S366*H366</f>
        <v>0.1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4" t="s">
        <v>231</v>
      </c>
      <c r="AT366" s="194" t="s">
        <v>130</v>
      </c>
      <c r="AU366" s="194" t="s">
        <v>82</v>
      </c>
      <c r="AY366" s="18" t="s">
        <v>128</v>
      </c>
      <c r="BE366" s="195">
        <f>IF(N366="základní",J366,0)</f>
        <v>0</v>
      </c>
      <c r="BF366" s="195">
        <f>IF(N366="snížená",J366,0)</f>
        <v>0</v>
      </c>
      <c r="BG366" s="195">
        <f>IF(N366="zákl. přenesená",J366,0)</f>
        <v>0</v>
      </c>
      <c r="BH366" s="195">
        <f>IF(N366="sníž. přenesená",J366,0)</f>
        <v>0</v>
      </c>
      <c r="BI366" s="195">
        <f>IF(N366="nulová",J366,0)</f>
        <v>0</v>
      </c>
      <c r="BJ366" s="18" t="s">
        <v>82</v>
      </c>
      <c r="BK366" s="195">
        <f>ROUND(I366*H366,2)</f>
        <v>0</v>
      </c>
      <c r="BL366" s="18" t="s">
        <v>231</v>
      </c>
      <c r="BM366" s="194" t="s">
        <v>709</v>
      </c>
    </row>
    <row r="367" spans="2:51" s="13" customFormat="1" ht="11.25">
      <c r="B367" s="196"/>
      <c r="C367" s="197"/>
      <c r="D367" s="198" t="s">
        <v>137</v>
      </c>
      <c r="E367" s="199" t="s">
        <v>19</v>
      </c>
      <c r="F367" s="200" t="s">
        <v>710</v>
      </c>
      <c r="G367" s="197"/>
      <c r="H367" s="199" t="s">
        <v>19</v>
      </c>
      <c r="I367" s="201"/>
      <c r="J367" s="197"/>
      <c r="K367" s="197"/>
      <c r="L367" s="202"/>
      <c r="M367" s="203"/>
      <c r="N367" s="204"/>
      <c r="O367" s="204"/>
      <c r="P367" s="204"/>
      <c r="Q367" s="204"/>
      <c r="R367" s="204"/>
      <c r="S367" s="204"/>
      <c r="T367" s="205"/>
      <c r="AT367" s="206" t="s">
        <v>137</v>
      </c>
      <c r="AU367" s="206" t="s">
        <v>82</v>
      </c>
      <c r="AV367" s="13" t="s">
        <v>80</v>
      </c>
      <c r="AW367" s="13" t="s">
        <v>36</v>
      </c>
      <c r="AX367" s="13" t="s">
        <v>75</v>
      </c>
      <c r="AY367" s="206" t="s">
        <v>128</v>
      </c>
    </row>
    <row r="368" spans="2:51" s="14" customFormat="1" ht="11.25">
      <c r="B368" s="207"/>
      <c r="C368" s="208"/>
      <c r="D368" s="198" t="s">
        <v>137</v>
      </c>
      <c r="E368" s="209" t="s">
        <v>19</v>
      </c>
      <c r="F368" s="210" t="s">
        <v>692</v>
      </c>
      <c r="G368" s="208"/>
      <c r="H368" s="211">
        <v>10</v>
      </c>
      <c r="I368" s="212"/>
      <c r="J368" s="208"/>
      <c r="K368" s="208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137</v>
      </c>
      <c r="AU368" s="217" t="s">
        <v>82</v>
      </c>
      <c r="AV368" s="14" t="s">
        <v>82</v>
      </c>
      <c r="AW368" s="14" t="s">
        <v>36</v>
      </c>
      <c r="AX368" s="14" t="s">
        <v>80</v>
      </c>
      <c r="AY368" s="217" t="s">
        <v>128</v>
      </c>
    </row>
    <row r="369" spans="1:65" s="2" customFormat="1" ht="16.5" customHeight="1">
      <c r="A369" s="35"/>
      <c r="B369" s="36"/>
      <c r="C369" s="183" t="s">
        <v>711</v>
      </c>
      <c r="D369" s="183" t="s">
        <v>130</v>
      </c>
      <c r="E369" s="184" t="s">
        <v>712</v>
      </c>
      <c r="F369" s="185" t="s">
        <v>713</v>
      </c>
      <c r="G369" s="186" t="s">
        <v>175</v>
      </c>
      <c r="H369" s="187">
        <v>10</v>
      </c>
      <c r="I369" s="188"/>
      <c r="J369" s="189">
        <f>ROUND(I369*H369,2)</f>
        <v>0</v>
      </c>
      <c r="K369" s="185" t="s">
        <v>134</v>
      </c>
      <c r="L369" s="40"/>
      <c r="M369" s="190" t="s">
        <v>19</v>
      </c>
      <c r="N369" s="191" t="s">
        <v>47</v>
      </c>
      <c r="O369" s="65"/>
      <c r="P369" s="192">
        <f>O369*H369</f>
        <v>0</v>
      </c>
      <c r="Q369" s="192">
        <v>0.0003</v>
      </c>
      <c r="R369" s="192">
        <f>Q369*H369</f>
        <v>0.0029999999999999996</v>
      </c>
      <c r="S369" s="192">
        <v>0</v>
      </c>
      <c r="T369" s="193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4" t="s">
        <v>231</v>
      </c>
      <c r="AT369" s="194" t="s">
        <v>130</v>
      </c>
      <c r="AU369" s="194" t="s">
        <v>82</v>
      </c>
      <c r="AY369" s="18" t="s">
        <v>128</v>
      </c>
      <c r="BE369" s="195">
        <f>IF(N369="základní",J369,0)</f>
        <v>0</v>
      </c>
      <c r="BF369" s="195">
        <f>IF(N369="snížená",J369,0)</f>
        <v>0</v>
      </c>
      <c r="BG369" s="195">
        <f>IF(N369="zákl. přenesená",J369,0)</f>
        <v>0</v>
      </c>
      <c r="BH369" s="195">
        <f>IF(N369="sníž. přenesená",J369,0)</f>
        <v>0</v>
      </c>
      <c r="BI369" s="195">
        <f>IF(N369="nulová",J369,0)</f>
        <v>0</v>
      </c>
      <c r="BJ369" s="18" t="s">
        <v>82</v>
      </c>
      <c r="BK369" s="195">
        <f>ROUND(I369*H369,2)</f>
        <v>0</v>
      </c>
      <c r="BL369" s="18" t="s">
        <v>231</v>
      </c>
      <c r="BM369" s="194" t="s">
        <v>714</v>
      </c>
    </row>
    <row r="370" spans="1:65" s="2" customFormat="1" ht="24" customHeight="1">
      <c r="A370" s="35"/>
      <c r="B370" s="36"/>
      <c r="C370" s="229" t="s">
        <v>715</v>
      </c>
      <c r="D370" s="229" t="s">
        <v>186</v>
      </c>
      <c r="E370" s="230" t="s">
        <v>716</v>
      </c>
      <c r="F370" s="231" t="s">
        <v>717</v>
      </c>
      <c r="G370" s="232" t="s">
        <v>175</v>
      </c>
      <c r="H370" s="233">
        <v>11</v>
      </c>
      <c r="I370" s="234"/>
      <c r="J370" s="235">
        <f>ROUND(I370*H370,2)</f>
        <v>0</v>
      </c>
      <c r="K370" s="231" t="s">
        <v>134</v>
      </c>
      <c r="L370" s="236"/>
      <c r="M370" s="237" t="s">
        <v>19</v>
      </c>
      <c r="N370" s="238" t="s">
        <v>47</v>
      </c>
      <c r="O370" s="65"/>
      <c r="P370" s="192">
        <f>O370*H370</f>
        <v>0</v>
      </c>
      <c r="Q370" s="192">
        <v>0.008</v>
      </c>
      <c r="R370" s="192">
        <f>Q370*H370</f>
        <v>0.088</v>
      </c>
      <c r="S370" s="192">
        <v>0</v>
      </c>
      <c r="T370" s="193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94" t="s">
        <v>323</v>
      </c>
      <c r="AT370" s="194" t="s">
        <v>186</v>
      </c>
      <c r="AU370" s="194" t="s">
        <v>82</v>
      </c>
      <c r="AY370" s="18" t="s">
        <v>128</v>
      </c>
      <c r="BE370" s="195">
        <f>IF(N370="základní",J370,0)</f>
        <v>0</v>
      </c>
      <c r="BF370" s="195">
        <f>IF(N370="snížená",J370,0)</f>
        <v>0</v>
      </c>
      <c r="BG370" s="195">
        <f>IF(N370="zákl. přenesená",J370,0)</f>
        <v>0</v>
      </c>
      <c r="BH370" s="195">
        <f>IF(N370="sníž. přenesená",J370,0)</f>
        <v>0</v>
      </c>
      <c r="BI370" s="195">
        <f>IF(N370="nulová",J370,0)</f>
        <v>0</v>
      </c>
      <c r="BJ370" s="18" t="s">
        <v>82</v>
      </c>
      <c r="BK370" s="195">
        <f>ROUND(I370*H370,2)</f>
        <v>0</v>
      </c>
      <c r="BL370" s="18" t="s">
        <v>231</v>
      </c>
      <c r="BM370" s="194" t="s">
        <v>718</v>
      </c>
    </row>
    <row r="371" spans="2:51" s="14" customFormat="1" ht="11.25">
      <c r="B371" s="207"/>
      <c r="C371" s="208"/>
      <c r="D371" s="198" t="s">
        <v>137</v>
      </c>
      <c r="E371" s="208"/>
      <c r="F371" s="210" t="s">
        <v>719</v>
      </c>
      <c r="G371" s="208"/>
      <c r="H371" s="211">
        <v>11</v>
      </c>
      <c r="I371" s="212"/>
      <c r="J371" s="208"/>
      <c r="K371" s="208"/>
      <c r="L371" s="213"/>
      <c r="M371" s="214"/>
      <c r="N371" s="215"/>
      <c r="O371" s="215"/>
      <c r="P371" s="215"/>
      <c r="Q371" s="215"/>
      <c r="R371" s="215"/>
      <c r="S371" s="215"/>
      <c r="T371" s="216"/>
      <c r="AT371" s="217" t="s">
        <v>137</v>
      </c>
      <c r="AU371" s="217" t="s">
        <v>82</v>
      </c>
      <c r="AV371" s="14" t="s">
        <v>82</v>
      </c>
      <c r="AW371" s="14" t="s">
        <v>4</v>
      </c>
      <c r="AX371" s="14" t="s">
        <v>80</v>
      </c>
      <c r="AY371" s="217" t="s">
        <v>128</v>
      </c>
    </row>
    <row r="372" spans="1:65" s="2" customFormat="1" ht="16.5" customHeight="1">
      <c r="A372" s="35"/>
      <c r="B372" s="36"/>
      <c r="C372" s="183" t="s">
        <v>720</v>
      </c>
      <c r="D372" s="183" t="s">
        <v>130</v>
      </c>
      <c r="E372" s="184" t="s">
        <v>721</v>
      </c>
      <c r="F372" s="185" t="s">
        <v>722</v>
      </c>
      <c r="G372" s="186" t="s">
        <v>228</v>
      </c>
      <c r="H372" s="187">
        <v>10</v>
      </c>
      <c r="I372" s="188"/>
      <c r="J372" s="189">
        <f>ROUND(I372*H372,2)</f>
        <v>0</v>
      </c>
      <c r="K372" s="185" t="s">
        <v>134</v>
      </c>
      <c r="L372" s="40"/>
      <c r="M372" s="190" t="s">
        <v>19</v>
      </c>
      <c r="N372" s="191" t="s">
        <v>47</v>
      </c>
      <c r="O372" s="65"/>
      <c r="P372" s="192">
        <f>O372*H372</f>
        <v>0</v>
      </c>
      <c r="Q372" s="192">
        <v>1E-05</v>
      </c>
      <c r="R372" s="192">
        <f>Q372*H372</f>
        <v>0.0001</v>
      </c>
      <c r="S372" s="192">
        <v>0</v>
      </c>
      <c r="T372" s="193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4" t="s">
        <v>231</v>
      </c>
      <c r="AT372" s="194" t="s">
        <v>130</v>
      </c>
      <c r="AU372" s="194" t="s">
        <v>82</v>
      </c>
      <c r="AY372" s="18" t="s">
        <v>128</v>
      </c>
      <c r="BE372" s="195">
        <f>IF(N372="základní",J372,0)</f>
        <v>0</v>
      </c>
      <c r="BF372" s="195">
        <f>IF(N372="snížená",J372,0)</f>
        <v>0</v>
      </c>
      <c r="BG372" s="195">
        <f>IF(N372="zákl. přenesená",J372,0)</f>
        <v>0</v>
      </c>
      <c r="BH372" s="195">
        <f>IF(N372="sníž. přenesená",J372,0)</f>
        <v>0</v>
      </c>
      <c r="BI372" s="195">
        <f>IF(N372="nulová",J372,0)</f>
        <v>0</v>
      </c>
      <c r="BJ372" s="18" t="s">
        <v>82</v>
      </c>
      <c r="BK372" s="195">
        <f>ROUND(I372*H372,2)</f>
        <v>0</v>
      </c>
      <c r="BL372" s="18" t="s">
        <v>231</v>
      </c>
      <c r="BM372" s="194" t="s">
        <v>723</v>
      </c>
    </row>
    <row r="373" spans="2:51" s="13" customFormat="1" ht="11.25">
      <c r="B373" s="196"/>
      <c r="C373" s="197"/>
      <c r="D373" s="198" t="s">
        <v>137</v>
      </c>
      <c r="E373" s="199" t="s">
        <v>19</v>
      </c>
      <c r="F373" s="200" t="s">
        <v>724</v>
      </c>
      <c r="G373" s="197"/>
      <c r="H373" s="199" t="s">
        <v>19</v>
      </c>
      <c r="I373" s="201"/>
      <c r="J373" s="197"/>
      <c r="K373" s="197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137</v>
      </c>
      <c r="AU373" s="206" t="s">
        <v>82</v>
      </c>
      <c r="AV373" s="13" t="s">
        <v>80</v>
      </c>
      <c r="AW373" s="13" t="s">
        <v>36</v>
      </c>
      <c r="AX373" s="13" t="s">
        <v>75</v>
      </c>
      <c r="AY373" s="206" t="s">
        <v>128</v>
      </c>
    </row>
    <row r="374" spans="2:51" s="14" customFormat="1" ht="11.25">
      <c r="B374" s="207"/>
      <c r="C374" s="208"/>
      <c r="D374" s="198" t="s">
        <v>137</v>
      </c>
      <c r="E374" s="209" t="s">
        <v>19</v>
      </c>
      <c r="F374" s="210" t="s">
        <v>692</v>
      </c>
      <c r="G374" s="208"/>
      <c r="H374" s="211">
        <v>10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137</v>
      </c>
      <c r="AU374" s="217" t="s">
        <v>82</v>
      </c>
      <c r="AV374" s="14" t="s">
        <v>82</v>
      </c>
      <c r="AW374" s="14" t="s">
        <v>36</v>
      </c>
      <c r="AX374" s="14" t="s">
        <v>80</v>
      </c>
      <c r="AY374" s="217" t="s">
        <v>128</v>
      </c>
    </row>
    <row r="375" spans="1:65" s="2" customFormat="1" ht="16.5" customHeight="1">
      <c r="A375" s="35"/>
      <c r="B375" s="36"/>
      <c r="C375" s="229" t="s">
        <v>725</v>
      </c>
      <c r="D375" s="229" t="s">
        <v>186</v>
      </c>
      <c r="E375" s="230" t="s">
        <v>726</v>
      </c>
      <c r="F375" s="231" t="s">
        <v>727</v>
      </c>
      <c r="G375" s="232" t="s">
        <v>228</v>
      </c>
      <c r="H375" s="233">
        <v>10.2</v>
      </c>
      <c r="I375" s="234"/>
      <c r="J375" s="235">
        <f>ROUND(I375*H375,2)</f>
        <v>0</v>
      </c>
      <c r="K375" s="231" t="s">
        <v>134</v>
      </c>
      <c r="L375" s="236"/>
      <c r="M375" s="237" t="s">
        <v>19</v>
      </c>
      <c r="N375" s="238" t="s">
        <v>47</v>
      </c>
      <c r="O375" s="65"/>
      <c r="P375" s="192">
        <f>O375*H375</f>
        <v>0</v>
      </c>
      <c r="Q375" s="192">
        <v>0.00022</v>
      </c>
      <c r="R375" s="192">
        <f>Q375*H375</f>
        <v>0.002244</v>
      </c>
      <c r="S375" s="192">
        <v>0</v>
      </c>
      <c r="T375" s="193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4" t="s">
        <v>323</v>
      </c>
      <c r="AT375" s="194" t="s">
        <v>186</v>
      </c>
      <c r="AU375" s="194" t="s">
        <v>82</v>
      </c>
      <c r="AY375" s="18" t="s">
        <v>128</v>
      </c>
      <c r="BE375" s="195">
        <f>IF(N375="základní",J375,0)</f>
        <v>0</v>
      </c>
      <c r="BF375" s="195">
        <f>IF(N375="snížená",J375,0)</f>
        <v>0</v>
      </c>
      <c r="BG375" s="195">
        <f>IF(N375="zákl. přenesená",J375,0)</f>
        <v>0</v>
      </c>
      <c r="BH375" s="195">
        <f>IF(N375="sníž. přenesená",J375,0)</f>
        <v>0</v>
      </c>
      <c r="BI375" s="195">
        <f>IF(N375="nulová",J375,0)</f>
        <v>0</v>
      </c>
      <c r="BJ375" s="18" t="s">
        <v>82</v>
      </c>
      <c r="BK375" s="195">
        <f>ROUND(I375*H375,2)</f>
        <v>0</v>
      </c>
      <c r="BL375" s="18" t="s">
        <v>231</v>
      </c>
      <c r="BM375" s="194" t="s">
        <v>728</v>
      </c>
    </row>
    <row r="376" spans="2:51" s="14" customFormat="1" ht="11.25">
      <c r="B376" s="207"/>
      <c r="C376" s="208"/>
      <c r="D376" s="198" t="s">
        <v>137</v>
      </c>
      <c r="E376" s="208"/>
      <c r="F376" s="210" t="s">
        <v>729</v>
      </c>
      <c r="G376" s="208"/>
      <c r="H376" s="211">
        <v>10.2</v>
      </c>
      <c r="I376" s="212"/>
      <c r="J376" s="208"/>
      <c r="K376" s="208"/>
      <c r="L376" s="213"/>
      <c r="M376" s="214"/>
      <c r="N376" s="215"/>
      <c r="O376" s="215"/>
      <c r="P376" s="215"/>
      <c r="Q376" s="215"/>
      <c r="R376" s="215"/>
      <c r="S376" s="215"/>
      <c r="T376" s="216"/>
      <c r="AT376" s="217" t="s">
        <v>137</v>
      </c>
      <c r="AU376" s="217" t="s">
        <v>82</v>
      </c>
      <c r="AV376" s="14" t="s">
        <v>82</v>
      </c>
      <c r="AW376" s="14" t="s">
        <v>4</v>
      </c>
      <c r="AX376" s="14" t="s">
        <v>80</v>
      </c>
      <c r="AY376" s="217" t="s">
        <v>128</v>
      </c>
    </row>
    <row r="377" spans="1:65" s="2" customFormat="1" ht="16.5" customHeight="1">
      <c r="A377" s="35"/>
      <c r="B377" s="36"/>
      <c r="C377" s="183" t="s">
        <v>730</v>
      </c>
      <c r="D377" s="183" t="s">
        <v>130</v>
      </c>
      <c r="E377" s="184" t="s">
        <v>731</v>
      </c>
      <c r="F377" s="185" t="s">
        <v>732</v>
      </c>
      <c r="G377" s="186" t="s">
        <v>228</v>
      </c>
      <c r="H377" s="187">
        <v>6.5</v>
      </c>
      <c r="I377" s="188"/>
      <c r="J377" s="189">
        <f>ROUND(I377*H377,2)</f>
        <v>0</v>
      </c>
      <c r="K377" s="185" t="s">
        <v>134</v>
      </c>
      <c r="L377" s="40"/>
      <c r="M377" s="190" t="s">
        <v>19</v>
      </c>
      <c r="N377" s="191" t="s">
        <v>47</v>
      </c>
      <c r="O377" s="65"/>
      <c r="P377" s="192">
        <f>O377*H377</f>
        <v>0</v>
      </c>
      <c r="Q377" s="192">
        <v>0</v>
      </c>
      <c r="R377" s="192">
        <f>Q377*H377</f>
        <v>0</v>
      </c>
      <c r="S377" s="192">
        <v>0</v>
      </c>
      <c r="T377" s="193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94" t="s">
        <v>231</v>
      </c>
      <c r="AT377" s="194" t="s">
        <v>130</v>
      </c>
      <c r="AU377" s="194" t="s">
        <v>82</v>
      </c>
      <c r="AY377" s="18" t="s">
        <v>128</v>
      </c>
      <c r="BE377" s="195">
        <f>IF(N377="základní",J377,0)</f>
        <v>0</v>
      </c>
      <c r="BF377" s="195">
        <f>IF(N377="snížená",J377,0)</f>
        <v>0</v>
      </c>
      <c r="BG377" s="195">
        <f>IF(N377="zákl. přenesená",J377,0)</f>
        <v>0</v>
      </c>
      <c r="BH377" s="195">
        <f>IF(N377="sníž. přenesená",J377,0)</f>
        <v>0</v>
      </c>
      <c r="BI377" s="195">
        <f>IF(N377="nulová",J377,0)</f>
        <v>0</v>
      </c>
      <c r="BJ377" s="18" t="s">
        <v>82</v>
      </c>
      <c r="BK377" s="195">
        <f>ROUND(I377*H377,2)</f>
        <v>0</v>
      </c>
      <c r="BL377" s="18" t="s">
        <v>231</v>
      </c>
      <c r="BM377" s="194" t="s">
        <v>733</v>
      </c>
    </row>
    <row r="378" spans="2:51" s="14" customFormat="1" ht="11.25">
      <c r="B378" s="207"/>
      <c r="C378" s="208"/>
      <c r="D378" s="198" t="s">
        <v>137</v>
      </c>
      <c r="E378" s="209" t="s">
        <v>19</v>
      </c>
      <c r="F378" s="210" t="s">
        <v>734</v>
      </c>
      <c r="G378" s="208"/>
      <c r="H378" s="211">
        <v>6.5</v>
      </c>
      <c r="I378" s="212"/>
      <c r="J378" s="208"/>
      <c r="K378" s="208"/>
      <c r="L378" s="213"/>
      <c r="M378" s="214"/>
      <c r="N378" s="215"/>
      <c r="O378" s="215"/>
      <c r="P378" s="215"/>
      <c r="Q378" s="215"/>
      <c r="R378" s="215"/>
      <c r="S378" s="215"/>
      <c r="T378" s="216"/>
      <c r="AT378" s="217" t="s">
        <v>137</v>
      </c>
      <c r="AU378" s="217" t="s">
        <v>82</v>
      </c>
      <c r="AV378" s="14" t="s">
        <v>82</v>
      </c>
      <c r="AW378" s="14" t="s">
        <v>36</v>
      </c>
      <c r="AX378" s="14" t="s">
        <v>80</v>
      </c>
      <c r="AY378" s="217" t="s">
        <v>128</v>
      </c>
    </row>
    <row r="379" spans="1:65" s="2" customFormat="1" ht="16.5" customHeight="1">
      <c r="A379" s="35"/>
      <c r="B379" s="36"/>
      <c r="C379" s="229" t="s">
        <v>735</v>
      </c>
      <c r="D379" s="229" t="s">
        <v>186</v>
      </c>
      <c r="E379" s="230" t="s">
        <v>736</v>
      </c>
      <c r="F379" s="231" t="s">
        <v>737</v>
      </c>
      <c r="G379" s="232" t="s">
        <v>228</v>
      </c>
      <c r="H379" s="233">
        <v>6.63</v>
      </c>
      <c r="I379" s="234"/>
      <c r="J379" s="235">
        <f>ROUND(I379*H379,2)</f>
        <v>0</v>
      </c>
      <c r="K379" s="231" t="s">
        <v>19</v>
      </c>
      <c r="L379" s="236"/>
      <c r="M379" s="237" t="s">
        <v>19</v>
      </c>
      <c r="N379" s="238" t="s">
        <v>47</v>
      </c>
      <c r="O379" s="65"/>
      <c r="P379" s="192">
        <f>O379*H379</f>
        <v>0</v>
      </c>
      <c r="Q379" s="192">
        <v>0.00021</v>
      </c>
      <c r="R379" s="192">
        <f>Q379*H379</f>
        <v>0.0013923</v>
      </c>
      <c r="S379" s="192">
        <v>0</v>
      </c>
      <c r="T379" s="193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4" t="s">
        <v>323</v>
      </c>
      <c r="AT379" s="194" t="s">
        <v>186</v>
      </c>
      <c r="AU379" s="194" t="s">
        <v>82</v>
      </c>
      <c r="AY379" s="18" t="s">
        <v>128</v>
      </c>
      <c r="BE379" s="195">
        <f>IF(N379="základní",J379,0)</f>
        <v>0</v>
      </c>
      <c r="BF379" s="195">
        <f>IF(N379="snížená",J379,0)</f>
        <v>0</v>
      </c>
      <c r="BG379" s="195">
        <f>IF(N379="zákl. přenesená",J379,0)</f>
        <v>0</v>
      </c>
      <c r="BH379" s="195">
        <f>IF(N379="sníž. přenesená",J379,0)</f>
        <v>0</v>
      </c>
      <c r="BI379" s="195">
        <f>IF(N379="nulová",J379,0)</f>
        <v>0</v>
      </c>
      <c r="BJ379" s="18" t="s">
        <v>82</v>
      </c>
      <c r="BK379" s="195">
        <f>ROUND(I379*H379,2)</f>
        <v>0</v>
      </c>
      <c r="BL379" s="18" t="s">
        <v>231</v>
      </c>
      <c r="BM379" s="194" t="s">
        <v>738</v>
      </c>
    </row>
    <row r="380" spans="2:51" s="14" customFormat="1" ht="11.25">
      <c r="B380" s="207"/>
      <c r="C380" s="208"/>
      <c r="D380" s="198" t="s">
        <v>137</v>
      </c>
      <c r="E380" s="208"/>
      <c r="F380" s="210" t="s">
        <v>739</v>
      </c>
      <c r="G380" s="208"/>
      <c r="H380" s="211">
        <v>6.63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137</v>
      </c>
      <c r="AU380" s="217" t="s">
        <v>82</v>
      </c>
      <c r="AV380" s="14" t="s">
        <v>82</v>
      </c>
      <c r="AW380" s="14" t="s">
        <v>4</v>
      </c>
      <c r="AX380" s="14" t="s">
        <v>80</v>
      </c>
      <c r="AY380" s="217" t="s">
        <v>128</v>
      </c>
    </row>
    <row r="381" spans="1:65" s="2" customFormat="1" ht="24" customHeight="1">
      <c r="A381" s="35"/>
      <c r="B381" s="36"/>
      <c r="C381" s="183" t="s">
        <v>740</v>
      </c>
      <c r="D381" s="183" t="s">
        <v>130</v>
      </c>
      <c r="E381" s="184" t="s">
        <v>741</v>
      </c>
      <c r="F381" s="185" t="s">
        <v>742</v>
      </c>
      <c r="G381" s="186" t="s">
        <v>343</v>
      </c>
      <c r="H381" s="187">
        <v>0.185</v>
      </c>
      <c r="I381" s="188"/>
      <c r="J381" s="189">
        <f>ROUND(I381*H381,2)</f>
        <v>0</v>
      </c>
      <c r="K381" s="185" t="s">
        <v>134</v>
      </c>
      <c r="L381" s="40"/>
      <c r="M381" s="190" t="s">
        <v>19</v>
      </c>
      <c r="N381" s="191" t="s">
        <v>47</v>
      </c>
      <c r="O381" s="65"/>
      <c r="P381" s="192">
        <f>O381*H381</f>
        <v>0</v>
      </c>
      <c r="Q381" s="192">
        <v>0</v>
      </c>
      <c r="R381" s="192">
        <f>Q381*H381</f>
        <v>0</v>
      </c>
      <c r="S381" s="192">
        <v>0</v>
      </c>
      <c r="T381" s="193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94" t="s">
        <v>231</v>
      </c>
      <c r="AT381" s="194" t="s">
        <v>130</v>
      </c>
      <c r="AU381" s="194" t="s">
        <v>82</v>
      </c>
      <c r="AY381" s="18" t="s">
        <v>128</v>
      </c>
      <c r="BE381" s="195">
        <f>IF(N381="základní",J381,0)</f>
        <v>0</v>
      </c>
      <c r="BF381" s="195">
        <f>IF(N381="snížená",J381,0)</f>
        <v>0</v>
      </c>
      <c r="BG381" s="195">
        <f>IF(N381="zákl. přenesená",J381,0)</f>
        <v>0</v>
      </c>
      <c r="BH381" s="195">
        <f>IF(N381="sníž. přenesená",J381,0)</f>
        <v>0</v>
      </c>
      <c r="BI381" s="195">
        <f>IF(N381="nulová",J381,0)</f>
        <v>0</v>
      </c>
      <c r="BJ381" s="18" t="s">
        <v>82</v>
      </c>
      <c r="BK381" s="195">
        <f>ROUND(I381*H381,2)</f>
        <v>0</v>
      </c>
      <c r="BL381" s="18" t="s">
        <v>231</v>
      </c>
      <c r="BM381" s="194" t="s">
        <v>743</v>
      </c>
    </row>
    <row r="382" spans="2:63" s="12" customFormat="1" ht="22.9" customHeight="1">
      <c r="B382" s="167"/>
      <c r="C382" s="168"/>
      <c r="D382" s="169" t="s">
        <v>74</v>
      </c>
      <c r="E382" s="181" t="s">
        <v>744</v>
      </c>
      <c r="F382" s="181" t="s">
        <v>745</v>
      </c>
      <c r="G382" s="168"/>
      <c r="H382" s="168"/>
      <c r="I382" s="171"/>
      <c r="J382" s="182">
        <f>BK382</f>
        <v>0</v>
      </c>
      <c r="K382" s="168"/>
      <c r="L382" s="173"/>
      <c r="M382" s="174"/>
      <c r="N382" s="175"/>
      <c r="O382" s="175"/>
      <c r="P382" s="176">
        <f>SUM(P383:P393)</f>
        <v>0</v>
      </c>
      <c r="Q382" s="175"/>
      <c r="R382" s="176">
        <f>SUM(R383:R393)</f>
        <v>0.05424561</v>
      </c>
      <c r="S382" s="175"/>
      <c r="T382" s="177">
        <f>SUM(T383:T393)</f>
        <v>0</v>
      </c>
      <c r="AR382" s="178" t="s">
        <v>82</v>
      </c>
      <c r="AT382" s="179" t="s">
        <v>74</v>
      </c>
      <c r="AU382" s="179" t="s">
        <v>80</v>
      </c>
      <c r="AY382" s="178" t="s">
        <v>128</v>
      </c>
      <c r="BK382" s="180">
        <f>SUM(BK383:BK393)</f>
        <v>0</v>
      </c>
    </row>
    <row r="383" spans="1:65" s="2" customFormat="1" ht="24" customHeight="1">
      <c r="A383" s="35"/>
      <c r="B383" s="36"/>
      <c r="C383" s="183" t="s">
        <v>746</v>
      </c>
      <c r="D383" s="183" t="s">
        <v>130</v>
      </c>
      <c r="E383" s="184" t="s">
        <v>747</v>
      </c>
      <c r="F383" s="185" t="s">
        <v>748</v>
      </c>
      <c r="G383" s="186" t="s">
        <v>175</v>
      </c>
      <c r="H383" s="187">
        <v>29.311</v>
      </c>
      <c r="I383" s="188"/>
      <c r="J383" s="189">
        <f>ROUND(I383*H383,2)</f>
        <v>0</v>
      </c>
      <c r="K383" s="185" t="s">
        <v>134</v>
      </c>
      <c r="L383" s="40"/>
      <c r="M383" s="190" t="s">
        <v>19</v>
      </c>
      <c r="N383" s="191" t="s">
        <v>47</v>
      </c>
      <c r="O383" s="65"/>
      <c r="P383" s="192">
        <f>O383*H383</f>
        <v>0</v>
      </c>
      <c r="Q383" s="192">
        <v>0.00022</v>
      </c>
      <c r="R383" s="192">
        <f>Q383*H383</f>
        <v>0.00644842</v>
      </c>
      <c r="S383" s="192">
        <v>0</v>
      </c>
      <c r="T383" s="193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94" t="s">
        <v>231</v>
      </c>
      <c r="AT383" s="194" t="s">
        <v>130</v>
      </c>
      <c r="AU383" s="194" t="s">
        <v>82</v>
      </c>
      <c r="AY383" s="18" t="s">
        <v>128</v>
      </c>
      <c r="BE383" s="195">
        <f>IF(N383="základní",J383,0)</f>
        <v>0</v>
      </c>
      <c r="BF383" s="195">
        <f>IF(N383="snížená",J383,0)</f>
        <v>0</v>
      </c>
      <c r="BG383" s="195">
        <f>IF(N383="zákl. přenesená",J383,0)</f>
        <v>0</v>
      </c>
      <c r="BH383" s="195">
        <f>IF(N383="sníž. přenesená",J383,0)</f>
        <v>0</v>
      </c>
      <c r="BI383" s="195">
        <f>IF(N383="nulová",J383,0)</f>
        <v>0</v>
      </c>
      <c r="BJ383" s="18" t="s">
        <v>82</v>
      </c>
      <c r="BK383" s="195">
        <f>ROUND(I383*H383,2)</f>
        <v>0</v>
      </c>
      <c r="BL383" s="18" t="s">
        <v>231</v>
      </c>
      <c r="BM383" s="194" t="s">
        <v>749</v>
      </c>
    </row>
    <row r="384" spans="2:51" s="14" customFormat="1" ht="11.25">
      <c r="B384" s="207"/>
      <c r="C384" s="208"/>
      <c r="D384" s="198" t="s">
        <v>137</v>
      </c>
      <c r="E384" s="209" t="s">
        <v>19</v>
      </c>
      <c r="F384" s="210" t="s">
        <v>457</v>
      </c>
      <c r="G384" s="208"/>
      <c r="H384" s="211">
        <v>29.311</v>
      </c>
      <c r="I384" s="212"/>
      <c r="J384" s="208"/>
      <c r="K384" s="208"/>
      <c r="L384" s="213"/>
      <c r="M384" s="214"/>
      <c r="N384" s="215"/>
      <c r="O384" s="215"/>
      <c r="P384" s="215"/>
      <c r="Q384" s="215"/>
      <c r="R384" s="215"/>
      <c r="S384" s="215"/>
      <c r="T384" s="216"/>
      <c r="AT384" s="217" t="s">
        <v>137</v>
      </c>
      <c r="AU384" s="217" t="s">
        <v>82</v>
      </c>
      <c r="AV384" s="14" t="s">
        <v>82</v>
      </c>
      <c r="AW384" s="14" t="s">
        <v>36</v>
      </c>
      <c r="AX384" s="14" t="s">
        <v>80</v>
      </c>
      <c r="AY384" s="217" t="s">
        <v>128</v>
      </c>
    </row>
    <row r="385" spans="1:65" s="2" customFormat="1" ht="16.5" customHeight="1">
      <c r="A385" s="35"/>
      <c r="B385" s="36"/>
      <c r="C385" s="183" t="s">
        <v>750</v>
      </c>
      <c r="D385" s="183" t="s">
        <v>130</v>
      </c>
      <c r="E385" s="184" t="s">
        <v>751</v>
      </c>
      <c r="F385" s="185" t="s">
        <v>752</v>
      </c>
      <c r="G385" s="186" t="s">
        <v>175</v>
      </c>
      <c r="H385" s="187">
        <v>46.377</v>
      </c>
      <c r="I385" s="188"/>
      <c r="J385" s="189">
        <f>ROUND(I385*H385,2)</f>
        <v>0</v>
      </c>
      <c r="K385" s="185" t="s">
        <v>134</v>
      </c>
      <c r="L385" s="40"/>
      <c r="M385" s="190" t="s">
        <v>19</v>
      </c>
      <c r="N385" s="191" t="s">
        <v>47</v>
      </c>
      <c r="O385" s="65"/>
      <c r="P385" s="192">
        <f>O385*H385</f>
        <v>0</v>
      </c>
      <c r="Q385" s="192">
        <v>0.00013</v>
      </c>
      <c r="R385" s="192">
        <f>Q385*H385</f>
        <v>0.00602901</v>
      </c>
      <c r="S385" s="192">
        <v>0</v>
      </c>
      <c r="T385" s="193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4" t="s">
        <v>231</v>
      </c>
      <c r="AT385" s="194" t="s">
        <v>130</v>
      </c>
      <c r="AU385" s="194" t="s">
        <v>82</v>
      </c>
      <c r="AY385" s="18" t="s">
        <v>128</v>
      </c>
      <c r="BE385" s="195">
        <f>IF(N385="základní",J385,0)</f>
        <v>0</v>
      </c>
      <c r="BF385" s="195">
        <f>IF(N385="snížená",J385,0)</f>
        <v>0</v>
      </c>
      <c r="BG385" s="195">
        <f>IF(N385="zákl. přenesená",J385,0)</f>
        <v>0</v>
      </c>
      <c r="BH385" s="195">
        <f>IF(N385="sníž. přenesená",J385,0)</f>
        <v>0</v>
      </c>
      <c r="BI385" s="195">
        <f>IF(N385="nulová",J385,0)</f>
        <v>0</v>
      </c>
      <c r="BJ385" s="18" t="s">
        <v>82</v>
      </c>
      <c r="BK385" s="195">
        <f>ROUND(I385*H385,2)</f>
        <v>0</v>
      </c>
      <c r="BL385" s="18" t="s">
        <v>231</v>
      </c>
      <c r="BM385" s="194" t="s">
        <v>753</v>
      </c>
    </row>
    <row r="386" spans="2:51" s="13" customFormat="1" ht="11.25">
      <c r="B386" s="196"/>
      <c r="C386" s="197"/>
      <c r="D386" s="198" t="s">
        <v>137</v>
      </c>
      <c r="E386" s="199" t="s">
        <v>19</v>
      </c>
      <c r="F386" s="200" t="s">
        <v>754</v>
      </c>
      <c r="G386" s="197"/>
      <c r="H386" s="199" t="s">
        <v>19</v>
      </c>
      <c r="I386" s="201"/>
      <c r="J386" s="197"/>
      <c r="K386" s="197"/>
      <c r="L386" s="202"/>
      <c r="M386" s="203"/>
      <c r="N386" s="204"/>
      <c r="O386" s="204"/>
      <c r="P386" s="204"/>
      <c r="Q386" s="204"/>
      <c r="R386" s="204"/>
      <c r="S386" s="204"/>
      <c r="T386" s="205"/>
      <c r="AT386" s="206" t="s">
        <v>137</v>
      </c>
      <c r="AU386" s="206" t="s">
        <v>82</v>
      </c>
      <c r="AV386" s="13" t="s">
        <v>80</v>
      </c>
      <c r="AW386" s="13" t="s">
        <v>36</v>
      </c>
      <c r="AX386" s="13" t="s">
        <v>75</v>
      </c>
      <c r="AY386" s="206" t="s">
        <v>128</v>
      </c>
    </row>
    <row r="387" spans="2:51" s="14" customFormat="1" ht="11.25">
      <c r="B387" s="207"/>
      <c r="C387" s="208"/>
      <c r="D387" s="198" t="s">
        <v>137</v>
      </c>
      <c r="E387" s="209" t="s">
        <v>19</v>
      </c>
      <c r="F387" s="210" t="s">
        <v>755</v>
      </c>
      <c r="G387" s="208"/>
      <c r="H387" s="211">
        <v>17.066</v>
      </c>
      <c r="I387" s="212"/>
      <c r="J387" s="208"/>
      <c r="K387" s="208"/>
      <c r="L387" s="213"/>
      <c r="M387" s="214"/>
      <c r="N387" s="215"/>
      <c r="O387" s="215"/>
      <c r="P387" s="215"/>
      <c r="Q387" s="215"/>
      <c r="R387" s="215"/>
      <c r="S387" s="215"/>
      <c r="T387" s="216"/>
      <c r="AT387" s="217" t="s">
        <v>137</v>
      </c>
      <c r="AU387" s="217" t="s">
        <v>82</v>
      </c>
      <c r="AV387" s="14" t="s">
        <v>82</v>
      </c>
      <c r="AW387" s="14" t="s">
        <v>36</v>
      </c>
      <c r="AX387" s="14" t="s">
        <v>75</v>
      </c>
      <c r="AY387" s="217" t="s">
        <v>128</v>
      </c>
    </row>
    <row r="388" spans="2:51" s="13" customFormat="1" ht="11.25">
      <c r="B388" s="196"/>
      <c r="C388" s="197"/>
      <c r="D388" s="198" t="s">
        <v>137</v>
      </c>
      <c r="E388" s="199" t="s">
        <v>19</v>
      </c>
      <c r="F388" s="200" t="s">
        <v>756</v>
      </c>
      <c r="G388" s="197"/>
      <c r="H388" s="199" t="s">
        <v>19</v>
      </c>
      <c r="I388" s="201"/>
      <c r="J388" s="197"/>
      <c r="K388" s="197"/>
      <c r="L388" s="202"/>
      <c r="M388" s="203"/>
      <c r="N388" s="204"/>
      <c r="O388" s="204"/>
      <c r="P388" s="204"/>
      <c r="Q388" s="204"/>
      <c r="R388" s="204"/>
      <c r="S388" s="204"/>
      <c r="T388" s="205"/>
      <c r="AT388" s="206" t="s">
        <v>137</v>
      </c>
      <c r="AU388" s="206" t="s">
        <v>82</v>
      </c>
      <c r="AV388" s="13" t="s">
        <v>80</v>
      </c>
      <c r="AW388" s="13" t="s">
        <v>36</v>
      </c>
      <c r="AX388" s="13" t="s">
        <v>75</v>
      </c>
      <c r="AY388" s="206" t="s">
        <v>128</v>
      </c>
    </row>
    <row r="389" spans="2:51" s="14" customFormat="1" ht="11.25">
      <c r="B389" s="207"/>
      <c r="C389" s="208"/>
      <c r="D389" s="198" t="s">
        <v>137</v>
      </c>
      <c r="E389" s="209" t="s">
        <v>19</v>
      </c>
      <c r="F389" s="210" t="s">
        <v>457</v>
      </c>
      <c r="G389" s="208"/>
      <c r="H389" s="211">
        <v>29.311</v>
      </c>
      <c r="I389" s="212"/>
      <c r="J389" s="208"/>
      <c r="K389" s="208"/>
      <c r="L389" s="213"/>
      <c r="M389" s="214"/>
      <c r="N389" s="215"/>
      <c r="O389" s="215"/>
      <c r="P389" s="215"/>
      <c r="Q389" s="215"/>
      <c r="R389" s="215"/>
      <c r="S389" s="215"/>
      <c r="T389" s="216"/>
      <c r="AT389" s="217" t="s">
        <v>137</v>
      </c>
      <c r="AU389" s="217" t="s">
        <v>82</v>
      </c>
      <c r="AV389" s="14" t="s">
        <v>82</v>
      </c>
      <c r="AW389" s="14" t="s">
        <v>36</v>
      </c>
      <c r="AX389" s="14" t="s">
        <v>75</v>
      </c>
      <c r="AY389" s="217" t="s">
        <v>128</v>
      </c>
    </row>
    <row r="390" spans="2:51" s="15" customFormat="1" ht="11.25">
      <c r="B390" s="218"/>
      <c r="C390" s="219"/>
      <c r="D390" s="198" t="s">
        <v>137</v>
      </c>
      <c r="E390" s="220" t="s">
        <v>19</v>
      </c>
      <c r="F390" s="221" t="s">
        <v>142</v>
      </c>
      <c r="G390" s="219"/>
      <c r="H390" s="222">
        <v>46.376999999999995</v>
      </c>
      <c r="I390" s="223"/>
      <c r="J390" s="219"/>
      <c r="K390" s="219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137</v>
      </c>
      <c r="AU390" s="228" t="s">
        <v>82</v>
      </c>
      <c r="AV390" s="15" t="s">
        <v>135</v>
      </c>
      <c r="AW390" s="15" t="s">
        <v>36</v>
      </c>
      <c r="AX390" s="15" t="s">
        <v>80</v>
      </c>
      <c r="AY390" s="228" t="s">
        <v>128</v>
      </c>
    </row>
    <row r="391" spans="1:65" s="2" customFormat="1" ht="16.5" customHeight="1">
      <c r="A391" s="35"/>
      <c r="B391" s="36"/>
      <c r="C391" s="183" t="s">
        <v>757</v>
      </c>
      <c r="D391" s="183" t="s">
        <v>130</v>
      </c>
      <c r="E391" s="184" t="s">
        <v>758</v>
      </c>
      <c r="F391" s="185" t="s">
        <v>759</v>
      </c>
      <c r="G391" s="186" t="s">
        <v>175</v>
      </c>
      <c r="H391" s="187">
        <v>46.377</v>
      </c>
      <c r="I391" s="188"/>
      <c r="J391" s="189">
        <f>ROUND(I391*H391,2)</f>
        <v>0</v>
      </c>
      <c r="K391" s="185" t="s">
        <v>134</v>
      </c>
      <c r="L391" s="40"/>
      <c r="M391" s="190" t="s">
        <v>19</v>
      </c>
      <c r="N391" s="191" t="s">
        <v>47</v>
      </c>
      <c r="O391" s="65"/>
      <c r="P391" s="192">
        <f>O391*H391</f>
        <v>0</v>
      </c>
      <c r="Q391" s="192">
        <v>0.00034</v>
      </c>
      <c r="R391" s="192">
        <f>Q391*H391</f>
        <v>0.015768180000000003</v>
      </c>
      <c r="S391" s="192">
        <v>0</v>
      </c>
      <c r="T391" s="193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4" t="s">
        <v>231</v>
      </c>
      <c r="AT391" s="194" t="s">
        <v>130</v>
      </c>
      <c r="AU391" s="194" t="s">
        <v>82</v>
      </c>
      <c r="AY391" s="18" t="s">
        <v>128</v>
      </c>
      <c r="BE391" s="195">
        <f>IF(N391="základní",J391,0)</f>
        <v>0</v>
      </c>
      <c r="BF391" s="195">
        <f>IF(N391="snížená",J391,0)</f>
        <v>0</v>
      </c>
      <c r="BG391" s="195">
        <f>IF(N391="zákl. přenesená",J391,0)</f>
        <v>0</v>
      </c>
      <c r="BH391" s="195">
        <f>IF(N391="sníž. přenesená",J391,0)</f>
        <v>0</v>
      </c>
      <c r="BI391" s="195">
        <f>IF(N391="nulová",J391,0)</f>
        <v>0</v>
      </c>
      <c r="BJ391" s="18" t="s">
        <v>82</v>
      </c>
      <c r="BK391" s="195">
        <f>ROUND(I391*H391,2)</f>
        <v>0</v>
      </c>
      <c r="BL391" s="18" t="s">
        <v>231</v>
      </c>
      <c r="BM391" s="194" t="s">
        <v>760</v>
      </c>
    </row>
    <row r="392" spans="1:65" s="2" customFormat="1" ht="16.5" customHeight="1">
      <c r="A392" s="35"/>
      <c r="B392" s="36"/>
      <c r="C392" s="183" t="s">
        <v>761</v>
      </c>
      <c r="D392" s="183" t="s">
        <v>130</v>
      </c>
      <c r="E392" s="184" t="s">
        <v>762</v>
      </c>
      <c r="F392" s="185" t="s">
        <v>763</v>
      </c>
      <c r="G392" s="186" t="s">
        <v>175</v>
      </c>
      <c r="H392" s="187">
        <v>100</v>
      </c>
      <c r="I392" s="188"/>
      <c r="J392" s="189">
        <f>ROUND(I392*H392,2)</f>
        <v>0</v>
      </c>
      <c r="K392" s="185" t="s">
        <v>134</v>
      </c>
      <c r="L392" s="40"/>
      <c r="M392" s="190" t="s">
        <v>19</v>
      </c>
      <c r="N392" s="191" t="s">
        <v>47</v>
      </c>
      <c r="O392" s="65"/>
      <c r="P392" s="192">
        <f>O392*H392</f>
        <v>0</v>
      </c>
      <c r="Q392" s="192">
        <v>0.00014</v>
      </c>
      <c r="R392" s="192">
        <f>Q392*H392</f>
        <v>0.013999999999999999</v>
      </c>
      <c r="S392" s="192">
        <v>0</v>
      </c>
      <c r="T392" s="193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4" t="s">
        <v>231</v>
      </c>
      <c r="AT392" s="194" t="s">
        <v>130</v>
      </c>
      <c r="AU392" s="194" t="s">
        <v>82</v>
      </c>
      <c r="AY392" s="18" t="s">
        <v>128</v>
      </c>
      <c r="BE392" s="195">
        <f>IF(N392="základní",J392,0)</f>
        <v>0</v>
      </c>
      <c r="BF392" s="195">
        <f>IF(N392="snížená",J392,0)</f>
        <v>0</v>
      </c>
      <c r="BG392" s="195">
        <f>IF(N392="zákl. přenesená",J392,0)</f>
        <v>0</v>
      </c>
      <c r="BH392" s="195">
        <f>IF(N392="sníž. přenesená",J392,0)</f>
        <v>0</v>
      </c>
      <c r="BI392" s="195">
        <f>IF(N392="nulová",J392,0)</f>
        <v>0</v>
      </c>
      <c r="BJ392" s="18" t="s">
        <v>82</v>
      </c>
      <c r="BK392" s="195">
        <f>ROUND(I392*H392,2)</f>
        <v>0</v>
      </c>
      <c r="BL392" s="18" t="s">
        <v>231</v>
      </c>
      <c r="BM392" s="194" t="s">
        <v>764</v>
      </c>
    </row>
    <row r="393" spans="1:65" s="2" customFormat="1" ht="16.5" customHeight="1">
      <c r="A393" s="35"/>
      <c r="B393" s="36"/>
      <c r="C393" s="183" t="s">
        <v>765</v>
      </c>
      <c r="D393" s="183" t="s">
        <v>130</v>
      </c>
      <c r="E393" s="184" t="s">
        <v>766</v>
      </c>
      <c r="F393" s="185" t="s">
        <v>767</v>
      </c>
      <c r="G393" s="186" t="s">
        <v>175</v>
      </c>
      <c r="H393" s="187">
        <v>100</v>
      </c>
      <c r="I393" s="188"/>
      <c r="J393" s="189">
        <f>ROUND(I393*H393,2)</f>
        <v>0</v>
      </c>
      <c r="K393" s="185" t="s">
        <v>134</v>
      </c>
      <c r="L393" s="40"/>
      <c r="M393" s="190" t="s">
        <v>19</v>
      </c>
      <c r="N393" s="191" t="s">
        <v>47</v>
      </c>
      <c r="O393" s="65"/>
      <c r="P393" s="192">
        <f>O393*H393</f>
        <v>0</v>
      </c>
      <c r="Q393" s="192">
        <v>0.00012</v>
      </c>
      <c r="R393" s="192">
        <f>Q393*H393</f>
        <v>0.012</v>
      </c>
      <c r="S393" s="192">
        <v>0</v>
      </c>
      <c r="T393" s="193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4" t="s">
        <v>231</v>
      </c>
      <c r="AT393" s="194" t="s">
        <v>130</v>
      </c>
      <c r="AU393" s="194" t="s">
        <v>82</v>
      </c>
      <c r="AY393" s="18" t="s">
        <v>128</v>
      </c>
      <c r="BE393" s="195">
        <f>IF(N393="základní",J393,0)</f>
        <v>0</v>
      </c>
      <c r="BF393" s="195">
        <f>IF(N393="snížená",J393,0)</f>
        <v>0</v>
      </c>
      <c r="BG393" s="195">
        <f>IF(N393="zákl. přenesená",J393,0)</f>
        <v>0</v>
      </c>
      <c r="BH393" s="195">
        <f>IF(N393="sníž. přenesená",J393,0)</f>
        <v>0</v>
      </c>
      <c r="BI393" s="195">
        <f>IF(N393="nulová",J393,0)</f>
        <v>0</v>
      </c>
      <c r="BJ393" s="18" t="s">
        <v>82</v>
      </c>
      <c r="BK393" s="195">
        <f>ROUND(I393*H393,2)</f>
        <v>0</v>
      </c>
      <c r="BL393" s="18" t="s">
        <v>231</v>
      </c>
      <c r="BM393" s="194" t="s">
        <v>768</v>
      </c>
    </row>
    <row r="394" spans="2:63" s="12" customFormat="1" ht="22.9" customHeight="1">
      <c r="B394" s="167"/>
      <c r="C394" s="168"/>
      <c r="D394" s="169" t="s">
        <v>74</v>
      </c>
      <c r="E394" s="181" t="s">
        <v>769</v>
      </c>
      <c r="F394" s="181" t="s">
        <v>770</v>
      </c>
      <c r="G394" s="168"/>
      <c r="H394" s="168"/>
      <c r="I394" s="171"/>
      <c r="J394" s="182">
        <f>BK394</f>
        <v>0</v>
      </c>
      <c r="K394" s="168"/>
      <c r="L394" s="173"/>
      <c r="M394" s="174"/>
      <c r="N394" s="175"/>
      <c r="O394" s="175"/>
      <c r="P394" s="176">
        <f>SUM(P395:P406)</f>
        <v>0</v>
      </c>
      <c r="Q394" s="175"/>
      <c r="R394" s="176">
        <f>SUM(R395:R406)</f>
        <v>0.0256565</v>
      </c>
      <c r="S394" s="175"/>
      <c r="T394" s="177">
        <f>SUM(T395:T406)</f>
        <v>0.008366249999999999</v>
      </c>
      <c r="AR394" s="178" t="s">
        <v>82</v>
      </c>
      <c r="AT394" s="179" t="s">
        <v>74</v>
      </c>
      <c r="AU394" s="179" t="s">
        <v>80</v>
      </c>
      <c r="AY394" s="178" t="s">
        <v>128</v>
      </c>
      <c r="BK394" s="180">
        <f>SUM(BK395:BK406)</f>
        <v>0</v>
      </c>
    </row>
    <row r="395" spans="1:65" s="2" customFormat="1" ht="16.5" customHeight="1">
      <c r="A395" s="35"/>
      <c r="B395" s="36"/>
      <c r="C395" s="183" t="s">
        <v>771</v>
      </c>
      <c r="D395" s="183" t="s">
        <v>130</v>
      </c>
      <c r="E395" s="184" t="s">
        <v>772</v>
      </c>
      <c r="F395" s="185" t="s">
        <v>773</v>
      </c>
      <c r="G395" s="186" t="s">
        <v>175</v>
      </c>
      <c r="H395" s="187">
        <v>55.775</v>
      </c>
      <c r="I395" s="188"/>
      <c r="J395" s="189">
        <f>ROUND(I395*H395,2)</f>
        <v>0</v>
      </c>
      <c r="K395" s="185" t="s">
        <v>134</v>
      </c>
      <c r="L395" s="40"/>
      <c r="M395" s="190" t="s">
        <v>19</v>
      </c>
      <c r="N395" s="191" t="s">
        <v>47</v>
      </c>
      <c r="O395" s="65"/>
      <c r="P395" s="192">
        <f>O395*H395</f>
        <v>0</v>
      </c>
      <c r="Q395" s="192">
        <v>0</v>
      </c>
      <c r="R395" s="192">
        <f>Q395*H395</f>
        <v>0</v>
      </c>
      <c r="S395" s="192">
        <v>0.00015</v>
      </c>
      <c r="T395" s="193">
        <f>S395*H395</f>
        <v>0.008366249999999999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4" t="s">
        <v>231</v>
      </c>
      <c r="AT395" s="194" t="s">
        <v>130</v>
      </c>
      <c r="AU395" s="194" t="s">
        <v>82</v>
      </c>
      <c r="AY395" s="18" t="s">
        <v>128</v>
      </c>
      <c r="BE395" s="195">
        <f>IF(N395="základní",J395,0)</f>
        <v>0</v>
      </c>
      <c r="BF395" s="195">
        <f>IF(N395="snížená",J395,0)</f>
        <v>0</v>
      </c>
      <c r="BG395" s="195">
        <f>IF(N395="zákl. přenesená",J395,0)</f>
        <v>0</v>
      </c>
      <c r="BH395" s="195">
        <f>IF(N395="sníž. přenesená",J395,0)</f>
        <v>0</v>
      </c>
      <c r="BI395" s="195">
        <f>IF(N395="nulová",J395,0)</f>
        <v>0</v>
      </c>
      <c r="BJ395" s="18" t="s">
        <v>82</v>
      </c>
      <c r="BK395" s="195">
        <f>ROUND(I395*H395,2)</f>
        <v>0</v>
      </c>
      <c r="BL395" s="18" t="s">
        <v>231</v>
      </c>
      <c r="BM395" s="194" t="s">
        <v>774</v>
      </c>
    </row>
    <row r="396" spans="2:51" s="13" customFormat="1" ht="11.25">
      <c r="B396" s="196"/>
      <c r="C396" s="197"/>
      <c r="D396" s="198" t="s">
        <v>137</v>
      </c>
      <c r="E396" s="199" t="s">
        <v>19</v>
      </c>
      <c r="F396" s="200" t="s">
        <v>775</v>
      </c>
      <c r="G396" s="197"/>
      <c r="H396" s="199" t="s">
        <v>19</v>
      </c>
      <c r="I396" s="201"/>
      <c r="J396" s="197"/>
      <c r="K396" s="197"/>
      <c r="L396" s="202"/>
      <c r="M396" s="203"/>
      <c r="N396" s="204"/>
      <c r="O396" s="204"/>
      <c r="P396" s="204"/>
      <c r="Q396" s="204"/>
      <c r="R396" s="204"/>
      <c r="S396" s="204"/>
      <c r="T396" s="205"/>
      <c r="AT396" s="206" t="s">
        <v>137</v>
      </c>
      <c r="AU396" s="206" t="s">
        <v>82</v>
      </c>
      <c r="AV396" s="13" t="s">
        <v>80</v>
      </c>
      <c r="AW396" s="13" t="s">
        <v>36</v>
      </c>
      <c r="AX396" s="13" t="s">
        <v>75</v>
      </c>
      <c r="AY396" s="206" t="s">
        <v>128</v>
      </c>
    </row>
    <row r="397" spans="2:51" s="14" customFormat="1" ht="11.25">
      <c r="B397" s="207"/>
      <c r="C397" s="208"/>
      <c r="D397" s="198" t="s">
        <v>137</v>
      </c>
      <c r="E397" s="209" t="s">
        <v>19</v>
      </c>
      <c r="F397" s="210" t="s">
        <v>776</v>
      </c>
      <c r="G397" s="208"/>
      <c r="H397" s="211">
        <v>68.78</v>
      </c>
      <c r="I397" s="212"/>
      <c r="J397" s="208"/>
      <c r="K397" s="208"/>
      <c r="L397" s="213"/>
      <c r="M397" s="214"/>
      <c r="N397" s="215"/>
      <c r="O397" s="215"/>
      <c r="P397" s="215"/>
      <c r="Q397" s="215"/>
      <c r="R397" s="215"/>
      <c r="S397" s="215"/>
      <c r="T397" s="216"/>
      <c r="AT397" s="217" t="s">
        <v>137</v>
      </c>
      <c r="AU397" s="217" t="s">
        <v>82</v>
      </c>
      <c r="AV397" s="14" t="s">
        <v>82</v>
      </c>
      <c r="AW397" s="14" t="s">
        <v>36</v>
      </c>
      <c r="AX397" s="14" t="s">
        <v>75</v>
      </c>
      <c r="AY397" s="217" t="s">
        <v>128</v>
      </c>
    </row>
    <row r="398" spans="2:51" s="14" customFormat="1" ht="11.25">
      <c r="B398" s="207"/>
      <c r="C398" s="208"/>
      <c r="D398" s="198" t="s">
        <v>137</v>
      </c>
      <c r="E398" s="209" t="s">
        <v>19</v>
      </c>
      <c r="F398" s="210" t="s">
        <v>777</v>
      </c>
      <c r="G398" s="208"/>
      <c r="H398" s="211">
        <v>-27.495</v>
      </c>
      <c r="I398" s="212"/>
      <c r="J398" s="208"/>
      <c r="K398" s="208"/>
      <c r="L398" s="213"/>
      <c r="M398" s="214"/>
      <c r="N398" s="215"/>
      <c r="O398" s="215"/>
      <c r="P398" s="215"/>
      <c r="Q398" s="215"/>
      <c r="R398" s="215"/>
      <c r="S398" s="215"/>
      <c r="T398" s="216"/>
      <c r="AT398" s="217" t="s">
        <v>137</v>
      </c>
      <c r="AU398" s="217" t="s">
        <v>82</v>
      </c>
      <c r="AV398" s="14" t="s">
        <v>82</v>
      </c>
      <c r="AW398" s="14" t="s">
        <v>36</v>
      </c>
      <c r="AX398" s="14" t="s">
        <v>75</v>
      </c>
      <c r="AY398" s="217" t="s">
        <v>128</v>
      </c>
    </row>
    <row r="399" spans="2:51" s="13" customFormat="1" ht="11.25">
      <c r="B399" s="196"/>
      <c r="C399" s="197"/>
      <c r="D399" s="198" t="s">
        <v>137</v>
      </c>
      <c r="E399" s="199" t="s">
        <v>19</v>
      </c>
      <c r="F399" s="200" t="s">
        <v>778</v>
      </c>
      <c r="G399" s="197"/>
      <c r="H399" s="199" t="s">
        <v>19</v>
      </c>
      <c r="I399" s="201"/>
      <c r="J399" s="197"/>
      <c r="K399" s="197"/>
      <c r="L399" s="202"/>
      <c r="M399" s="203"/>
      <c r="N399" s="204"/>
      <c r="O399" s="204"/>
      <c r="P399" s="204"/>
      <c r="Q399" s="204"/>
      <c r="R399" s="204"/>
      <c r="S399" s="204"/>
      <c r="T399" s="205"/>
      <c r="AT399" s="206" t="s">
        <v>137</v>
      </c>
      <c r="AU399" s="206" t="s">
        <v>82</v>
      </c>
      <c r="AV399" s="13" t="s">
        <v>80</v>
      </c>
      <c r="AW399" s="13" t="s">
        <v>36</v>
      </c>
      <c r="AX399" s="13" t="s">
        <v>75</v>
      </c>
      <c r="AY399" s="206" t="s">
        <v>128</v>
      </c>
    </row>
    <row r="400" spans="2:51" s="14" customFormat="1" ht="11.25">
      <c r="B400" s="207"/>
      <c r="C400" s="208"/>
      <c r="D400" s="198" t="s">
        <v>137</v>
      </c>
      <c r="E400" s="209" t="s">
        <v>19</v>
      </c>
      <c r="F400" s="210" t="s">
        <v>779</v>
      </c>
      <c r="G400" s="208"/>
      <c r="H400" s="211">
        <v>14.49</v>
      </c>
      <c r="I400" s="212"/>
      <c r="J400" s="208"/>
      <c r="K400" s="208"/>
      <c r="L400" s="213"/>
      <c r="M400" s="214"/>
      <c r="N400" s="215"/>
      <c r="O400" s="215"/>
      <c r="P400" s="215"/>
      <c r="Q400" s="215"/>
      <c r="R400" s="215"/>
      <c r="S400" s="215"/>
      <c r="T400" s="216"/>
      <c r="AT400" s="217" t="s">
        <v>137</v>
      </c>
      <c r="AU400" s="217" t="s">
        <v>82</v>
      </c>
      <c r="AV400" s="14" t="s">
        <v>82</v>
      </c>
      <c r="AW400" s="14" t="s">
        <v>36</v>
      </c>
      <c r="AX400" s="14" t="s">
        <v>75</v>
      </c>
      <c r="AY400" s="217" t="s">
        <v>128</v>
      </c>
    </row>
    <row r="401" spans="2:51" s="15" customFormat="1" ht="11.25">
      <c r="B401" s="218"/>
      <c r="C401" s="219"/>
      <c r="D401" s="198" t="s">
        <v>137</v>
      </c>
      <c r="E401" s="220" t="s">
        <v>19</v>
      </c>
      <c r="F401" s="221" t="s">
        <v>142</v>
      </c>
      <c r="G401" s="219"/>
      <c r="H401" s="222">
        <v>55.775</v>
      </c>
      <c r="I401" s="223"/>
      <c r="J401" s="219"/>
      <c r="K401" s="219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137</v>
      </c>
      <c r="AU401" s="228" t="s">
        <v>82</v>
      </c>
      <c r="AV401" s="15" t="s">
        <v>135</v>
      </c>
      <c r="AW401" s="15" t="s">
        <v>36</v>
      </c>
      <c r="AX401" s="15" t="s">
        <v>80</v>
      </c>
      <c r="AY401" s="228" t="s">
        <v>128</v>
      </c>
    </row>
    <row r="402" spans="1:65" s="2" customFormat="1" ht="16.5" customHeight="1">
      <c r="A402" s="35"/>
      <c r="B402" s="36"/>
      <c r="C402" s="183" t="s">
        <v>780</v>
      </c>
      <c r="D402" s="183" t="s">
        <v>130</v>
      </c>
      <c r="E402" s="184" t="s">
        <v>781</v>
      </c>
      <c r="F402" s="185" t="s">
        <v>782</v>
      </c>
      <c r="G402" s="186" t="s">
        <v>175</v>
      </c>
      <c r="H402" s="187">
        <v>55.775</v>
      </c>
      <c r="I402" s="188"/>
      <c r="J402" s="189">
        <f>ROUND(I402*H402,2)</f>
        <v>0</v>
      </c>
      <c r="K402" s="185" t="s">
        <v>134</v>
      </c>
      <c r="L402" s="40"/>
      <c r="M402" s="190" t="s">
        <v>19</v>
      </c>
      <c r="N402" s="191" t="s">
        <v>47</v>
      </c>
      <c r="O402" s="65"/>
      <c r="P402" s="192">
        <f>O402*H402</f>
        <v>0</v>
      </c>
      <c r="Q402" s="192">
        <v>0.0002</v>
      </c>
      <c r="R402" s="192">
        <f>Q402*H402</f>
        <v>0.011155</v>
      </c>
      <c r="S402" s="192">
        <v>0</v>
      </c>
      <c r="T402" s="193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4" t="s">
        <v>231</v>
      </c>
      <c r="AT402" s="194" t="s">
        <v>130</v>
      </c>
      <c r="AU402" s="194" t="s">
        <v>82</v>
      </c>
      <c r="AY402" s="18" t="s">
        <v>128</v>
      </c>
      <c r="BE402" s="195">
        <f>IF(N402="základní",J402,0)</f>
        <v>0</v>
      </c>
      <c r="BF402" s="195">
        <f>IF(N402="snížená",J402,0)</f>
        <v>0</v>
      </c>
      <c r="BG402" s="195">
        <f>IF(N402="zákl. přenesená",J402,0)</f>
        <v>0</v>
      </c>
      <c r="BH402" s="195">
        <f>IF(N402="sníž. přenesená",J402,0)</f>
        <v>0</v>
      </c>
      <c r="BI402" s="195">
        <f>IF(N402="nulová",J402,0)</f>
        <v>0</v>
      </c>
      <c r="BJ402" s="18" t="s">
        <v>82</v>
      </c>
      <c r="BK402" s="195">
        <f>ROUND(I402*H402,2)</f>
        <v>0</v>
      </c>
      <c r="BL402" s="18" t="s">
        <v>231</v>
      </c>
      <c r="BM402" s="194" t="s">
        <v>783</v>
      </c>
    </row>
    <row r="403" spans="1:65" s="2" customFormat="1" ht="24" customHeight="1">
      <c r="A403" s="35"/>
      <c r="B403" s="36"/>
      <c r="C403" s="183" t="s">
        <v>784</v>
      </c>
      <c r="D403" s="183" t="s">
        <v>130</v>
      </c>
      <c r="E403" s="184" t="s">
        <v>785</v>
      </c>
      <c r="F403" s="185" t="s">
        <v>786</v>
      </c>
      <c r="G403" s="186" t="s">
        <v>175</v>
      </c>
      <c r="H403" s="187">
        <v>55.775</v>
      </c>
      <c r="I403" s="188"/>
      <c r="J403" s="189">
        <f>ROUND(I403*H403,2)</f>
        <v>0</v>
      </c>
      <c r="K403" s="185" t="s">
        <v>134</v>
      </c>
      <c r="L403" s="40"/>
      <c r="M403" s="190" t="s">
        <v>19</v>
      </c>
      <c r="N403" s="191" t="s">
        <v>47</v>
      </c>
      <c r="O403" s="65"/>
      <c r="P403" s="192">
        <f>O403*H403</f>
        <v>0</v>
      </c>
      <c r="Q403" s="192">
        <v>0.00026</v>
      </c>
      <c r="R403" s="192">
        <f>Q403*H403</f>
        <v>0.014501499999999999</v>
      </c>
      <c r="S403" s="192">
        <v>0</v>
      </c>
      <c r="T403" s="193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4" t="s">
        <v>231</v>
      </c>
      <c r="AT403" s="194" t="s">
        <v>130</v>
      </c>
      <c r="AU403" s="194" t="s">
        <v>82</v>
      </c>
      <c r="AY403" s="18" t="s">
        <v>128</v>
      </c>
      <c r="BE403" s="195">
        <f>IF(N403="základní",J403,0)</f>
        <v>0</v>
      </c>
      <c r="BF403" s="195">
        <f>IF(N403="snížená",J403,0)</f>
        <v>0</v>
      </c>
      <c r="BG403" s="195">
        <f>IF(N403="zákl. přenesená",J403,0)</f>
        <v>0</v>
      </c>
      <c r="BH403" s="195">
        <f>IF(N403="sníž. přenesená",J403,0)</f>
        <v>0</v>
      </c>
      <c r="BI403" s="195">
        <f>IF(N403="nulová",J403,0)</f>
        <v>0</v>
      </c>
      <c r="BJ403" s="18" t="s">
        <v>82</v>
      </c>
      <c r="BK403" s="195">
        <f>ROUND(I403*H403,2)</f>
        <v>0</v>
      </c>
      <c r="BL403" s="18" t="s">
        <v>231</v>
      </c>
      <c r="BM403" s="194" t="s">
        <v>787</v>
      </c>
    </row>
    <row r="404" spans="1:65" s="2" customFormat="1" ht="24" customHeight="1">
      <c r="A404" s="35"/>
      <c r="B404" s="36"/>
      <c r="C404" s="183" t="s">
        <v>788</v>
      </c>
      <c r="D404" s="183" t="s">
        <v>130</v>
      </c>
      <c r="E404" s="184" t="s">
        <v>789</v>
      </c>
      <c r="F404" s="185" t="s">
        <v>790</v>
      </c>
      <c r="G404" s="186" t="s">
        <v>175</v>
      </c>
      <c r="H404" s="187">
        <v>55.775</v>
      </c>
      <c r="I404" s="188"/>
      <c r="J404" s="189">
        <f>ROUND(I404*H404,2)</f>
        <v>0</v>
      </c>
      <c r="K404" s="185" t="s">
        <v>134</v>
      </c>
      <c r="L404" s="40"/>
      <c r="M404" s="190" t="s">
        <v>19</v>
      </c>
      <c r="N404" s="191" t="s">
        <v>47</v>
      </c>
      <c r="O404" s="65"/>
      <c r="P404" s="192">
        <f>O404*H404</f>
        <v>0</v>
      </c>
      <c r="Q404" s="192">
        <v>0</v>
      </c>
      <c r="R404" s="192">
        <f>Q404*H404</f>
        <v>0</v>
      </c>
      <c r="S404" s="192">
        <v>0</v>
      </c>
      <c r="T404" s="193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4" t="s">
        <v>231</v>
      </c>
      <c r="AT404" s="194" t="s">
        <v>130</v>
      </c>
      <c r="AU404" s="194" t="s">
        <v>82</v>
      </c>
      <c r="AY404" s="18" t="s">
        <v>128</v>
      </c>
      <c r="BE404" s="195">
        <f>IF(N404="základní",J404,0)</f>
        <v>0</v>
      </c>
      <c r="BF404" s="195">
        <f>IF(N404="snížená",J404,0)</f>
        <v>0</v>
      </c>
      <c r="BG404" s="195">
        <f>IF(N404="zákl. přenesená",J404,0)</f>
        <v>0</v>
      </c>
      <c r="BH404" s="195">
        <f>IF(N404="sníž. přenesená",J404,0)</f>
        <v>0</v>
      </c>
      <c r="BI404" s="195">
        <f>IF(N404="nulová",J404,0)</f>
        <v>0</v>
      </c>
      <c r="BJ404" s="18" t="s">
        <v>82</v>
      </c>
      <c r="BK404" s="195">
        <f>ROUND(I404*H404,2)</f>
        <v>0</v>
      </c>
      <c r="BL404" s="18" t="s">
        <v>231</v>
      </c>
      <c r="BM404" s="194" t="s">
        <v>791</v>
      </c>
    </row>
    <row r="405" spans="1:65" s="2" customFormat="1" ht="24" customHeight="1">
      <c r="A405" s="35"/>
      <c r="B405" s="36"/>
      <c r="C405" s="183" t="s">
        <v>792</v>
      </c>
      <c r="D405" s="183" t="s">
        <v>130</v>
      </c>
      <c r="E405" s="184" t="s">
        <v>793</v>
      </c>
      <c r="F405" s="185" t="s">
        <v>794</v>
      </c>
      <c r="G405" s="186" t="s">
        <v>228</v>
      </c>
      <c r="H405" s="187">
        <v>38</v>
      </c>
      <c r="I405" s="188"/>
      <c r="J405" s="189">
        <f>ROUND(I405*H405,2)</f>
        <v>0</v>
      </c>
      <c r="K405" s="185" t="s">
        <v>134</v>
      </c>
      <c r="L405" s="40"/>
      <c r="M405" s="190" t="s">
        <v>19</v>
      </c>
      <c r="N405" s="191" t="s">
        <v>47</v>
      </c>
      <c r="O405" s="65"/>
      <c r="P405" s="192">
        <f>O405*H405</f>
        <v>0</v>
      </c>
      <c r="Q405" s="192">
        <v>0</v>
      </c>
      <c r="R405" s="192">
        <f>Q405*H405</f>
        <v>0</v>
      </c>
      <c r="S405" s="192">
        <v>0</v>
      </c>
      <c r="T405" s="193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4" t="s">
        <v>231</v>
      </c>
      <c r="AT405" s="194" t="s">
        <v>130</v>
      </c>
      <c r="AU405" s="194" t="s">
        <v>82</v>
      </c>
      <c r="AY405" s="18" t="s">
        <v>128</v>
      </c>
      <c r="BE405" s="195">
        <f>IF(N405="základní",J405,0)</f>
        <v>0</v>
      </c>
      <c r="BF405" s="195">
        <f>IF(N405="snížená",J405,0)</f>
        <v>0</v>
      </c>
      <c r="BG405" s="195">
        <f>IF(N405="zákl. přenesená",J405,0)</f>
        <v>0</v>
      </c>
      <c r="BH405" s="195">
        <f>IF(N405="sníž. přenesená",J405,0)</f>
        <v>0</v>
      </c>
      <c r="BI405" s="195">
        <f>IF(N405="nulová",J405,0)</f>
        <v>0</v>
      </c>
      <c r="BJ405" s="18" t="s">
        <v>82</v>
      </c>
      <c r="BK405" s="195">
        <f>ROUND(I405*H405,2)</f>
        <v>0</v>
      </c>
      <c r="BL405" s="18" t="s">
        <v>231</v>
      </c>
      <c r="BM405" s="194" t="s">
        <v>795</v>
      </c>
    </row>
    <row r="406" spans="2:51" s="14" customFormat="1" ht="11.25">
      <c r="B406" s="207"/>
      <c r="C406" s="208"/>
      <c r="D406" s="198" t="s">
        <v>137</v>
      </c>
      <c r="E406" s="209" t="s">
        <v>19</v>
      </c>
      <c r="F406" s="210" t="s">
        <v>796</v>
      </c>
      <c r="G406" s="208"/>
      <c r="H406" s="211">
        <v>38</v>
      </c>
      <c r="I406" s="212"/>
      <c r="J406" s="208"/>
      <c r="K406" s="208"/>
      <c r="L406" s="213"/>
      <c r="M406" s="214"/>
      <c r="N406" s="215"/>
      <c r="O406" s="215"/>
      <c r="P406" s="215"/>
      <c r="Q406" s="215"/>
      <c r="R406" s="215"/>
      <c r="S406" s="215"/>
      <c r="T406" s="216"/>
      <c r="AT406" s="217" t="s">
        <v>137</v>
      </c>
      <c r="AU406" s="217" t="s">
        <v>82</v>
      </c>
      <c r="AV406" s="14" t="s">
        <v>82</v>
      </c>
      <c r="AW406" s="14" t="s">
        <v>36</v>
      </c>
      <c r="AX406" s="14" t="s">
        <v>80</v>
      </c>
      <c r="AY406" s="217" t="s">
        <v>128</v>
      </c>
    </row>
    <row r="407" spans="2:63" s="12" customFormat="1" ht="25.9" customHeight="1">
      <c r="B407" s="167"/>
      <c r="C407" s="168"/>
      <c r="D407" s="169" t="s">
        <v>74</v>
      </c>
      <c r="E407" s="170" t="s">
        <v>186</v>
      </c>
      <c r="F407" s="170" t="s">
        <v>797</v>
      </c>
      <c r="G407" s="168"/>
      <c r="H407" s="168"/>
      <c r="I407" s="171"/>
      <c r="J407" s="172">
        <f>BK407</f>
        <v>0</v>
      </c>
      <c r="K407" s="168"/>
      <c r="L407" s="173"/>
      <c r="M407" s="174"/>
      <c r="N407" s="175"/>
      <c r="O407" s="175"/>
      <c r="P407" s="176">
        <f>P408</f>
        <v>0</v>
      </c>
      <c r="Q407" s="175"/>
      <c r="R407" s="176">
        <f>R408</f>
        <v>0</v>
      </c>
      <c r="S407" s="175"/>
      <c r="T407" s="177">
        <f>T408</f>
        <v>0</v>
      </c>
      <c r="AR407" s="178" t="s">
        <v>150</v>
      </c>
      <c r="AT407" s="179" t="s">
        <v>74</v>
      </c>
      <c r="AU407" s="179" t="s">
        <v>75</v>
      </c>
      <c r="AY407" s="178" t="s">
        <v>128</v>
      </c>
      <c r="BK407" s="180">
        <f>BK408</f>
        <v>0</v>
      </c>
    </row>
    <row r="408" spans="2:63" s="12" customFormat="1" ht="22.9" customHeight="1">
      <c r="B408" s="167"/>
      <c r="C408" s="168"/>
      <c r="D408" s="169" t="s">
        <v>74</v>
      </c>
      <c r="E408" s="181" t="s">
        <v>798</v>
      </c>
      <c r="F408" s="181" t="s">
        <v>799</v>
      </c>
      <c r="G408" s="168"/>
      <c r="H408" s="168"/>
      <c r="I408" s="171"/>
      <c r="J408" s="182">
        <f>BK408</f>
        <v>0</v>
      </c>
      <c r="K408" s="168"/>
      <c r="L408" s="173"/>
      <c r="M408" s="174"/>
      <c r="N408" s="175"/>
      <c r="O408" s="175"/>
      <c r="P408" s="176">
        <f>P409</f>
        <v>0</v>
      </c>
      <c r="Q408" s="175"/>
      <c r="R408" s="176">
        <f>R409</f>
        <v>0</v>
      </c>
      <c r="S408" s="175"/>
      <c r="T408" s="177">
        <f>T409</f>
        <v>0</v>
      </c>
      <c r="AR408" s="178" t="s">
        <v>150</v>
      </c>
      <c r="AT408" s="179" t="s">
        <v>74</v>
      </c>
      <c r="AU408" s="179" t="s">
        <v>80</v>
      </c>
      <c r="AY408" s="178" t="s">
        <v>128</v>
      </c>
      <c r="BK408" s="180">
        <f>BK409</f>
        <v>0</v>
      </c>
    </row>
    <row r="409" spans="1:65" s="2" customFormat="1" ht="24" customHeight="1">
      <c r="A409" s="35"/>
      <c r="B409" s="36"/>
      <c r="C409" s="183" t="s">
        <v>800</v>
      </c>
      <c r="D409" s="183" t="s">
        <v>130</v>
      </c>
      <c r="E409" s="184" t="s">
        <v>801</v>
      </c>
      <c r="F409" s="185" t="s">
        <v>802</v>
      </c>
      <c r="G409" s="186" t="s">
        <v>803</v>
      </c>
      <c r="H409" s="187">
        <v>5</v>
      </c>
      <c r="I409" s="188"/>
      <c r="J409" s="189">
        <f>ROUND(I409*H409,2)</f>
        <v>0</v>
      </c>
      <c r="K409" s="185" t="s">
        <v>134</v>
      </c>
      <c r="L409" s="40"/>
      <c r="M409" s="190" t="s">
        <v>19</v>
      </c>
      <c r="N409" s="191" t="s">
        <v>47</v>
      </c>
      <c r="O409" s="65"/>
      <c r="P409" s="192">
        <f>O409*H409</f>
        <v>0</v>
      </c>
      <c r="Q409" s="192">
        <v>0</v>
      </c>
      <c r="R409" s="192">
        <f>Q409*H409</f>
        <v>0</v>
      </c>
      <c r="S409" s="192">
        <v>0</v>
      </c>
      <c r="T409" s="193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4" t="s">
        <v>500</v>
      </c>
      <c r="AT409" s="194" t="s">
        <v>130</v>
      </c>
      <c r="AU409" s="194" t="s">
        <v>82</v>
      </c>
      <c r="AY409" s="18" t="s">
        <v>128</v>
      </c>
      <c r="BE409" s="195">
        <f>IF(N409="základní",J409,0)</f>
        <v>0</v>
      </c>
      <c r="BF409" s="195">
        <f>IF(N409="snížená",J409,0)</f>
        <v>0</v>
      </c>
      <c r="BG409" s="195">
        <f>IF(N409="zákl. přenesená",J409,0)</f>
        <v>0</v>
      </c>
      <c r="BH409" s="195">
        <f>IF(N409="sníž. přenesená",J409,0)</f>
        <v>0</v>
      </c>
      <c r="BI409" s="195">
        <f>IF(N409="nulová",J409,0)</f>
        <v>0</v>
      </c>
      <c r="BJ409" s="18" t="s">
        <v>82</v>
      </c>
      <c r="BK409" s="195">
        <f>ROUND(I409*H409,2)</f>
        <v>0</v>
      </c>
      <c r="BL409" s="18" t="s">
        <v>500</v>
      </c>
      <c r="BM409" s="194" t="s">
        <v>804</v>
      </c>
    </row>
    <row r="410" spans="2:63" s="12" customFormat="1" ht="25.9" customHeight="1">
      <c r="B410" s="167"/>
      <c r="C410" s="168"/>
      <c r="D410" s="169" t="s">
        <v>74</v>
      </c>
      <c r="E410" s="170" t="s">
        <v>805</v>
      </c>
      <c r="F410" s="170" t="s">
        <v>806</v>
      </c>
      <c r="G410" s="168"/>
      <c r="H410" s="168"/>
      <c r="I410" s="171"/>
      <c r="J410" s="172">
        <f>BK410</f>
        <v>0</v>
      </c>
      <c r="K410" s="168"/>
      <c r="L410" s="173"/>
      <c r="M410" s="174"/>
      <c r="N410" s="175"/>
      <c r="O410" s="175"/>
      <c r="P410" s="176">
        <f>P411+P417</f>
        <v>0</v>
      </c>
      <c r="Q410" s="175"/>
      <c r="R410" s="176">
        <f>R411+R417</f>
        <v>0</v>
      </c>
      <c r="S410" s="175"/>
      <c r="T410" s="177">
        <f>T411+T417</f>
        <v>0</v>
      </c>
      <c r="AR410" s="178" t="s">
        <v>160</v>
      </c>
      <c r="AT410" s="179" t="s">
        <v>74</v>
      </c>
      <c r="AU410" s="179" t="s">
        <v>75</v>
      </c>
      <c r="AY410" s="178" t="s">
        <v>128</v>
      </c>
      <c r="BK410" s="180">
        <f>BK411+BK417</f>
        <v>0</v>
      </c>
    </row>
    <row r="411" spans="2:63" s="12" customFormat="1" ht="22.9" customHeight="1">
      <c r="B411" s="167"/>
      <c r="C411" s="168"/>
      <c r="D411" s="169" t="s">
        <v>74</v>
      </c>
      <c r="E411" s="181" t="s">
        <v>807</v>
      </c>
      <c r="F411" s="181" t="s">
        <v>808</v>
      </c>
      <c r="G411" s="168"/>
      <c r="H411" s="168"/>
      <c r="I411" s="171"/>
      <c r="J411" s="182">
        <f>BK411</f>
        <v>0</v>
      </c>
      <c r="K411" s="168"/>
      <c r="L411" s="173"/>
      <c r="M411" s="174"/>
      <c r="N411" s="175"/>
      <c r="O411" s="175"/>
      <c r="P411" s="176">
        <f>SUM(P412:P416)</f>
        <v>0</v>
      </c>
      <c r="Q411" s="175"/>
      <c r="R411" s="176">
        <f>SUM(R412:R416)</f>
        <v>0</v>
      </c>
      <c r="S411" s="175"/>
      <c r="T411" s="177">
        <f>SUM(T412:T416)</f>
        <v>0</v>
      </c>
      <c r="AR411" s="178" t="s">
        <v>160</v>
      </c>
      <c r="AT411" s="179" t="s">
        <v>74</v>
      </c>
      <c r="AU411" s="179" t="s">
        <v>80</v>
      </c>
      <c r="AY411" s="178" t="s">
        <v>128</v>
      </c>
      <c r="BK411" s="180">
        <f>SUM(BK412:BK416)</f>
        <v>0</v>
      </c>
    </row>
    <row r="412" spans="1:65" s="2" customFormat="1" ht="16.5" customHeight="1">
      <c r="A412" s="35"/>
      <c r="B412" s="36"/>
      <c r="C412" s="183" t="s">
        <v>809</v>
      </c>
      <c r="D412" s="183" t="s">
        <v>130</v>
      </c>
      <c r="E412" s="184" t="s">
        <v>810</v>
      </c>
      <c r="F412" s="185" t="s">
        <v>811</v>
      </c>
      <c r="G412" s="186" t="s">
        <v>812</v>
      </c>
      <c r="H412" s="187">
        <v>4</v>
      </c>
      <c r="I412" s="188"/>
      <c r="J412" s="189">
        <f>ROUND(I412*H412,2)</f>
        <v>0</v>
      </c>
      <c r="K412" s="185" t="s">
        <v>134</v>
      </c>
      <c r="L412" s="40"/>
      <c r="M412" s="190" t="s">
        <v>19</v>
      </c>
      <c r="N412" s="191" t="s">
        <v>47</v>
      </c>
      <c r="O412" s="65"/>
      <c r="P412" s="192">
        <f>O412*H412</f>
        <v>0</v>
      </c>
      <c r="Q412" s="192">
        <v>0</v>
      </c>
      <c r="R412" s="192">
        <f>Q412*H412</f>
        <v>0</v>
      </c>
      <c r="S412" s="192">
        <v>0</v>
      </c>
      <c r="T412" s="193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4" t="s">
        <v>813</v>
      </c>
      <c r="AT412" s="194" t="s">
        <v>130</v>
      </c>
      <c r="AU412" s="194" t="s">
        <v>82</v>
      </c>
      <c r="AY412" s="18" t="s">
        <v>128</v>
      </c>
      <c r="BE412" s="195">
        <f>IF(N412="základní",J412,0)</f>
        <v>0</v>
      </c>
      <c r="BF412" s="195">
        <f>IF(N412="snížená",J412,0)</f>
        <v>0</v>
      </c>
      <c r="BG412" s="195">
        <f>IF(N412="zákl. přenesená",J412,0)</f>
        <v>0</v>
      </c>
      <c r="BH412" s="195">
        <f>IF(N412="sníž. přenesená",J412,0)</f>
        <v>0</v>
      </c>
      <c r="BI412" s="195">
        <f>IF(N412="nulová",J412,0)</f>
        <v>0</v>
      </c>
      <c r="BJ412" s="18" t="s">
        <v>82</v>
      </c>
      <c r="BK412" s="195">
        <f>ROUND(I412*H412,2)</f>
        <v>0</v>
      </c>
      <c r="BL412" s="18" t="s">
        <v>813</v>
      </c>
      <c r="BM412" s="194" t="s">
        <v>814</v>
      </c>
    </row>
    <row r="413" spans="1:65" s="2" customFormat="1" ht="16.5" customHeight="1">
      <c r="A413" s="35"/>
      <c r="B413" s="36"/>
      <c r="C413" s="183" t="s">
        <v>815</v>
      </c>
      <c r="D413" s="183" t="s">
        <v>130</v>
      </c>
      <c r="E413" s="184" t="s">
        <v>816</v>
      </c>
      <c r="F413" s="185" t="s">
        <v>817</v>
      </c>
      <c r="G413" s="186" t="s">
        <v>812</v>
      </c>
      <c r="H413" s="187">
        <v>4</v>
      </c>
      <c r="I413" s="188"/>
      <c r="J413" s="189">
        <f>ROUND(I413*H413,2)</f>
        <v>0</v>
      </c>
      <c r="K413" s="185" t="s">
        <v>134</v>
      </c>
      <c r="L413" s="40"/>
      <c r="M413" s="190" t="s">
        <v>19</v>
      </c>
      <c r="N413" s="191" t="s">
        <v>47</v>
      </c>
      <c r="O413" s="65"/>
      <c r="P413" s="192">
        <f>O413*H413</f>
        <v>0</v>
      </c>
      <c r="Q413" s="192">
        <v>0</v>
      </c>
      <c r="R413" s="192">
        <f>Q413*H413</f>
        <v>0</v>
      </c>
      <c r="S413" s="192">
        <v>0</v>
      </c>
      <c r="T413" s="193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94" t="s">
        <v>813</v>
      </c>
      <c r="AT413" s="194" t="s">
        <v>130</v>
      </c>
      <c r="AU413" s="194" t="s">
        <v>82</v>
      </c>
      <c r="AY413" s="18" t="s">
        <v>128</v>
      </c>
      <c r="BE413" s="195">
        <f>IF(N413="základní",J413,0)</f>
        <v>0</v>
      </c>
      <c r="BF413" s="195">
        <f>IF(N413="snížená",J413,0)</f>
        <v>0</v>
      </c>
      <c r="BG413" s="195">
        <f>IF(N413="zákl. přenesená",J413,0)</f>
        <v>0</v>
      </c>
      <c r="BH413" s="195">
        <f>IF(N413="sníž. přenesená",J413,0)</f>
        <v>0</v>
      </c>
      <c r="BI413" s="195">
        <f>IF(N413="nulová",J413,0)</f>
        <v>0</v>
      </c>
      <c r="BJ413" s="18" t="s">
        <v>82</v>
      </c>
      <c r="BK413" s="195">
        <f>ROUND(I413*H413,2)</f>
        <v>0</v>
      </c>
      <c r="BL413" s="18" t="s">
        <v>813</v>
      </c>
      <c r="BM413" s="194" t="s">
        <v>818</v>
      </c>
    </row>
    <row r="414" spans="1:65" s="2" customFormat="1" ht="16.5" customHeight="1">
      <c r="A414" s="35"/>
      <c r="B414" s="36"/>
      <c r="C414" s="183" t="s">
        <v>819</v>
      </c>
      <c r="D414" s="183" t="s">
        <v>130</v>
      </c>
      <c r="E414" s="184" t="s">
        <v>820</v>
      </c>
      <c r="F414" s="185" t="s">
        <v>821</v>
      </c>
      <c r="G414" s="186" t="s">
        <v>812</v>
      </c>
      <c r="H414" s="187">
        <v>10</v>
      </c>
      <c r="I414" s="188"/>
      <c r="J414" s="189">
        <f>ROUND(I414*H414,2)</f>
        <v>0</v>
      </c>
      <c r="K414" s="185" t="s">
        <v>134</v>
      </c>
      <c r="L414" s="40"/>
      <c r="M414" s="190" t="s">
        <v>19</v>
      </c>
      <c r="N414" s="191" t="s">
        <v>47</v>
      </c>
      <c r="O414" s="65"/>
      <c r="P414" s="192">
        <f>O414*H414</f>
        <v>0</v>
      </c>
      <c r="Q414" s="192">
        <v>0</v>
      </c>
      <c r="R414" s="192">
        <f>Q414*H414</f>
        <v>0</v>
      </c>
      <c r="S414" s="192">
        <v>0</v>
      </c>
      <c r="T414" s="193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4" t="s">
        <v>813</v>
      </c>
      <c r="AT414" s="194" t="s">
        <v>130</v>
      </c>
      <c r="AU414" s="194" t="s">
        <v>82</v>
      </c>
      <c r="AY414" s="18" t="s">
        <v>128</v>
      </c>
      <c r="BE414" s="195">
        <f>IF(N414="základní",J414,0)</f>
        <v>0</v>
      </c>
      <c r="BF414" s="195">
        <f>IF(N414="snížená",J414,0)</f>
        <v>0</v>
      </c>
      <c r="BG414" s="195">
        <f>IF(N414="zákl. přenesená",J414,0)</f>
        <v>0</v>
      </c>
      <c r="BH414" s="195">
        <f>IF(N414="sníž. přenesená",J414,0)</f>
        <v>0</v>
      </c>
      <c r="BI414" s="195">
        <f>IF(N414="nulová",J414,0)</f>
        <v>0</v>
      </c>
      <c r="BJ414" s="18" t="s">
        <v>82</v>
      </c>
      <c r="BK414" s="195">
        <f>ROUND(I414*H414,2)</f>
        <v>0</v>
      </c>
      <c r="BL414" s="18" t="s">
        <v>813</v>
      </c>
      <c r="BM414" s="194" t="s">
        <v>822</v>
      </c>
    </row>
    <row r="415" spans="2:51" s="13" customFormat="1" ht="11.25">
      <c r="B415" s="196"/>
      <c r="C415" s="197"/>
      <c r="D415" s="198" t="s">
        <v>137</v>
      </c>
      <c r="E415" s="199" t="s">
        <v>19</v>
      </c>
      <c r="F415" s="200" t="s">
        <v>823</v>
      </c>
      <c r="G415" s="197"/>
      <c r="H415" s="199" t="s">
        <v>19</v>
      </c>
      <c r="I415" s="201"/>
      <c r="J415" s="197"/>
      <c r="K415" s="197"/>
      <c r="L415" s="202"/>
      <c r="M415" s="203"/>
      <c r="N415" s="204"/>
      <c r="O415" s="204"/>
      <c r="P415" s="204"/>
      <c r="Q415" s="204"/>
      <c r="R415" s="204"/>
      <c r="S415" s="204"/>
      <c r="T415" s="205"/>
      <c r="AT415" s="206" t="s">
        <v>137</v>
      </c>
      <c r="AU415" s="206" t="s">
        <v>82</v>
      </c>
      <c r="AV415" s="13" t="s">
        <v>80</v>
      </c>
      <c r="AW415" s="13" t="s">
        <v>36</v>
      </c>
      <c r="AX415" s="13" t="s">
        <v>75</v>
      </c>
      <c r="AY415" s="206" t="s">
        <v>128</v>
      </c>
    </row>
    <row r="416" spans="2:51" s="14" customFormat="1" ht="11.25">
      <c r="B416" s="207"/>
      <c r="C416" s="208"/>
      <c r="D416" s="198" t="s">
        <v>137</v>
      </c>
      <c r="E416" s="209" t="s">
        <v>19</v>
      </c>
      <c r="F416" s="210" t="s">
        <v>191</v>
      </c>
      <c r="G416" s="208"/>
      <c r="H416" s="211">
        <v>10</v>
      </c>
      <c r="I416" s="212"/>
      <c r="J416" s="208"/>
      <c r="K416" s="208"/>
      <c r="L416" s="213"/>
      <c r="M416" s="214"/>
      <c r="N416" s="215"/>
      <c r="O416" s="215"/>
      <c r="P416" s="215"/>
      <c r="Q416" s="215"/>
      <c r="R416" s="215"/>
      <c r="S416" s="215"/>
      <c r="T416" s="216"/>
      <c r="AT416" s="217" t="s">
        <v>137</v>
      </c>
      <c r="AU416" s="217" t="s">
        <v>82</v>
      </c>
      <c r="AV416" s="14" t="s">
        <v>82</v>
      </c>
      <c r="AW416" s="14" t="s">
        <v>36</v>
      </c>
      <c r="AX416" s="14" t="s">
        <v>80</v>
      </c>
      <c r="AY416" s="217" t="s">
        <v>128</v>
      </c>
    </row>
    <row r="417" spans="2:63" s="12" customFormat="1" ht="22.9" customHeight="1">
      <c r="B417" s="167"/>
      <c r="C417" s="168"/>
      <c r="D417" s="169" t="s">
        <v>74</v>
      </c>
      <c r="E417" s="181" t="s">
        <v>824</v>
      </c>
      <c r="F417" s="181" t="s">
        <v>825</v>
      </c>
      <c r="G417" s="168"/>
      <c r="H417" s="168"/>
      <c r="I417" s="171"/>
      <c r="J417" s="182">
        <f>BK417</f>
        <v>0</v>
      </c>
      <c r="K417" s="168"/>
      <c r="L417" s="173"/>
      <c r="M417" s="174"/>
      <c r="N417" s="175"/>
      <c r="O417" s="175"/>
      <c r="P417" s="176">
        <f>SUM(P418:P419)</f>
        <v>0</v>
      </c>
      <c r="Q417" s="175"/>
      <c r="R417" s="176">
        <f>SUM(R418:R419)</f>
        <v>0</v>
      </c>
      <c r="S417" s="175"/>
      <c r="T417" s="177">
        <f>SUM(T418:T419)</f>
        <v>0</v>
      </c>
      <c r="AR417" s="178" t="s">
        <v>160</v>
      </c>
      <c r="AT417" s="179" t="s">
        <v>74</v>
      </c>
      <c r="AU417" s="179" t="s">
        <v>80</v>
      </c>
      <c r="AY417" s="178" t="s">
        <v>128</v>
      </c>
      <c r="BK417" s="180">
        <f>SUM(BK418:BK419)</f>
        <v>0</v>
      </c>
    </row>
    <row r="418" spans="1:65" s="2" customFormat="1" ht="16.5" customHeight="1">
      <c r="A418" s="35"/>
      <c r="B418" s="36"/>
      <c r="C418" s="183" t="s">
        <v>826</v>
      </c>
      <c r="D418" s="183" t="s">
        <v>130</v>
      </c>
      <c r="E418" s="184" t="s">
        <v>827</v>
      </c>
      <c r="F418" s="185" t="s">
        <v>828</v>
      </c>
      <c r="G418" s="186" t="s">
        <v>812</v>
      </c>
      <c r="H418" s="187">
        <v>2</v>
      </c>
      <c r="I418" s="188"/>
      <c r="J418" s="189">
        <f>ROUND(I418*H418,2)</f>
        <v>0</v>
      </c>
      <c r="K418" s="185" t="s">
        <v>134</v>
      </c>
      <c r="L418" s="40"/>
      <c r="M418" s="190" t="s">
        <v>19</v>
      </c>
      <c r="N418" s="191" t="s">
        <v>47</v>
      </c>
      <c r="O418" s="65"/>
      <c r="P418" s="192">
        <f>O418*H418</f>
        <v>0</v>
      </c>
      <c r="Q418" s="192">
        <v>0</v>
      </c>
      <c r="R418" s="192">
        <f>Q418*H418</f>
        <v>0</v>
      </c>
      <c r="S418" s="192">
        <v>0</v>
      </c>
      <c r="T418" s="193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4" t="s">
        <v>813</v>
      </c>
      <c r="AT418" s="194" t="s">
        <v>130</v>
      </c>
      <c r="AU418" s="194" t="s">
        <v>82</v>
      </c>
      <c r="AY418" s="18" t="s">
        <v>128</v>
      </c>
      <c r="BE418" s="195">
        <f>IF(N418="základní",J418,0)</f>
        <v>0</v>
      </c>
      <c r="BF418" s="195">
        <f>IF(N418="snížená",J418,0)</f>
        <v>0</v>
      </c>
      <c r="BG418" s="195">
        <f>IF(N418="zákl. přenesená",J418,0)</f>
        <v>0</v>
      </c>
      <c r="BH418" s="195">
        <f>IF(N418="sníž. přenesená",J418,0)</f>
        <v>0</v>
      </c>
      <c r="BI418" s="195">
        <f>IF(N418="nulová",J418,0)</f>
        <v>0</v>
      </c>
      <c r="BJ418" s="18" t="s">
        <v>82</v>
      </c>
      <c r="BK418" s="195">
        <f>ROUND(I418*H418,2)</f>
        <v>0</v>
      </c>
      <c r="BL418" s="18" t="s">
        <v>813</v>
      </c>
      <c r="BM418" s="194" t="s">
        <v>829</v>
      </c>
    </row>
    <row r="419" spans="1:65" s="2" customFormat="1" ht="16.5" customHeight="1">
      <c r="A419" s="35"/>
      <c r="B419" s="36"/>
      <c r="C419" s="183" t="s">
        <v>830</v>
      </c>
      <c r="D419" s="183" t="s">
        <v>130</v>
      </c>
      <c r="E419" s="184" t="s">
        <v>831</v>
      </c>
      <c r="F419" s="185" t="s">
        <v>832</v>
      </c>
      <c r="G419" s="186" t="s">
        <v>812</v>
      </c>
      <c r="H419" s="187">
        <v>1</v>
      </c>
      <c r="I419" s="188"/>
      <c r="J419" s="189">
        <f>ROUND(I419*H419,2)</f>
        <v>0</v>
      </c>
      <c r="K419" s="185" t="s">
        <v>134</v>
      </c>
      <c r="L419" s="40"/>
      <c r="M419" s="239" t="s">
        <v>19</v>
      </c>
      <c r="N419" s="240" t="s">
        <v>47</v>
      </c>
      <c r="O419" s="241"/>
      <c r="P419" s="242">
        <f>O419*H419</f>
        <v>0</v>
      </c>
      <c r="Q419" s="242">
        <v>0</v>
      </c>
      <c r="R419" s="242">
        <f>Q419*H419</f>
        <v>0</v>
      </c>
      <c r="S419" s="242">
        <v>0</v>
      </c>
      <c r="T419" s="243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94" t="s">
        <v>813</v>
      </c>
      <c r="AT419" s="194" t="s">
        <v>130</v>
      </c>
      <c r="AU419" s="194" t="s">
        <v>82</v>
      </c>
      <c r="AY419" s="18" t="s">
        <v>128</v>
      </c>
      <c r="BE419" s="195">
        <f>IF(N419="základní",J419,0)</f>
        <v>0</v>
      </c>
      <c r="BF419" s="195">
        <f>IF(N419="snížená",J419,0)</f>
        <v>0</v>
      </c>
      <c r="BG419" s="195">
        <f>IF(N419="zákl. přenesená",J419,0)</f>
        <v>0</v>
      </c>
      <c r="BH419" s="195">
        <f>IF(N419="sníž. přenesená",J419,0)</f>
        <v>0</v>
      </c>
      <c r="BI419" s="195">
        <f>IF(N419="nulová",J419,0)</f>
        <v>0</v>
      </c>
      <c r="BJ419" s="18" t="s">
        <v>82</v>
      </c>
      <c r="BK419" s="195">
        <f>ROUND(I419*H419,2)</f>
        <v>0</v>
      </c>
      <c r="BL419" s="18" t="s">
        <v>813</v>
      </c>
      <c r="BM419" s="194" t="s">
        <v>833</v>
      </c>
    </row>
    <row r="420" spans="1:31" s="2" customFormat="1" ht="6.95" customHeight="1">
      <c r="A420" s="35"/>
      <c r="B420" s="48"/>
      <c r="C420" s="49"/>
      <c r="D420" s="49"/>
      <c r="E420" s="49"/>
      <c r="F420" s="49"/>
      <c r="G420" s="49"/>
      <c r="H420" s="49"/>
      <c r="I420" s="132"/>
      <c r="J420" s="49"/>
      <c r="K420" s="49"/>
      <c r="L420" s="40"/>
      <c r="M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</row>
  </sheetData>
  <sheetProtection algorithmName="SHA-512" hashValue="BOJedBspAK3Uy5VaoXP0GupSPkrz7EihJoyoaWkMww+YKdttoXyqEF7/pseZzbKzlfWfwtULwOTDl+4jkv6SCA==" saltValue="VQda2MEQ7JjVur96++5cw707eyS6gsl5M7mL3KFQV9KMJihEiw1kveTgKuSE15Jf5MBzoWPNoHXBV/SvlubTzw==" spinCount="100000" sheet="1" objects="1" scenarios="1" formatColumns="0" formatRows="0" autoFilter="0"/>
  <autoFilter ref="C96:K419"/>
  <mergeCells count="6">
    <mergeCell ref="L2:V2"/>
    <mergeCell ref="E7:H7"/>
    <mergeCell ref="E16:H16"/>
    <mergeCell ref="E25:H25"/>
    <mergeCell ref="E46:H46"/>
    <mergeCell ref="E89:H8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71" t="s">
        <v>834</v>
      </c>
      <c r="D3" s="371"/>
      <c r="E3" s="371"/>
      <c r="F3" s="371"/>
      <c r="G3" s="371"/>
      <c r="H3" s="371"/>
      <c r="I3" s="371"/>
      <c r="J3" s="371"/>
      <c r="K3" s="249"/>
    </row>
    <row r="4" spans="2:11" s="1" customFormat="1" ht="25.5" customHeight="1">
      <c r="B4" s="250"/>
      <c r="C4" s="375" t="s">
        <v>835</v>
      </c>
      <c r="D4" s="375"/>
      <c r="E4" s="375"/>
      <c r="F4" s="375"/>
      <c r="G4" s="375"/>
      <c r="H4" s="375"/>
      <c r="I4" s="375"/>
      <c r="J4" s="375"/>
      <c r="K4" s="251"/>
    </row>
    <row r="5" spans="2:11" s="1" customFormat="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50"/>
      <c r="C6" s="373" t="s">
        <v>836</v>
      </c>
      <c r="D6" s="373"/>
      <c r="E6" s="373"/>
      <c r="F6" s="373"/>
      <c r="G6" s="373"/>
      <c r="H6" s="373"/>
      <c r="I6" s="373"/>
      <c r="J6" s="373"/>
      <c r="K6" s="251"/>
    </row>
    <row r="7" spans="2:11" s="1" customFormat="1" ht="15" customHeight="1">
      <c r="B7" s="254"/>
      <c r="C7" s="373" t="s">
        <v>837</v>
      </c>
      <c r="D7" s="373"/>
      <c r="E7" s="373"/>
      <c r="F7" s="373"/>
      <c r="G7" s="373"/>
      <c r="H7" s="373"/>
      <c r="I7" s="373"/>
      <c r="J7" s="37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373" t="s">
        <v>838</v>
      </c>
      <c r="D9" s="373"/>
      <c r="E9" s="373"/>
      <c r="F9" s="373"/>
      <c r="G9" s="373"/>
      <c r="H9" s="373"/>
      <c r="I9" s="373"/>
      <c r="J9" s="373"/>
      <c r="K9" s="251"/>
    </row>
    <row r="10" spans="2:11" s="1" customFormat="1" ht="15" customHeight="1">
      <c r="B10" s="254"/>
      <c r="C10" s="253"/>
      <c r="D10" s="373" t="s">
        <v>839</v>
      </c>
      <c r="E10" s="373"/>
      <c r="F10" s="373"/>
      <c r="G10" s="373"/>
      <c r="H10" s="373"/>
      <c r="I10" s="373"/>
      <c r="J10" s="373"/>
      <c r="K10" s="251"/>
    </row>
    <row r="11" spans="2:11" s="1" customFormat="1" ht="15" customHeight="1">
      <c r="B11" s="254"/>
      <c r="C11" s="255"/>
      <c r="D11" s="373" t="s">
        <v>840</v>
      </c>
      <c r="E11" s="373"/>
      <c r="F11" s="373"/>
      <c r="G11" s="373"/>
      <c r="H11" s="373"/>
      <c r="I11" s="373"/>
      <c r="J11" s="37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841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373" t="s">
        <v>842</v>
      </c>
      <c r="E15" s="373"/>
      <c r="F15" s="373"/>
      <c r="G15" s="373"/>
      <c r="H15" s="373"/>
      <c r="I15" s="373"/>
      <c r="J15" s="373"/>
      <c r="K15" s="251"/>
    </row>
    <row r="16" spans="2:11" s="1" customFormat="1" ht="15" customHeight="1">
      <c r="B16" s="254"/>
      <c r="C16" s="255"/>
      <c r="D16" s="373" t="s">
        <v>843</v>
      </c>
      <c r="E16" s="373"/>
      <c r="F16" s="373"/>
      <c r="G16" s="373"/>
      <c r="H16" s="373"/>
      <c r="I16" s="373"/>
      <c r="J16" s="373"/>
      <c r="K16" s="251"/>
    </row>
    <row r="17" spans="2:11" s="1" customFormat="1" ht="15" customHeight="1">
      <c r="B17" s="254"/>
      <c r="C17" s="255"/>
      <c r="D17" s="373" t="s">
        <v>844</v>
      </c>
      <c r="E17" s="373"/>
      <c r="F17" s="373"/>
      <c r="G17" s="373"/>
      <c r="H17" s="373"/>
      <c r="I17" s="373"/>
      <c r="J17" s="373"/>
      <c r="K17" s="251"/>
    </row>
    <row r="18" spans="2:11" s="1" customFormat="1" ht="15" customHeight="1">
      <c r="B18" s="254"/>
      <c r="C18" s="255"/>
      <c r="D18" s="255"/>
      <c r="E18" s="257" t="s">
        <v>79</v>
      </c>
      <c r="F18" s="373" t="s">
        <v>845</v>
      </c>
      <c r="G18" s="373"/>
      <c r="H18" s="373"/>
      <c r="I18" s="373"/>
      <c r="J18" s="373"/>
      <c r="K18" s="251"/>
    </row>
    <row r="19" spans="2:11" s="1" customFormat="1" ht="15" customHeight="1">
      <c r="B19" s="254"/>
      <c r="C19" s="255"/>
      <c r="D19" s="255"/>
      <c r="E19" s="257" t="s">
        <v>846</v>
      </c>
      <c r="F19" s="373" t="s">
        <v>847</v>
      </c>
      <c r="G19" s="373"/>
      <c r="H19" s="373"/>
      <c r="I19" s="373"/>
      <c r="J19" s="373"/>
      <c r="K19" s="251"/>
    </row>
    <row r="20" spans="2:11" s="1" customFormat="1" ht="15" customHeight="1">
      <c r="B20" s="254"/>
      <c r="C20" s="255"/>
      <c r="D20" s="255"/>
      <c r="E20" s="257" t="s">
        <v>848</v>
      </c>
      <c r="F20" s="373" t="s">
        <v>849</v>
      </c>
      <c r="G20" s="373"/>
      <c r="H20" s="373"/>
      <c r="I20" s="373"/>
      <c r="J20" s="373"/>
      <c r="K20" s="251"/>
    </row>
    <row r="21" spans="2:11" s="1" customFormat="1" ht="15" customHeight="1">
      <c r="B21" s="254"/>
      <c r="C21" s="255"/>
      <c r="D21" s="255"/>
      <c r="E21" s="257" t="s">
        <v>850</v>
      </c>
      <c r="F21" s="373" t="s">
        <v>851</v>
      </c>
      <c r="G21" s="373"/>
      <c r="H21" s="373"/>
      <c r="I21" s="373"/>
      <c r="J21" s="373"/>
      <c r="K21" s="251"/>
    </row>
    <row r="22" spans="2:11" s="1" customFormat="1" ht="15" customHeight="1">
      <c r="B22" s="254"/>
      <c r="C22" s="255"/>
      <c r="D22" s="255"/>
      <c r="E22" s="257" t="s">
        <v>852</v>
      </c>
      <c r="F22" s="373" t="s">
        <v>853</v>
      </c>
      <c r="G22" s="373"/>
      <c r="H22" s="373"/>
      <c r="I22" s="373"/>
      <c r="J22" s="373"/>
      <c r="K22" s="251"/>
    </row>
    <row r="23" spans="2:11" s="1" customFormat="1" ht="15" customHeight="1">
      <c r="B23" s="254"/>
      <c r="C23" s="255"/>
      <c r="D23" s="255"/>
      <c r="E23" s="257" t="s">
        <v>854</v>
      </c>
      <c r="F23" s="373" t="s">
        <v>855</v>
      </c>
      <c r="G23" s="373"/>
      <c r="H23" s="373"/>
      <c r="I23" s="373"/>
      <c r="J23" s="37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373" t="s">
        <v>856</v>
      </c>
      <c r="D25" s="373"/>
      <c r="E25" s="373"/>
      <c r="F25" s="373"/>
      <c r="G25" s="373"/>
      <c r="H25" s="373"/>
      <c r="I25" s="373"/>
      <c r="J25" s="373"/>
      <c r="K25" s="251"/>
    </row>
    <row r="26" spans="2:11" s="1" customFormat="1" ht="15" customHeight="1">
      <c r="B26" s="254"/>
      <c r="C26" s="373" t="s">
        <v>857</v>
      </c>
      <c r="D26" s="373"/>
      <c r="E26" s="373"/>
      <c r="F26" s="373"/>
      <c r="G26" s="373"/>
      <c r="H26" s="373"/>
      <c r="I26" s="373"/>
      <c r="J26" s="373"/>
      <c r="K26" s="251"/>
    </row>
    <row r="27" spans="2:11" s="1" customFormat="1" ht="15" customHeight="1">
      <c r="B27" s="254"/>
      <c r="C27" s="253"/>
      <c r="D27" s="373" t="s">
        <v>858</v>
      </c>
      <c r="E27" s="373"/>
      <c r="F27" s="373"/>
      <c r="G27" s="373"/>
      <c r="H27" s="373"/>
      <c r="I27" s="373"/>
      <c r="J27" s="373"/>
      <c r="K27" s="251"/>
    </row>
    <row r="28" spans="2:11" s="1" customFormat="1" ht="15" customHeight="1">
      <c r="B28" s="254"/>
      <c r="C28" s="255"/>
      <c r="D28" s="373" t="s">
        <v>859</v>
      </c>
      <c r="E28" s="373"/>
      <c r="F28" s="373"/>
      <c r="G28" s="373"/>
      <c r="H28" s="373"/>
      <c r="I28" s="373"/>
      <c r="J28" s="37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373" t="s">
        <v>860</v>
      </c>
      <c r="E30" s="373"/>
      <c r="F30" s="373"/>
      <c r="G30" s="373"/>
      <c r="H30" s="373"/>
      <c r="I30" s="373"/>
      <c r="J30" s="373"/>
      <c r="K30" s="251"/>
    </row>
    <row r="31" spans="2:11" s="1" customFormat="1" ht="15" customHeight="1">
      <c r="B31" s="254"/>
      <c r="C31" s="255"/>
      <c r="D31" s="373" t="s">
        <v>861</v>
      </c>
      <c r="E31" s="373"/>
      <c r="F31" s="373"/>
      <c r="G31" s="373"/>
      <c r="H31" s="373"/>
      <c r="I31" s="373"/>
      <c r="J31" s="37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373" t="s">
        <v>862</v>
      </c>
      <c r="E33" s="373"/>
      <c r="F33" s="373"/>
      <c r="G33" s="373"/>
      <c r="H33" s="373"/>
      <c r="I33" s="373"/>
      <c r="J33" s="373"/>
      <c r="K33" s="251"/>
    </row>
    <row r="34" spans="2:11" s="1" customFormat="1" ht="15" customHeight="1">
      <c r="B34" s="254"/>
      <c r="C34" s="255"/>
      <c r="D34" s="373" t="s">
        <v>863</v>
      </c>
      <c r="E34" s="373"/>
      <c r="F34" s="373"/>
      <c r="G34" s="373"/>
      <c r="H34" s="373"/>
      <c r="I34" s="373"/>
      <c r="J34" s="373"/>
      <c r="K34" s="251"/>
    </row>
    <row r="35" spans="2:11" s="1" customFormat="1" ht="15" customHeight="1">
      <c r="B35" s="254"/>
      <c r="C35" s="255"/>
      <c r="D35" s="373" t="s">
        <v>864</v>
      </c>
      <c r="E35" s="373"/>
      <c r="F35" s="373"/>
      <c r="G35" s="373"/>
      <c r="H35" s="373"/>
      <c r="I35" s="373"/>
      <c r="J35" s="373"/>
      <c r="K35" s="251"/>
    </row>
    <row r="36" spans="2:11" s="1" customFormat="1" ht="15" customHeight="1">
      <c r="B36" s="254"/>
      <c r="C36" s="255"/>
      <c r="D36" s="253"/>
      <c r="E36" s="256" t="s">
        <v>114</v>
      </c>
      <c r="F36" s="253"/>
      <c r="G36" s="373" t="s">
        <v>865</v>
      </c>
      <c r="H36" s="373"/>
      <c r="I36" s="373"/>
      <c r="J36" s="373"/>
      <c r="K36" s="251"/>
    </row>
    <row r="37" spans="2:11" s="1" customFormat="1" ht="30.75" customHeight="1">
      <c r="B37" s="254"/>
      <c r="C37" s="255"/>
      <c r="D37" s="253"/>
      <c r="E37" s="256" t="s">
        <v>866</v>
      </c>
      <c r="F37" s="253"/>
      <c r="G37" s="373" t="s">
        <v>867</v>
      </c>
      <c r="H37" s="373"/>
      <c r="I37" s="373"/>
      <c r="J37" s="373"/>
      <c r="K37" s="251"/>
    </row>
    <row r="38" spans="2:11" s="1" customFormat="1" ht="15" customHeight="1">
      <c r="B38" s="254"/>
      <c r="C38" s="255"/>
      <c r="D38" s="253"/>
      <c r="E38" s="256" t="s">
        <v>56</v>
      </c>
      <c r="F38" s="253"/>
      <c r="G38" s="373" t="s">
        <v>868</v>
      </c>
      <c r="H38" s="373"/>
      <c r="I38" s="373"/>
      <c r="J38" s="373"/>
      <c r="K38" s="251"/>
    </row>
    <row r="39" spans="2:11" s="1" customFormat="1" ht="15" customHeight="1">
      <c r="B39" s="254"/>
      <c r="C39" s="255"/>
      <c r="D39" s="253"/>
      <c r="E39" s="256" t="s">
        <v>57</v>
      </c>
      <c r="F39" s="253"/>
      <c r="G39" s="373" t="s">
        <v>869</v>
      </c>
      <c r="H39" s="373"/>
      <c r="I39" s="373"/>
      <c r="J39" s="373"/>
      <c r="K39" s="251"/>
    </row>
    <row r="40" spans="2:11" s="1" customFormat="1" ht="15" customHeight="1">
      <c r="B40" s="254"/>
      <c r="C40" s="255"/>
      <c r="D40" s="253"/>
      <c r="E40" s="256" t="s">
        <v>115</v>
      </c>
      <c r="F40" s="253"/>
      <c r="G40" s="373" t="s">
        <v>870</v>
      </c>
      <c r="H40" s="373"/>
      <c r="I40" s="373"/>
      <c r="J40" s="373"/>
      <c r="K40" s="251"/>
    </row>
    <row r="41" spans="2:11" s="1" customFormat="1" ht="15" customHeight="1">
      <c r="B41" s="254"/>
      <c r="C41" s="255"/>
      <c r="D41" s="253"/>
      <c r="E41" s="256" t="s">
        <v>116</v>
      </c>
      <c r="F41" s="253"/>
      <c r="G41" s="373" t="s">
        <v>871</v>
      </c>
      <c r="H41" s="373"/>
      <c r="I41" s="373"/>
      <c r="J41" s="373"/>
      <c r="K41" s="251"/>
    </row>
    <row r="42" spans="2:11" s="1" customFormat="1" ht="15" customHeight="1">
      <c r="B42" s="254"/>
      <c r="C42" s="255"/>
      <c r="D42" s="253"/>
      <c r="E42" s="256" t="s">
        <v>872</v>
      </c>
      <c r="F42" s="253"/>
      <c r="G42" s="373" t="s">
        <v>873</v>
      </c>
      <c r="H42" s="373"/>
      <c r="I42" s="373"/>
      <c r="J42" s="373"/>
      <c r="K42" s="251"/>
    </row>
    <row r="43" spans="2:11" s="1" customFormat="1" ht="15" customHeight="1">
      <c r="B43" s="254"/>
      <c r="C43" s="255"/>
      <c r="D43" s="253"/>
      <c r="E43" s="256"/>
      <c r="F43" s="253"/>
      <c r="G43" s="373" t="s">
        <v>874</v>
      </c>
      <c r="H43" s="373"/>
      <c r="I43" s="373"/>
      <c r="J43" s="373"/>
      <c r="K43" s="251"/>
    </row>
    <row r="44" spans="2:11" s="1" customFormat="1" ht="15" customHeight="1">
      <c r="B44" s="254"/>
      <c r="C44" s="255"/>
      <c r="D44" s="253"/>
      <c r="E44" s="256" t="s">
        <v>875</v>
      </c>
      <c r="F44" s="253"/>
      <c r="G44" s="373" t="s">
        <v>876</v>
      </c>
      <c r="H44" s="373"/>
      <c r="I44" s="373"/>
      <c r="J44" s="373"/>
      <c r="K44" s="251"/>
    </row>
    <row r="45" spans="2:11" s="1" customFormat="1" ht="15" customHeight="1">
      <c r="B45" s="254"/>
      <c r="C45" s="255"/>
      <c r="D45" s="253"/>
      <c r="E45" s="256" t="s">
        <v>118</v>
      </c>
      <c r="F45" s="253"/>
      <c r="G45" s="373" t="s">
        <v>877</v>
      </c>
      <c r="H45" s="373"/>
      <c r="I45" s="373"/>
      <c r="J45" s="37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373" t="s">
        <v>878</v>
      </c>
      <c r="E47" s="373"/>
      <c r="F47" s="373"/>
      <c r="G47" s="373"/>
      <c r="H47" s="373"/>
      <c r="I47" s="373"/>
      <c r="J47" s="373"/>
      <c r="K47" s="251"/>
    </row>
    <row r="48" spans="2:11" s="1" customFormat="1" ht="15" customHeight="1">
      <c r="B48" s="254"/>
      <c r="C48" s="255"/>
      <c r="D48" s="255"/>
      <c r="E48" s="373" t="s">
        <v>879</v>
      </c>
      <c r="F48" s="373"/>
      <c r="G48" s="373"/>
      <c r="H48" s="373"/>
      <c r="I48" s="373"/>
      <c r="J48" s="373"/>
      <c r="K48" s="251"/>
    </row>
    <row r="49" spans="2:11" s="1" customFormat="1" ht="15" customHeight="1">
      <c r="B49" s="254"/>
      <c r="C49" s="255"/>
      <c r="D49" s="255"/>
      <c r="E49" s="373" t="s">
        <v>880</v>
      </c>
      <c r="F49" s="373"/>
      <c r="G49" s="373"/>
      <c r="H49" s="373"/>
      <c r="I49" s="373"/>
      <c r="J49" s="373"/>
      <c r="K49" s="251"/>
    </row>
    <row r="50" spans="2:11" s="1" customFormat="1" ht="15" customHeight="1">
      <c r="B50" s="254"/>
      <c r="C50" s="255"/>
      <c r="D50" s="255"/>
      <c r="E50" s="373" t="s">
        <v>881</v>
      </c>
      <c r="F50" s="373"/>
      <c r="G50" s="373"/>
      <c r="H50" s="373"/>
      <c r="I50" s="373"/>
      <c r="J50" s="373"/>
      <c r="K50" s="251"/>
    </row>
    <row r="51" spans="2:11" s="1" customFormat="1" ht="15" customHeight="1">
      <c r="B51" s="254"/>
      <c r="C51" s="255"/>
      <c r="D51" s="373" t="s">
        <v>882</v>
      </c>
      <c r="E51" s="373"/>
      <c r="F51" s="373"/>
      <c r="G51" s="373"/>
      <c r="H51" s="373"/>
      <c r="I51" s="373"/>
      <c r="J51" s="373"/>
      <c r="K51" s="251"/>
    </row>
    <row r="52" spans="2:11" s="1" customFormat="1" ht="25.5" customHeight="1">
      <c r="B52" s="250"/>
      <c r="C52" s="375" t="s">
        <v>883</v>
      </c>
      <c r="D52" s="375"/>
      <c r="E52" s="375"/>
      <c r="F52" s="375"/>
      <c r="G52" s="375"/>
      <c r="H52" s="375"/>
      <c r="I52" s="375"/>
      <c r="J52" s="375"/>
      <c r="K52" s="251"/>
    </row>
    <row r="53" spans="2:11" s="1" customFormat="1" ht="5.25" customHeight="1">
      <c r="B53" s="250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50"/>
      <c r="C54" s="373" t="s">
        <v>884</v>
      </c>
      <c r="D54" s="373"/>
      <c r="E54" s="373"/>
      <c r="F54" s="373"/>
      <c r="G54" s="373"/>
      <c r="H54" s="373"/>
      <c r="I54" s="373"/>
      <c r="J54" s="373"/>
      <c r="K54" s="251"/>
    </row>
    <row r="55" spans="2:11" s="1" customFormat="1" ht="15" customHeight="1">
      <c r="B55" s="250"/>
      <c r="C55" s="373" t="s">
        <v>885</v>
      </c>
      <c r="D55" s="373"/>
      <c r="E55" s="373"/>
      <c r="F55" s="373"/>
      <c r="G55" s="373"/>
      <c r="H55" s="373"/>
      <c r="I55" s="373"/>
      <c r="J55" s="373"/>
      <c r="K55" s="251"/>
    </row>
    <row r="56" spans="2:11" s="1" customFormat="1" ht="12.75" customHeight="1">
      <c r="B56" s="250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50"/>
      <c r="C57" s="373" t="s">
        <v>886</v>
      </c>
      <c r="D57" s="373"/>
      <c r="E57" s="373"/>
      <c r="F57" s="373"/>
      <c r="G57" s="373"/>
      <c r="H57" s="373"/>
      <c r="I57" s="373"/>
      <c r="J57" s="373"/>
      <c r="K57" s="251"/>
    </row>
    <row r="58" spans="2:11" s="1" customFormat="1" ht="15" customHeight="1">
      <c r="B58" s="250"/>
      <c r="C58" s="255"/>
      <c r="D58" s="373" t="s">
        <v>887</v>
      </c>
      <c r="E58" s="373"/>
      <c r="F58" s="373"/>
      <c r="G58" s="373"/>
      <c r="H58" s="373"/>
      <c r="I58" s="373"/>
      <c r="J58" s="373"/>
      <c r="K58" s="251"/>
    </row>
    <row r="59" spans="2:11" s="1" customFormat="1" ht="15" customHeight="1">
      <c r="B59" s="250"/>
      <c r="C59" s="255"/>
      <c r="D59" s="373" t="s">
        <v>888</v>
      </c>
      <c r="E59" s="373"/>
      <c r="F59" s="373"/>
      <c r="G59" s="373"/>
      <c r="H59" s="373"/>
      <c r="I59" s="373"/>
      <c r="J59" s="373"/>
      <c r="K59" s="251"/>
    </row>
    <row r="60" spans="2:11" s="1" customFormat="1" ht="15" customHeight="1">
      <c r="B60" s="250"/>
      <c r="C60" s="255"/>
      <c r="D60" s="373" t="s">
        <v>889</v>
      </c>
      <c r="E60" s="373"/>
      <c r="F60" s="373"/>
      <c r="G60" s="373"/>
      <c r="H60" s="373"/>
      <c r="I60" s="373"/>
      <c r="J60" s="373"/>
      <c r="K60" s="251"/>
    </row>
    <row r="61" spans="2:11" s="1" customFormat="1" ht="15" customHeight="1">
      <c r="B61" s="250"/>
      <c r="C61" s="255"/>
      <c r="D61" s="373" t="s">
        <v>890</v>
      </c>
      <c r="E61" s="373"/>
      <c r="F61" s="373"/>
      <c r="G61" s="373"/>
      <c r="H61" s="373"/>
      <c r="I61" s="373"/>
      <c r="J61" s="373"/>
      <c r="K61" s="251"/>
    </row>
    <row r="62" spans="2:11" s="1" customFormat="1" ht="15" customHeight="1">
      <c r="B62" s="250"/>
      <c r="C62" s="255"/>
      <c r="D62" s="374" t="s">
        <v>891</v>
      </c>
      <c r="E62" s="374"/>
      <c r="F62" s="374"/>
      <c r="G62" s="374"/>
      <c r="H62" s="374"/>
      <c r="I62" s="374"/>
      <c r="J62" s="374"/>
      <c r="K62" s="251"/>
    </row>
    <row r="63" spans="2:11" s="1" customFormat="1" ht="15" customHeight="1">
      <c r="B63" s="250"/>
      <c r="C63" s="255"/>
      <c r="D63" s="373" t="s">
        <v>892</v>
      </c>
      <c r="E63" s="373"/>
      <c r="F63" s="373"/>
      <c r="G63" s="373"/>
      <c r="H63" s="373"/>
      <c r="I63" s="373"/>
      <c r="J63" s="373"/>
      <c r="K63" s="251"/>
    </row>
    <row r="64" spans="2:11" s="1" customFormat="1" ht="12.75" customHeight="1">
      <c r="B64" s="250"/>
      <c r="C64" s="255"/>
      <c r="D64" s="255"/>
      <c r="E64" s="258"/>
      <c r="F64" s="255"/>
      <c r="G64" s="255"/>
      <c r="H64" s="255"/>
      <c r="I64" s="255"/>
      <c r="J64" s="255"/>
      <c r="K64" s="251"/>
    </row>
    <row r="65" spans="2:11" s="1" customFormat="1" ht="15" customHeight="1">
      <c r="B65" s="250"/>
      <c r="C65" s="255"/>
      <c r="D65" s="373" t="s">
        <v>893</v>
      </c>
      <c r="E65" s="373"/>
      <c r="F65" s="373"/>
      <c r="G65" s="373"/>
      <c r="H65" s="373"/>
      <c r="I65" s="373"/>
      <c r="J65" s="373"/>
      <c r="K65" s="251"/>
    </row>
    <row r="66" spans="2:11" s="1" customFormat="1" ht="15" customHeight="1">
      <c r="B66" s="250"/>
      <c r="C66" s="255"/>
      <c r="D66" s="374" t="s">
        <v>894</v>
      </c>
      <c r="E66" s="374"/>
      <c r="F66" s="374"/>
      <c r="G66" s="374"/>
      <c r="H66" s="374"/>
      <c r="I66" s="374"/>
      <c r="J66" s="374"/>
      <c r="K66" s="251"/>
    </row>
    <row r="67" spans="2:11" s="1" customFormat="1" ht="15" customHeight="1">
      <c r="B67" s="250"/>
      <c r="C67" s="255"/>
      <c r="D67" s="373" t="s">
        <v>895</v>
      </c>
      <c r="E67" s="373"/>
      <c r="F67" s="373"/>
      <c r="G67" s="373"/>
      <c r="H67" s="373"/>
      <c r="I67" s="373"/>
      <c r="J67" s="373"/>
      <c r="K67" s="251"/>
    </row>
    <row r="68" spans="2:11" s="1" customFormat="1" ht="15" customHeight="1">
      <c r="B68" s="250"/>
      <c r="C68" s="255"/>
      <c r="D68" s="373" t="s">
        <v>896</v>
      </c>
      <c r="E68" s="373"/>
      <c r="F68" s="373"/>
      <c r="G68" s="373"/>
      <c r="H68" s="373"/>
      <c r="I68" s="373"/>
      <c r="J68" s="373"/>
      <c r="K68" s="251"/>
    </row>
    <row r="69" spans="2:11" s="1" customFormat="1" ht="15" customHeight="1">
      <c r="B69" s="250"/>
      <c r="C69" s="255"/>
      <c r="D69" s="373" t="s">
        <v>897</v>
      </c>
      <c r="E69" s="373"/>
      <c r="F69" s="373"/>
      <c r="G69" s="373"/>
      <c r="H69" s="373"/>
      <c r="I69" s="373"/>
      <c r="J69" s="373"/>
      <c r="K69" s="251"/>
    </row>
    <row r="70" spans="2:11" s="1" customFormat="1" ht="15" customHeight="1">
      <c r="B70" s="250"/>
      <c r="C70" s="255"/>
      <c r="D70" s="373" t="s">
        <v>898</v>
      </c>
      <c r="E70" s="373"/>
      <c r="F70" s="373"/>
      <c r="G70" s="373"/>
      <c r="H70" s="373"/>
      <c r="I70" s="373"/>
      <c r="J70" s="373"/>
      <c r="K70" s="251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372" t="s">
        <v>899</v>
      </c>
      <c r="D75" s="372"/>
      <c r="E75" s="372"/>
      <c r="F75" s="372"/>
      <c r="G75" s="372"/>
      <c r="H75" s="372"/>
      <c r="I75" s="372"/>
      <c r="J75" s="372"/>
      <c r="K75" s="268"/>
    </row>
    <row r="76" spans="2:11" s="1" customFormat="1" ht="17.25" customHeight="1">
      <c r="B76" s="267"/>
      <c r="C76" s="269" t="s">
        <v>900</v>
      </c>
      <c r="D76" s="269"/>
      <c r="E76" s="269"/>
      <c r="F76" s="269" t="s">
        <v>901</v>
      </c>
      <c r="G76" s="270"/>
      <c r="H76" s="269" t="s">
        <v>57</v>
      </c>
      <c r="I76" s="269" t="s">
        <v>60</v>
      </c>
      <c r="J76" s="269" t="s">
        <v>902</v>
      </c>
      <c r="K76" s="268"/>
    </row>
    <row r="77" spans="2:11" s="1" customFormat="1" ht="17.25" customHeight="1">
      <c r="B77" s="267"/>
      <c r="C77" s="271" t="s">
        <v>903</v>
      </c>
      <c r="D77" s="271"/>
      <c r="E77" s="271"/>
      <c r="F77" s="272" t="s">
        <v>904</v>
      </c>
      <c r="G77" s="273"/>
      <c r="H77" s="271"/>
      <c r="I77" s="271"/>
      <c r="J77" s="271" t="s">
        <v>905</v>
      </c>
      <c r="K77" s="268"/>
    </row>
    <row r="78" spans="2:11" s="1" customFormat="1" ht="5.25" customHeight="1">
      <c r="B78" s="267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7"/>
      <c r="C79" s="256" t="s">
        <v>56</v>
      </c>
      <c r="D79" s="274"/>
      <c r="E79" s="274"/>
      <c r="F79" s="276" t="s">
        <v>906</v>
      </c>
      <c r="G79" s="275"/>
      <c r="H79" s="256" t="s">
        <v>907</v>
      </c>
      <c r="I79" s="256" t="s">
        <v>908</v>
      </c>
      <c r="J79" s="256">
        <v>20</v>
      </c>
      <c r="K79" s="268"/>
    </row>
    <row r="80" spans="2:11" s="1" customFormat="1" ht="15" customHeight="1">
      <c r="B80" s="267"/>
      <c r="C80" s="256" t="s">
        <v>909</v>
      </c>
      <c r="D80" s="256"/>
      <c r="E80" s="256"/>
      <c r="F80" s="276" t="s">
        <v>906</v>
      </c>
      <c r="G80" s="275"/>
      <c r="H80" s="256" t="s">
        <v>910</v>
      </c>
      <c r="I80" s="256" t="s">
        <v>908</v>
      </c>
      <c r="J80" s="256">
        <v>120</v>
      </c>
      <c r="K80" s="268"/>
    </row>
    <row r="81" spans="2:11" s="1" customFormat="1" ht="15" customHeight="1">
      <c r="B81" s="277"/>
      <c r="C81" s="256" t="s">
        <v>911</v>
      </c>
      <c r="D81" s="256"/>
      <c r="E81" s="256"/>
      <c r="F81" s="276" t="s">
        <v>912</v>
      </c>
      <c r="G81" s="275"/>
      <c r="H81" s="256" t="s">
        <v>913</v>
      </c>
      <c r="I81" s="256" t="s">
        <v>908</v>
      </c>
      <c r="J81" s="256">
        <v>50</v>
      </c>
      <c r="K81" s="268"/>
    </row>
    <row r="82" spans="2:11" s="1" customFormat="1" ht="15" customHeight="1">
      <c r="B82" s="277"/>
      <c r="C82" s="256" t="s">
        <v>914</v>
      </c>
      <c r="D82" s="256"/>
      <c r="E82" s="256"/>
      <c r="F82" s="276" t="s">
        <v>906</v>
      </c>
      <c r="G82" s="275"/>
      <c r="H82" s="256" t="s">
        <v>915</v>
      </c>
      <c r="I82" s="256" t="s">
        <v>916</v>
      </c>
      <c r="J82" s="256"/>
      <c r="K82" s="268"/>
    </row>
    <row r="83" spans="2:11" s="1" customFormat="1" ht="15" customHeight="1">
      <c r="B83" s="277"/>
      <c r="C83" s="278" t="s">
        <v>917</v>
      </c>
      <c r="D83" s="278"/>
      <c r="E83" s="278"/>
      <c r="F83" s="279" t="s">
        <v>912</v>
      </c>
      <c r="G83" s="278"/>
      <c r="H83" s="278" t="s">
        <v>918</v>
      </c>
      <c r="I83" s="278" t="s">
        <v>908</v>
      </c>
      <c r="J83" s="278">
        <v>15</v>
      </c>
      <c r="K83" s="268"/>
    </row>
    <row r="84" spans="2:11" s="1" customFormat="1" ht="15" customHeight="1">
      <c r="B84" s="277"/>
      <c r="C84" s="278" t="s">
        <v>919</v>
      </c>
      <c r="D84" s="278"/>
      <c r="E84" s="278"/>
      <c r="F84" s="279" t="s">
        <v>912</v>
      </c>
      <c r="G84" s="278"/>
      <c r="H84" s="278" t="s">
        <v>920</v>
      </c>
      <c r="I84" s="278" t="s">
        <v>908</v>
      </c>
      <c r="J84" s="278">
        <v>15</v>
      </c>
      <c r="K84" s="268"/>
    </row>
    <row r="85" spans="2:11" s="1" customFormat="1" ht="15" customHeight="1">
      <c r="B85" s="277"/>
      <c r="C85" s="278" t="s">
        <v>921</v>
      </c>
      <c r="D85" s="278"/>
      <c r="E85" s="278"/>
      <c r="F85" s="279" t="s">
        <v>912</v>
      </c>
      <c r="G85" s="278"/>
      <c r="H85" s="278" t="s">
        <v>922</v>
      </c>
      <c r="I85" s="278" t="s">
        <v>908</v>
      </c>
      <c r="J85" s="278">
        <v>20</v>
      </c>
      <c r="K85" s="268"/>
    </row>
    <row r="86" spans="2:11" s="1" customFormat="1" ht="15" customHeight="1">
      <c r="B86" s="277"/>
      <c r="C86" s="278" t="s">
        <v>923</v>
      </c>
      <c r="D86" s="278"/>
      <c r="E86" s="278"/>
      <c r="F86" s="279" t="s">
        <v>912</v>
      </c>
      <c r="G86" s="278"/>
      <c r="H86" s="278" t="s">
        <v>924</v>
      </c>
      <c r="I86" s="278" t="s">
        <v>908</v>
      </c>
      <c r="J86" s="278">
        <v>20</v>
      </c>
      <c r="K86" s="268"/>
    </row>
    <row r="87" spans="2:11" s="1" customFormat="1" ht="15" customHeight="1">
      <c r="B87" s="277"/>
      <c r="C87" s="256" t="s">
        <v>925</v>
      </c>
      <c r="D87" s="256"/>
      <c r="E87" s="256"/>
      <c r="F87" s="276" t="s">
        <v>912</v>
      </c>
      <c r="G87" s="275"/>
      <c r="H87" s="256" t="s">
        <v>926</v>
      </c>
      <c r="I87" s="256" t="s">
        <v>908</v>
      </c>
      <c r="J87" s="256">
        <v>50</v>
      </c>
      <c r="K87" s="268"/>
    </row>
    <row r="88" spans="2:11" s="1" customFormat="1" ht="15" customHeight="1">
      <c r="B88" s="277"/>
      <c r="C88" s="256" t="s">
        <v>927</v>
      </c>
      <c r="D88" s="256"/>
      <c r="E88" s="256"/>
      <c r="F88" s="276" t="s">
        <v>912</v>
      </c>
      <c r="G88" s="275"/>
      <c r="H88" s="256" t="s">
        <v>928</v>
      </c>
      <c r="I88" s="256" t="s">
        <v>908</v>
      </c>
      <c r="J88" s="256">
        <v>20</v>
      </c>
      <c r="K88" s="268"/>
    </row>
    <row r="89" spans="2:11" s="1" customFormat="1" ht="15" customHeight="1">
      <c r="B89" s="277"/>
      <c r="C89" s="256" t="s">
        <v>929</v>
      </c>
      <c r="D89" s="256"/>
      <c r="E89" s="256"/>
      <c r="F89" s="276" t="s">
        <v>912</v>
      </c>
      <c r="G89" s="275"/>
      <c r="H89" s="256" t="s">
        <v>930</v>
      </c>
      <c r="I89" s="256" t="s">
        <v>908</v>
      </c>
      <c r="J89" s="256">
        <v>20</v>
      </c>
      <c r="K89" s="268"/>
    </row>
    <row r="90" spans="2:11" s="1" customFormat="1" ht="15" customHeight="1">
      <c r="B90" s="277"/>
      <c r="C90" s="256" t="s">
        <v>931</v>
      </c>
      <c r="D90" s="256"/>
      <c r="E90" s="256"/>
      <c r="F90" s="276" t="s">
        <v>912</v>
      </c>
      <c r="G90" s="275"/>
      <c r="H90" s="256" t="s">
        <v>932</v>
      </c>
      <c r="I90" s="256" t="s">
        <v>908</v>
      </c>
      <c r="J90" s="256">
        <v>50</v>
      </c>
      <c r="K90" s="268"/>
    </row>
    <row r="91" spans="2:11" s="1" customFormat="1" ht="15" customHeight="1">
      <c r="B91" s="277"/>
      <c r="C91" s="256" t="s">
        <v>933</v>
      </c>
      <c r="D91" s="256"/>
      <c r="E91" s="256"/>
      <c r="F91" s="276" t="s">
        <v>912</v>
      </c>
      <c r="G91" s="275"/>
      <c r="H91" s="256" t="s">
        <v>933</v>
      </c>
      <c r="I91" s="256" t="s">
        <v>908</v>
      </c>
      <c r="J91" s="256">
        <v>50</v>
      </c>
      <c r="K91" s="268"/>
    </row>
    <row r="92" spans="2:11" s="1" customFormat="1" ht="15" customHeight="1">
      <c r="B92" s="277"/>
      <c r="C92" s="256" t="s">
        <v>934</v>
      </c>
      <c r="D92" s="256"/>
      <c r="E92" s="256"/>
      <c r="F92" s="276" t="s">
        <v>912</v>
      </c>
      <c r="G92" s="275"/>
      <c r="H92" s="256" t="s">
        <v>935</v>
      </c>
      <c r="I92" s="256" t="s">
        <v>908</v>
      </c>
      <c r="J92" s="256">
        <v>255</v>
      </c>
      <c r="K92" s="268"/>
    </row>
    <row r="93" spans="2:11" s="1" customFormat="1" ht="15" customHeight="1">
      <c r="B93" s="277"/>
      <c r="C93" s="256" t="s">
        <v>936</v>
      </c>
      <c r="D93" s="256"/>
      <c r="E93" s="256"/>
      <c r="F93" s="276" t="s">
        <v>906</v>
      </c>
      <c r="G93" s="275"/>
      <c r="H93" s="256" t="s">
        <v>937</v>
      </c>
      <c r="I93" s="256" t="s">
        <v>938</v>
      </c>
      <c r="J93" s="256"/>
      <c r="K93" s="268"/>
    </row>
    <row r="94" spans="2:11" s="1" customFormat="1" ht="15" customHeight="1">
      <c r="B94" s="277"/>
      <c r="C94" s="256" t="s">
        <v>939</v>
      </c>
      <c r="D94" s="256"/>
      <c r="E94" s="256"/>
      <c r="F94" s="276" t="s">
        <v>906</v>
      </c>
      <c r="G94" s="275"/>
      <c r="H94" s="256" t="s">
        <v>940</v>
      </c>
      <c r="I94" s="256" t="s">
        <v>941</v>
      </c>
      <c r="J94" s="256"/>
      <c r="K94" s="268"/>
    </row>
    <row r="95" spans="2:11" s="1" customFormat="1" ht="15" customHeight="1">
      <c r="B95" s="277"/>
      <c r="C95" s="256" t="s">
        <v>942</v>
      </c>
      <c r="D95" s="256"/>
      <c r="E95" s="256"/>
      <c r="F95" s="276" t="s">
        <v>906</v>
      </c>
      <c r="G95" s="275"/>
      <c r="H95" s="256" t="s">
        <v>942</v>
      </c>
      <c r="I95" s="256" t="s">
        <v>941</v>
      </c>
      <c r="J95" s="256"/>
      <c r="K95" s="268"/>
    </row>
    <row r="96" spans="2:11" s="1" customFormat="1" ht="15" customHeight="1">
      <c r="B96" s="277"/>
      <c r="C96" s="256" t="s">
        <v>41</v>
      </c>
      <c r="D96" s="256"/>
      <c r="E96" s="256"/>
      <c r="F96" s="276" t="s">
        <v>906</v>
      </c>
      <c r="G96" s="275"/>
      <c r="H96" s="256" t="s">
        <v>943</v>
      </c>
      <c r="I96" s="256" t="s">
        <v>941</v>
      </c>
      <c r="J96" s="256"/>
      <c r="K96" s="268"/>
    </row>
    <row r="97" spans="2:11" s="1" customFormat="1" ht="15" customHeight="1">
      <c r="B97" s="277"/>
      <c r="C97" s="256" t="s">
        <v>51</v>
      </c>
      <c r="D97" s="256"/>
      <c r="E97" s="256"/>
      <c r="F97" s="276" t="s">
        <v>906</v>
      </c>
      <c r="G97" s="275"/>
      <c r="H97" s="256" t="s">
        <v>944</v>
      </c>
      <c r="I97" s="256" t="s">
        <v>941</v>
      </c>
      <c r="J97" s="256"/>
      <c r="K97" s="268"/>
    </row>
    <row r="98" spans="2:11" s="1" customFormat="1" ht="15" customHeight="1">
      <c r="B98" s="280"/>
      <c r="C98" s="281"/>
      <c r="D98" s="281"/>
      <c r="E98" s="281"/>
      <c r="F98" s="281"/>
      <c r="G98" s="281"/>
      <c r="H98" s="281"/>
      <c r="I98" s="281"/>
      <c r="J98" s="281"/>
      <c r="K98" s="282"/>
    </row>
    <row r="99" spans="2:11" s="1" customFormat="1" ht="18.7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3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372" t="s">
        <v>945</v>
      </c>
      <c r="D102" s="372"/>
      <c r="E102" s="372"/>
      <c r="F102" s="372"/>
      <c r="G102" s="372"/>
      <c r="H102" s="372"/>
      <c r="I102" s="372"/>
      <c r="J102" s="372"/>
      <c r="K102" s="268"/>
    </row>
    <row r="103" spans="2:11" s="1" customFormat="1" ht="17.25" customHeight="1">
      <c r="B103" s="267"/>
      <c r="C103" s="269" t="s">
        <v>900</v>
      </c>
      <c r="D103" s="269"/>
      <c r="E103" s="269"/>
      <c r="F103" s="269" t="s">
        <v>901</v>
      </c>
      <c r="G103" s="270"/>
      <c r="H103" s="269" t="s">
        <v>57</v>
      </c>
      <c r="I103" s="269" t="s">
        <v>60</v>
      </c>
      <c r="J103" s="269" t="s">
        <v>902</v>
      </c>
      <c r="K103" s="268"/>
    </row>
    <row r="104" spans="2:11" s="1" customFormat="1" ht="17.25" customHeight="1">
      <c r="B104" s="267"/>
      <c r="C104" s="271" t="s">
        <v>903</v>
      </c>
      <c r="D104" s="271"/>
      <c r="E104" s="271"/>
      <c r="F104" s="272" t="s">
        <v>904</v>
      </c>
      <c r="G104" s="273"/>
      <c r="H104" s="271"/>
      <c r="I104" s="271"/>
      <c r="J104" s="271" t="s">
        <v>905</v>
      </c>
      <c r="K104" s="268"/>
    </row>
    <row r="105" spans="2:11" s="1" customFormat="1" ht="5.25" customHeight="1">
      <c r="B105" s="267"/>
      <c r="C105" s="269"/>
      <c r="D105" s="269"/>
      <c r="E105" s="269"/>
      <c r="F105" s="269"/>
      <c r="G105" s="285"/>
      <c r="H105" s="269"/>
      <c r="I105" s="269"/>
      <c r="J105" s="269"/>
      <c r="K105" s="268"/>
    </row>
    <row r="106" spans="2:11" s="1" customFormat="1" ht="15" customHeight="1">
      <c r="B106" s="267"/>
      <c r="C106" s="256" t="s">
        <v>56</v>
      </c>
      <c r="D106" s="274"/>
      <c r="E106" s="274"/>
      <c r="F106" s="276" t="s">
        <v>906</v>
      </c>
      <c r="G106" s="285"/>
      <c r="H106" s="256" t="s">
        <v>946</v>
      </c>
      <c r="I106" s="256" t="s">
        <v>908</v>
      </c>
      <c r="J106" s="256">
        <v>20</v>
      </c>
      <c r="K106" s="268"/>
    </row>
    <row r="107" spans="2:11" s="1" customFormat="1" ht="15" customHeight="1">
      <c r="B107" s="267"/>
      <c r="C107" s="256" t="s">
        <v>909</v>
      </c>
      <c r="D107" s="256"/>
      <c r="E107" s="256"/>
      <c r="F107" s="276" t="s">
        <v>906</v>
      </c>
      <c r="G107" s="256"/>
      <c r="H107" s="256" t="s">
        <v>946</v>
      </c>
      <c r="I107" s="256" t="s">
        <v>908</v>
      </c>
      <c r="J107" s="256">
        <v>120</v>
      </c>
      <c r="K107" s="268"/>
    </row>
    <row r="108" spans="2:11" s="1" customFormat="1" ht="15" customHeight="1">
      <c r="B108" s="277"/>
      <c r="C108" s="256" t="s">
        <v>911</v>
      </c>
      <c r="D108" s="256"/>
      <c r="E108" s="256"/>
      <c r="F108" s="276" t="s">
        <v>912</v>
      </c>
      <c r="G108" s="256"/>
      <c r="H108" s="256" t="s">
        <v>946</v>
      </c>
      <c r="I108" s="256" t="s">
        <v>908</v>
      </c>
      <c r="J108" s="256">
        <v>50</v>
      </c>
      <c r="K108" s="268"/>
    </row>
    <row r="109" spans="2:11" s="1" customFormat="1" ht="15" customHeight="1">
      <c r="B109" s="277"/>
      <c r="C109" s="256" t="s">
        <v>914</v>
      </c>
      <c r="D109" s="256"/>
      <c r="E109" s="256"/>
      <c r="F109" s="276" t="s">
        <v>906</v>
      </c>
      <c r="G109" s="256"/>
      <c r="H109" s="256" t="s">
        <v>946</v>
      </c>
      <c r="I109" s="256" t="s">
        <v>916</v>
      </c>
      <c r="J109" s="256"/>
      <c r="K109" s="268"/>
    </row>
    <row r="110" spans="2:11" s="1" customFormat="1" ht="15" customHeight="1">
      <c r="B110" s="277"/>
      <c r="C110" s="256" t="s">
        <v>925</v>
      </c>
      <c r="D110" s="256"/>
      <c r="E110" s="256"/>
      <c r="F110" s="276" t="s">
        <v>912</v>
      </c>
      <c r="G110" s="256"/>
      <c r="H110" s="256" t="s">
        <v>946</v>
      </c>
      <c r="I110" s="256" t="s">
        <v>908</v>
      </c>
      <c r="J110" s="256">
        <v>50</v>
      </c>
      <c r="K110" s="268"/>
    </row>
    <row r="111" spans="2:11" s="1" customFormat="1" ht="15" customHeight="1">
      <c r="B111" s="277"/>
      <c r="C111" s="256" t="s">
        <v>933</v>
      </c>
      <c r="D111" s="256"/>
      <c r="E111" s="256"/>
      <c r="F111" s="276" t="s">
        <v>912</v>
      </c>
      <c r="G111" s="256"/>
      <c r="H111" s="256" t="s">
        <v>946</v>
      </c>
      <c r="I111" s="256" t="s">
        <v>908</v>
      </c>
      <c r="J111" s="256">
        <v>50</v>
      </c>
      <c r="K111" s="268"/>
    </row>
    <row r="112" spans="2:11" s="1" customFormat="1" ht="15" customHeight="1">
      <c r="B112" s="277"/>
      <c r="C112" s="256" t="s">
        <v>931</v>
      </c>
      <c r="D112" s="256"/>
      <c r="E112" s="256"/>
      <c r="F112" s="276" t="s">
        <v>912</v>
      </c>
      <c r="G112" s="256"/>
      <c r="H112" s="256" t="s">
        <v>946</v>
      </c>
      <c r="I112" s="256" t="s">
        <v>908</v>
      </c>
      <c r="J112" s="256">
        <v>50</v>
      </c>
      <c r="K112" s="268"/>
    </row>
    <row r="113" spans="2:11" s="1" customFormat="1" ht="15" customHeight="1">
      <c r="B113" s="277"/>
      <c r="C113" s="256" t="s">
        <v>56</v>
      </c>
      <c r="D113" s="256"/>
      <c r="E113" s="256"/>
      <c r="F113" s="276" t="s">
        <v>906</v>
      </c>
      <c r="G113" s="256"/>
      <c r="H113" s="256" t="s">
        <v>947</v>
      </c>
      <c r="I113" s="256" t="s">
        <v>908</v>
      </c>
      <c r="J113" s="256">
        <v>20</v>
      </c>
      <c r="K113" s="268"/>
    </row>
    <row r="114" spans="2:11" s="1" customFormat="1" ht="15" customHeight="1">
      <c r="B114" s="277"/>
      <c r="C114" s="256" t="s">
        <v>948</v>
      </c>
      <c r="D114" s="256"/>
      <c r="E114" s="256"/>
      <c r="F114" s="276" t="s">
        <v>906</v>
      </c>
      <c r="G114" s="256"/>
      <c r="H114" s="256" t="s">
        <v>949</v>
      </c>
      <c r="I114" s="256" t="s">
        <v>908</v>
      </c>
      <c r="J114" s="256">
        <v>120</v>
      </c>
      <c r="K114" s="268"/>
    </row>
    <row r="115" spans="2:11" s="1" customFormat="1" ht="15" customHeight="1">
      <c r="B115" s="277"/>
      <c r="C115" s="256" t="s">
        <v>41</v>
      </c>
      <c r="D115" s="256"/>
      <c r="E115" s="256"/>
      <c r="F115" s="276" t="s">
        <v>906</v>
      </c>
      <c r="G115" s="256"/>
      <c r="H115" s="256" t="s">
        <v>950</v>
      </c>
      <c r="I115" s="256" t="s">
        <v>941</v>
      </c>
      <c r="J115" s="256"/>
      <c r="K115" s="268"/>
    </row>
    <row r="116" spans="2:11" s="1" customFormat="1" ht="15" customHeight="1">
      <c r="B116" s="277"/>
      <c r="C116" s="256" t="s">
        <v>51</v>
      </c>
      <c r="D116" s="256"/>
      <c r="E116" s="256"/>
      <c r="F116" s="276" t="s">
        <v>906</v>
      </c>
      <c r="G116" s="256"/>
      <c r="H116" s="256" t="s">
        <v>951</v>
      </c>
      <c r="I116" s="256" t="s">
        <v>941</v>
      </c>
      <c r="J116" s="256"/>
      <c r="K116" s="268"/>
    </row>
    <row r="117" spans="2:11" s="1" customFormat="1" ht="15" customHeight="1">
      <c r="B117" s="277"/>
      <c r="C117" s="256" t="s">
        <v>60</v>
      </c>
      <c r="D117" s="256"/>
      <c r="E117" s="256"/>
      <c r="F117" s="276" t="s">
        <v>906</v>
      </c>
      <c r="G117" s="256"/>
      <c r="H117" s="256" t="s">
        <v>952</v>
      </c>
      <c r="I117" s="256" t="s">
        <v>953</v>
      </c>
      <c r="J117" s="256"/>
      <c r="K117" s="268"/>
    </row>
    <row r="118" spans="2:11" s="1" customFormat="1" ht="15" customHeight="1">
      <c r="B118" s="280"/>
      <c r="C118" s="286"/>
      <c r="D118" s="286"/>
      <c r="E118" s="286"/>
      <c r="F118" s="286"/>
      <c r="G118" s="286"/>
      <c r="H118" s="286"/>
      <c r="I118" s="286"/>
      <c r="J118" s="286"/>
      <c r="K118" s="282"/>
    </row>
    <row r="119" spans="2:11" s="1" customFormat="1" ht="18.75" customHeight="1">
      <c r="B119" s="287"/>
      <c r="C119" s="253"/>
      <c r="D119" s="253"/>
      <c r="E119" s="253"/>
      <c r="F119" s="288"/>
      <c r="G119" s="253"/>
      <c r="H119" s="253"/>
      <c r="I119" s="253"/>
      <c r="J119" s="253"/>
      <c r="K119" s="287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371" t="s">
        <v>954</v>
      </c>
      <c r="D122" s="371"/>
      <c r="E122" s="371"/>
      <c r="F122" s="371"/>
      <c r="G122" s="371"/>
      <c r="H122" s="371"/>
      <c r="I122" s="371"/>
      <c r="J122" s="371"/>
      <c r="K122" s="293"/>
    </row>
    <row r="123" spans="2:11" s="1" customFormat="1" ht="17.25" customHeight="1">
      <c r="B123" s="294"/>
      <c r="C123" s="269" t="s">
        <v>900</v>
      </c>
      <c r="D123" s="269"/>
      <c r="E123" s="269"/>
      <c r="F123" s="269" t="s">
        <v>901</v>
      </c>
      <c r="G123" s="270"/>
      <c r="H123" s="269" t="s">
        <v>57</v>
      </c>
      <c r="I123" s="269" t="s">
        <v>60</v>
      </c>
      <c r="J123" s="269" t="s">
        <v>902</v>
      </c>
      <c r="K123" s="295"/>
    </row>
    <row r="124" spans="2:11" s="1" customFormat="1" ht="17.25" customHeight="1">
      <c r="B124" s="294"/>
      <c r="C124" s="271" t="s">
        <v>903</v>
      </c>
      <c r="D124" s="271"/>
      <c r="E124" s="271"/>
      <c r="F124" s="272" t="s">
        <v>904</v>
      </c>
      <c r="G124" s="273"/>
      <c r="H124" s="271"/>
      <c r="I124" s="271"/>
      <c r="J124" s="271" t="s">
        <v>905</v>
      </c>
      <c r="K124" s="295"/>
    </row>
    <row r="125" spans="2:11" s="1" customFormat="1" ht="5.25" customHeight="1">
      <c r="B125" s="296"/>
      <c r="C125" s="274"/>
      <c r="D125" s="274"/>
      <c r="E125" s="274"/>
      <c r="F125" s="274"/>
      <c r="G125" s="256"/>
      <c r="H125" s="274"/>
      <c r="I125" s="274"/>
      <c r="J125" s="274"/>
      <c r="K125" s="297"/>
    </row>
    <row r="126" spans="2:11" s="1" customFormat="1" ht="15" customHeight="1">
      <c r="B126" s="296"/>
      <c r="C126" s="256" t="s">
        <v>909</v>
      </c>
      <c r="D126" s="274"/>
      <c r="E126" s="274"/>
      <c r="F126" s="276" t="s">
        <v>906</v>
      </c>
      <c r="G126" s="256"/>
      <c r="H126" s="256" t="s">
        <v>946</v>
      </c>
      <c r="I126" s="256" t="s">
        <v>908</v>
      </c>
      <c r="J126" s="256">
        <v>120</v>
      </c>
      <c r="K126" s="298"/>
    </row>
    <row r="127" spans="2:11" s="1" customFormat="1" ht="15" customHeight="1">
      <c r="B127" s="296"/>
      <c r="C127" s="256" t="s">
        <v>955</v>
      </c>
      <c r="D127" s="256"/>
      <c r="E127" s="256"/>
      <c r="F127" s="276" t="s">
        <v>906</v>
      </c>
      <c r="G127" s="256"/>
      <c r="H127" s="256" t="s">
        <v>956</v>
      </c>
      <c r="I127" s="256" t="s">
        <v>908</v>
      </c>
      <c r="J127" s="256" t="s">
        <v>957</v>
      </c>
      <c r="K127" s="298"/>
    </row>
    <row r="128" spans="2:11" s="1" customFormat="1" ht="15" customHeight="1">
      <c r="B128" s="296"/>
      <c r="C128" s="256" t="s">
        <v>854</v>
      </c>
      <c r="D128" s="256"/>
      <c r="E128" s="256"/>
      <c r="F128" s="276" t="s">
        <v>906</v>
      </c>
      <c r="G128" s="256"/>
      <c r="H128" s="256" t="s">
        <v>958</v>
      </c>
      <c r="I128" s="256" t="s">
        <v>908</v>
      </c>
      <c r="J128" s="256" t="s">
        <v>957</v>
      </c>
      <c r="K128" s="298"/>
    </row>
    <row r="129" spans="2:11" s="1" customFormat="1" ht="15" customHeight="1">
      <c r="B129" s="296"/>
      <c r="C129" s="256" t="s">
        <v>917</v>
      </c>
      <c r="D129" s="256"/>
      <c r="E129" s="256"/>
      <c r="F129" s="276" t="s">
        <v>912</v>
      </c>
      <c r="G129" s="256"/>
      <c r="H129" s="256" t="s">
        <v>918</v>
      </c>
      <c r="I129" s="256" t="s">
        <v>908</v>
      </c>
      <c r="J129" s="256">
        <v>15</v>
      </c>
      <c r="K129" s="298"/>
    </row>
    <row r="130" spans="2:11" s="1" customFormat="1" ht="15" customHeight="1">
      <c r="B130" s="296"/>
      <c r="C130" s="278" t="s">
        <v>919</v>
      </c>
      <c r="D130" s="278"/>
      <c r="E130" s="278"/>
      <c r="F130" s="279" t="s">
        <v>912</v>
      </c>
      <c r="G130" s="278"/>
      <c r="H130" s="278" t="s">
        <v>920</v>
      </c>
      <c r="I130" s="278" t="s">
        <v>908</v>
      </c>
      <c r="J130" s="278">
        <v>15</v>
      </c>
      <c r="K130" s="298"/>
    </row>
    <row r="131" spans="2:11" s="1" customFormat="1" ht="15" customHeight="1">
      <c r="B131" s="296"/>
      <c r="C131" s="278" t="s">
        <v>921</v>
      </c>
      <c r="D131" s="278"/>
      <c r="E131" s="278"/>
      <c r="F131" s="279" t="s">
        <v>912</v>
      </c>
      <c r="G131" s="278"/>
      <c r="H131" s="278" t="s">
        <v>922</v>
      </c>
      <c r="I131" s="278" t="s">
        <v>908</v>
      </c>
      <c r="J131" s="278">
        <v>20</v>
      </c>
      <c r="K131" s="298"/>
    </row>
    <row r="132" spans="2:11" s="1" customFormat="1" ht="15" customHeight="1">
      <c r="B132" s="296"/>
      <c r="C132" s="278" t="s">
        <v>923</v>
      </c>
      <c r="D132" s="278"/>
      <c r="E132" s="278"/>
      <c r="F132" s="279" t="s">
        <v>912</v>
      </c>
      <c r="G132" s="278"/>
      <c r="H132" s="278" t="s">
        <v>924</v>
      </c>
      <c r="I132" s="278" t="s">
        <v>908</v>
      </c>
      <c r="J132" s="278">
        <v>20</v>
      </c>
      <c r="K132" s="298"/>
    </row>
    <row r="133" spans="2:11" s="1" customFormat="1" ht="15" customHeight="1">
      <c r="B133" s="296"/>
      <c r="C133" s="256" t="s">
        <v>911</v>
      </c>
      <c r="D133" s="256"/>
      <c r="E133" s="256"/>
      <c r="F133" s="276" t="s">
        <v>912</v>
      </c>
      <c r="G133" s="256"/>
      <c r="H133" s="256" t="s">
        <v>946</v>
      </c>
      <c r="I133" s="256" t="s">
        <v>908</v>
      </c>
      <c r="J133" s="256">
        <v>50</v>
      </c>
      <c r="K133" s="298"/>
    </row>
    <row r="134" spans="2:11" s="1" customFormat="1" ht="15" customHeight="1">
      <c r="B134" s="296"/>
      <c r="C134" s="256" t="s">
        <v>925</v>
      </c>
      <c r="D134" s="256"/>
      <c r="E134" s="256"/>
      <c r="F134" s="276" t="s">
        <v>912</v>
      </c>
      <c r="G134" s="256"/>
      <c r="H134" s="256" t="s">
        <v>946</v>
      </c>
      <c r="I134" s="256" t="s">
        <v>908</v>
      </c>
      <c r="J134" s="256">
        <v>50</v>
      </c>
      <c r="K134" s="298"/>
    </row>
    <row r="135" spans="2:11" s="1" customFormat="1" ht="15" customHeight="1">
      <c r="B135" s="296"/>
      <c r="C135" s="256" t="s">
        <v>931</v>
      </c>
      <c r="D135" s="256"/>
      <c r="E135" s="256"/>
      <c r="F135" s="276" t="s">
        <v>912</v>
      </c>
      <c r="G135" s="256"/>
      <c r="H135" s="256" t="s">
        <v>946</v>
      </c>
      <c r="I135" s="256" t="s">
        <v>908</v>
      </c>
      <c r="J135" s="256">
        <v>50</v>
      </c>
      <c r="K135" s="298"/>
    </row>
    <row r="136" spans="2:11" s="1" customFormat="1" ht="15" customHeight="1">
      <c r="B136" s="296"/>
      <c r="C136" s="256" t="s">
        <v>933</v>
      </c>
      <c r="D136" s="256"/>
      <c r="E136" s="256"/>
      <c r="F136" s="276" t="s">
        <v>912</v>
      </c>
      <c r="G136" s="256"/>
      <c r="H136" s="256" t="s">
        <v>946</v>
      </c>
      <c r="I136" s="256" t="s">
        <v>908</v>
      </c>
      <c r="J136" s="256">
        <v>50</v>
      </c>
      <c r="K136" s="298"/>
    </row>
    <row r="137" spans="2:11" s="1" customFormat="1" ht="15" customHeight="1">
      <c r="B137" s="296"/>
      <c r="C137" s="256" t="s">
        <v>934</v>
      </c>
      <c r="D137" s="256"/>
      <c r="E137" s="256"/>
      <c r="F137" s="276" t="s">
        <v>912</v>
      </c>
      <c r="G137" s="256"/>
      <c r="H137" s="256" t="s">
        <v>959</v>
      </c>
      <c r="I137" s="256" t="s">
        <v>908</v>
      </c>
      <c r="J137" s="256">
        <v>255</v>
      </c>
      <c r="K137" s="298"/>
    </row>
    <row r="138" spans="2:11" s="1" customFormat="1" ht="15" customHeight="1">
      <c r="B138" s="296"/>
      <c r="C138" s="256" t="s">
        <v>936</v>
      </c>
      <c r="D138" s="256"/>
      <c r="E138" s="256"/>
      <c r="F138" s="276" t="s">
        <v>906</v>
      </c>
      <c r="G138" s="256"/>
      <c r="H138" s="256" t="s">
        <v>960</v>
      </c>
      <c r="I138" s="256" t="s">
        <v>938</v>
      </c>
      <c r="J138" s="256"/>
      <c r="K138" s="298"/>
    </row>
    <row r="139" spans="2:11" s="1" customFormat="1" ht="15" customHeight="1">
      <c r="B139" s="296"/>
      <c r="C139" s="256" t="s">
        <v>939</v>
      </c>
      <c r="D139" s="256"/>
      <c r="E139" s="256"/>
      <c r="F139" s="276" t="s">
        <v>906</v>
      </c>
      <c r="G139" s="256"/>
      <c r="H139" s="256" t="s">
        <v>961</v>
      </c>
      <c r="I139" s="256" t="s">
        <v>941</v>
      </c>
      <c r="J139" s="256"/>
      <c r="K139" s="298"/>
    </row>
    <row r="140" spans="2:11" s="1" customFormat="1" ht="15" customHeight="1">
      <c r="B140" s="296"/>
      <c r="C140" s="256" t="s">
        <v>942</v>
      </c>
      <c r="D140" s="256"/>
      <c r="E140" s="256"/>
      <c r="F140" s="276" t="s">
        <v>906</v>
      </c>
      <c r="G140" s="256"/>
      <c r="H140" s="256" t="s">
        <v>942</v>
      </c>
      <c r="I140" s="256" t="s">
        <v>941</v>
      </c>
      <c r="J140" s="256"/>
      <c r="K140" s="298"/>
    </row>
    <row r="141" spans="2:11" s="1" customFormat="1" ht="15" customHeight="1">
      <c r="B141" s="296"/>
      <c r="C141" s="256" t="s">
        <v>41</v>
      </c>
      <c r="D141" s="256"/>
      <c r="E141" s="256"/>
      <c r="F141" s="276" t="s">
        <v>906</v>
      </c>
      <c r="G141" s="256"/>
      <c r="H141" s="256" t="s">
        <v>962</v>
      </c>
      <c r="I141" s="256" t="s">
        <v>941</v>
      </c>
      <c r="J141" s="256"/>
      <c r="K141" s="298"/>
    </row>
    <row r="142" spans="2:11" s="1" customFormat="1" ht="15" customHeight="1">
      <c r="B142" s="296"/>
      <c r="C142" s="256" t="s">
        <v>963</v>
      </c>
      <c r="D142" s="256"/>
      <c r="E142" s="256"/>
      <c r="F142" s="276" t="s">
        <v>906</v>
      </c>
      <c r="G142" s="256"/>
      <c r="H142" s="256" t="s">
        <v>964</v>
      </c>
      <c r="I142" s="256" t="s">
        <v>941</v>
      </c>
      <c r="J142" s="256"/>
      <c r="K142" s="298"/>
    </row>
    <row r="143" spans="2:11" s="1" customFormat="1" ht="15" customHeight="1">
      <c r="B143" s="299"/>
      <c r="C143" s="300"/>
      <c r="D143" s="300"/>
      <c r="E143" s="300"/>
      <c r="F143" s="300"/>
      <c r="G143" s="300"/>
      <c r="H143" s="300"/>
      <c r="I143" s="300"/>
      <c r="J143" s="300"/>
      <c r="K143" s="301"/>
    </row>
    <row r="144" spans="2:11" s="1" customFormat="1" ht="18.75" customHeight="1">
      <c r="B144" s="253"/>
      <c r="C144" s="253"/>
      <c r="D144" s="253"/>
      <c r="E144" s="253"/>
      <c r="F144" s="288"/>
      <c r="G144" s="253"/>
      <c r="H144" s="253"/>
      <c r="I144" s="253"/>
      <c r="J144" s="253"/>
      <c r="K144" s="253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372" t="s">
        <v>965</v>
      </c>
      <c r="D147" s="372"/>
      <c r="E147" s="372"/>
      <c r="F147" s="372"/>
      <c r="G147" s="372"/>
      <c r="H147" s="372"/>
      <c r="I147" s="372"/>
      <c r="J147" s="372"/>
      <c r="K147" s="268"/>
    </row>
    <row r="148" spans="2:11" s="1" customFormat="1" ht="17.25" customHeight="1">
      <c r="B148" s="267"/>
      <c r="C148" s="269" t="s">
        <v>900</v>
      </c>
      <c r="D148" s="269"/>
      <c r="E148" s="269"/>
      <c r="F148" s="269" t="s">
        <v>901</v>
      </c>
      <c r="G148" s="270"/>
      <c r="H148" s="269" t="s">
        <v>57</v>
      </c>
      <c r="I148" s="269" t="s">
        <v>60</v>
      </c>
      <c r="J148" s="269" t="s">
        <v>902</v>
      </c>
      <c r="K148" s="268"/>
    </row>
    <row r="149" spans="2:11" s="1" customFormat="1" ht="17.25" customHeight="1">
      <c r="B149" s="267"/>
      <c r="C149" s="271" t="s">
        <v>903</v>
      </c>
      <c r="D149" s="271"/>
      <c r="E149" s="271"/>
      <c r="F149" s="272" t="s">
        <v>904</v>
      </c>
      <c r="G149" s="273"/>
      <c r="H149" s="271"/>
      <c r="I149" s="271"/>
      <c r="J149" s="271" t="s">
        <v>905</v>
      </c>
      <c r="K149" s="268"/>
    </row>
    <row r="150" spans="2:11" s="1" customFormat="1" ht="5.25" customHeight="1">
      <c r="B150" s="277"/>
      <c r="C150" s="274"/>
      <c r="D150" s="274"/>
      <c r="E150" s="274"/>
      <c r="F150" s="274"/>
      <c r="G150" s="275"/>
      <c r="H150" s="274"/>
      <c r="I150" s="274"/>
      <c r="J150" s="274"/>
      <c r="K150" s="298"/>
    </row>
    <row r="151" spans="2:11" s="1" customFormat="1" ht="15" customHeight="1">
      <c r="B151" s="277"/>
      <c r="C151" s="302" t="s">
        <v>909</v>
      </c>
      <c r="D151" s="256"/>
      <c r="E151" s="256"/>
      <c r="F151" s="303" t="s">
        <v>906</v>
      </c>
      <c r="G151" s="256"/>
      <c r="H151" s="302" t="s">
        <v>946</v>
      </c>
      <c r="I151" s="302" t="s">
        <v>908</v>
      </c>
      <c r="J151" s="302">
        <v>120</v>
      </c>
      <c r="K151" s="298"/>
    </row>
    <row r="152" spans="2:11" s="1" customFormat="1" ht="15" customHeight="1">
      <c r="B152" s="277"/>
      <c r="C152" s="302" t="s">
        <v>955</v>
      </c>
      <c r="D152" s="256"/>
      <c r="E152" s="256"/>
      <c r="F152" s="303" t="s">
        <v>906</v>
      </c>
      <c r="G152" s="256"/>
      <c r="H152" s="302" t="s">
        <v>966</v>
      </c>
      <c r="I152" s="302" t="s">
        <v>908</v>
      </c>
      <c r="J152" s="302" t="s">
        <v>957</v>
      </c>
      <c r="K152" s="298"/>
    </row>
    <row r="153" spans="2:11" s="1" customFormat="1" ht="15" customHeight="1">
      <c r="B153" s="277"/>
      <c r="C153" s="302" t="s">
        <v>854</v>
      </c>
      <c r="D153" s="256"/>
      <c r="E153" s="256"/>
      <c r="F153" s="303" t="s">
        <v>906</v>
      </c>
      <c r="G153" s="256"/>
      <c r="H153" s="302" t="s">
        <v>967</v>
      </c>
      <c r="I153" s="302" t="s">
        <v>908</v>
      </c>
      <c r="J153" s="302" t="s">
        <v>957</v>
      </c>
      <c r="K153" s="298"/>
    </row>
    <row r="154" spans="2:11" s="1" customFormat="1" ht="15" customHeight="1">
      <c r="B154" s="277"/>
      <c r="C154" s="302" t="s">
        <v>911</v>
      </c>
      <c r="D154" s="256"/>
      <c r="E154" s="256"/>
      <c r="F154" s="303" t="s">
        <v>912</v>
      </c>
      <c r="G154" s="256"/>
      <c r="H154" s="302" t="s">
        <v>946</v>
      </c>
      <c r="I154" s="302" t="s">
        <v>908</v>
      </c>
      <c r="J154" s="302">
        <v>50</v>
      </c>
      <c r="K154" s="298"/>
    </row>
    <row r="155" spans="2:11" s="1" customFormat="1" ht="15" customHeight="1">
      <c r="B155" s="277"/>
      <c r="C155" s="302" t="s">
        <v>914</v>
      </c>
      <c r="D155" s="256"/>
      <c r="E155" s="256"/>
      <c r="F155" s="303" t="s">
        <v>906</v>
      </c>
      <c r="G155" s="256"/>
      <c r="H155" s="302" t="s">
        <v>946</v>
      </c>
      <c r="I155" s="302" t="s">
        <v>916</v>
      </c>
      <c r="J155" s="302"/>
      <c r="K155" s="298"/>
    </row>
    <row r="156" spans="2:11" s="1" customFormat="1" ht="15" customHeight="1">
      <c r="B156" s="277"/>
      <c r="C156" s="302" t="s">
        <v>925</v>
      </c>
      <c r="D156" s="256"/>
      <c r="E156" s="256"/>
      <c r="F156" s="303" t="s">
        <v>912</v>
      </c>
      <c r="G156" s="256"/>
      <c r="H156" s="302" t="s">
        <v>946</v>
      </c>
      <c r="I156" s="302" t="s">
        <v>908</v>
      </c>
      <c r="J156" s="302">
        <v>50</v>
      </c>
      <c r="K156" s="298"/>
    </row>
    <row r="157" spans="2:11" s="1" customFormat="1" ht="15" customHeight="1">
      <c r="B157" s="277"/>
      <c r="C157" s="302" t="s">
        <v>933</v>
      </c>
      <c r="D157" s="256"/>
      <c r="E157" s="256"/>
      <c r="F157" s="303" t="s">
        <v>912</v>
      </c>
      <c r="G157" s="256"/>
      <c r="H157" s="302" t="s">
        <v>946</v>
      </c>
      <c r="I157" s="302" t="s">
        <v>908</v>
      </c>
      <c r="J157" s="302">
        <v>50</v>
      </c>
      <c r="K157" s="298"/>
    </row>
    <row r="158" spans="2:11" s="1" customFormat="1" ht="15" customHeight="1">
      <c r="B158" s="277"/>
      <c r="C158" s="302" t="s">
        <v>931</v>
      </c>
      <c r="D158" s="256"/>
      <c r="E158" s="256"/>
      <c r="F158" s="303" t="s">
        <v>912</v>
      </c>
      <c r="G158" s="256"/>
      <c r="H158" s="302" t="s">
        <v>946</v>
      </c>
      <c r="I158" s="302" t="s">
        <v>908</v>
      </c>
      <c r="J158" s="302">
        <v>50</v>
      </c>
      <c r="K158" s="298"/>
    </row>
    <row r="159" spans="2:11" s="1" customFormat="1" ht="15" customHeight="1">
      <c r="B159" s="277"/>
      <c r="C159" s="302" t="s">
        <v>86</v>
      </c>
      <c r="D159" s="256"/>
      <c r="E159" s="256"/>
      <c r="F159" s="303" t="s">
        <v>906</v>
      </c>
      <c r="G159" s="256"/>
      <c r="H159" s="302" t="s">
        <v>968</v>
      </c>
      <c r="I159" s="302" t="s">
        <v>908</v>
      </c>
      <c r="J159" s="302" t="s">
        <v>969</v>
      </c>
      <c r="K159" s="298"/>
    </row>
    <row r="160" spans="2:11" s="1" customFormat="1" ht="15" customHeight="1">
      <c r="B160" s="277"/>
      <c r="C160" s="302" t="s">
        <v>970</v>
      </c>
      <c r="D160" s="256"/>
      <c r="E160" s="256"/>
      <c r="F160" s="303" t="s">
        <v>906</v>
      </c>
      <c r="G160" s="256"/>
      <c r="H160" s="302" t="s">
        <v>971</v>
      </c>
      <c r="I160" s="302" t="s">
        <v>941</v>
      </c>
      <c r="J160" s="302"/>
      <c r="K160" s="298"/>
    </row>
    <row r="161" spans="2:11" s="1" customFormat="1" ht="15" customHeight="1">
      <c r="B161" s="304"/>
      <c r="C161" s="286"/>
      <c r="D161" s="286"/>
      <c r="E161" s="286"/>
      <c r="F161" s="286"/>
      <c r="G161" s="286"/>
      <c r="H161" s="286"/>
      <c r="I161" s="286"/>
      <c r="J161" s="286"/>
      <c r="K161" s="305"/>
    </row>
    <row r="162" spans="2:11" s="1" customFormat="1" ht="18.75" customHeight="1">
      <c r="B162" s="253"/>
      <c r="C162" s="256"/>
      <c r="D162" s="256"/>
      <c r="E162" s="256"/>
      <c r="F162" s="276"/>
      <c r="G162" s="256"/>
      <c r="H162" s="256"/>
      <c r="I162" s="256"/>
      <c r="J162" s="256"/>
      <c r="K162" s="253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371" t="s">
        <v>972</v>
      </c>
      <c r="D165" s="371"/>
      <c r="E165" s="371"/>
      <c r="F165" s="371"/>
      <c r="G165" s="371"/>
      <c r="H165" s="371"/>
      <c r="I165" s="371"/>
      <c r="J165" s="371"/>
      <c r="K165" s="249"/>
    </row>
    <row r="166" spans="2:11" s="1" customFormat="1" ht="17.25" customHeight="1">
      <c r="B166" s="248"/>
      <c r="C166" s="269" t="s">
        <v>900</v>
      </c>
      <c r="D166" s="269"/>
      <c r="E166" s="269"/>
      <c r="F166" s="269" t="s">
        <v>901</v>
      </c>
      <c r="G166" s="306"/>
      <c r="H166" s="307" t="s">
        <v>57</v>
      </c>
      <c r="I166" s="307" t="s">
        <v>60</v>
      </c>
      <c r="J166" s="269" t="s">
        <v>902</v>
      </c>
      <c r="K166" s="249"/>
    </row>
    <row r="167" spans="2:11" s="1" customFormat="1" ht="17.25" customHeight="1">
      <c r="B167" s="250"/>
      <c r="C167" s="271" t="s">
        <v>903</v>
      </c>
      <c r="D167" s="271"/>
      <c r="E167" s="271"/>
      <c r="F167" s="272" t="s">
        <v>904</v>
      </c>
      <c r="G167" s="308"/>
      <c r="H167" s="309"/>
      <c r="I167" s="309"/>
      <c r="J167" s="271" t="s">
        <v>905</v>
      </c>
      <c r="K167" s="251"/>
    </row>
    <row r="168" spans="2:11" s="1" customFormat="1" ht="5.25" customHeight="1">
      <c r="B168" s="277"/>
      <c r="C168" s="274"/>
      <c r="D168" s="274"/>
      <c r="E168" s="274"/>
      <c r="F168" s="274"/>
      <c r="G168" s="275"/>
      <c r="H168" s="274"/>
      <c r="I168" s="274"/>
      <c r="J168" s="274"/>
      <c r="K168" s="298"/>
    </row>
    <row r="169" spans="2:11" s="1" customFormat="1" ht="15" customHeight="1">
      <c r="B169" s="277"/>
      <c r="C169" s="256" t="s">
        <v>909</v>
      </c>
      <c r="D169" s="256"/>
      <c r="E169" s="256"/>
      <c r="F169" s="276" t="s">
        <v>906</v>
      </c>
      <c r="G169" s="256"/>
      <c r="H169" s="256" t="s">
        <v>946</v>
      </c>
      <c r="I169" s="256" t="s">
        <v>908</v>
      </c>
      <c r="J169" s="256">
        <v>120</v>
      </c>
      <c r="K169" s="298"/>
    </row>
    <row r="170" spans="2:11" s="1" customFormat="1" ht="15" customHeight="1">
      <c r="B170" s="277"/>
      <c r="C170" s="256" t="s">
        <v>955</v>
      </c>
      <c r="D170" s="256"/>
      <c r="E170" s="256"/>
      <c r="F170" s="276" t="s">
        <v>906</v>
      </c>
      <c r="G170" s="256"/>
      <c r="H170" s="256" t="s">
        <v>956</v>
      </c>
      <c r="I170" s="256" t="s">
        <v>908</v>
      </c>
      <c r="J170" s="256" t="s">
        <v>957</v>
      </c>
      <c r="K170" s="298"/>
    </row>
    <row r="171" spans="2:11" s="1" customFormat="1" ht="15" customHeight="1">
      <c r="B171" s="277"/>
      <c r="C171" s="256" t="s">
        <v>854</v>
      </c>
      <c r="D171" s="256"/>
      <c r="E171" s="256"/>
      <c r="F171" s="276" t="s">
        <v>906</v>
      </c>
      <c r="G171" s="256"/>
      <c r="H171" s="256" t="s">
        <v>973</v>
      </c>
      <c r="I171" s="256" t="s">
        <v>908</v>
      </c>
      <c r="J171" s="256" t="s">
        <v>957</v>
      </c>
      <c r="K171" s="298"/>
    </row>
    <row r="172" spans="2:11" s="1" customFormat="1" ht="15" customHeight="1">
      <c r="B172" s="277"/>
      <c r="C172" s="256" t="s">
        <v>911</v>
      </c>
      <c r="D172" s="256"/>
      <c r="E172" s="256"/>
      <c r="F172" s="276" t="s">
        <v>912</v>
      </c>
      <c r="G172" s="256"/>
      <c r="H172" s="256" t="s">
        <v>973</v>
      </c>
      <c r="I172" s="256" t="s">
        <v>908</v>
      </c>
      <c r="J172" s="256">
        <v>50</v>
      </c>
      <c r="K172" s="298"/>
    </row>
    <row r="173" spans="2:11" s="1" customFormat="1" ht="15" customHeight="1">
      <c r="B173" s="277"/>
      <c r="C173" s="256" t="s">
        <v>914</v>
      </c>
      <c r="D173" s="256"/>
      <c r="E173" s="256"/>
      <c r="F173" s="276" t="s">
        <v>906</v>
      </c>
      <c r="G173" s="256"/>
      <c r="H173" s="256" t="s">
        <v>973</v>
      </c>
      <c r="I173" s="256" t="s">
        <v>916</v>
      </c>
      <c r="J173" s="256"/>
      <c r="K173" s="298"/>
    </row>
    <row r="174" spans="2:11" s="1" customFormat="1" ht="15" customHeight="1">
      <c r="B174" s="277"/>
      <c r="C174" s="256" t="s">
        <v>925</v>
      </c>
      <c r="D174" s="256"/>
      <c r="E174" s="256"/>
      <c r="F174" s="276" t="s">
        <v>912</v>
      </c>
      <c r="G174" s="256"/>
      <c r="H174" s="256" t="s">
        <v>973</v>
      </c>
      <c r="I174" s="256" t="s">
        <v>908</v>
      </c>
      <c r="J174" s="256">
        <v>50</v>
      </c>
      <c r="K174" s="298"/>
    </row>
    <row r="175" spans="2:11" s="1" customFormat="1" ht="15" customHeight="1">
      <c r="B175" s="277"/>
      <c r="C175" s="256" t="s">
        <v>933</v>
      </c>
      <c r="D175" s="256"/>
      <c r="E175" s="256"/>
      <c r="F175" s="276" t="s">
        <v>912</v>
      </c>
      <c r="G175" s="256"/>
      <c r="H175" s="256" t="s">
        <v>973</v>
      </c>
      <c r="I175" s="256" t="s">
        <v>908</v>
      </c>
      <c r="J175" s="256">
        <v>50</v>
      </c>
      <c r="K175" s="298"/>
    </row>
    <row r="176" spans="2:11" s="1" customFormat="1" ht="15" customHeight="1">
      <c r="B176" s="277"/>
      <c r="C176" s="256" t="s">
        <v>931</v>
      </c>
      <c r="D176" s="256"/>
      <c r="E176" s="256"/>
      <c r="F176" s="276" t="s">
        <v>912</v>
      </c>
      <c r="G176" s="256"/>
      <c r="H176" s="256" t="s">
        <v>973</v>
      </c>
      <c r="I176" s="256" t="s">
        <v>908</v>
      </c>
      <c r="J176" s="256">
        <v>50</v>
      </c>
      <c r="K176" s="298"/>
    </row>
    <row r="177" spans="2:11" s="1" customFormat="1" ht="15" customHeight="1">
      <c r="B177" s="277"/>
      <c r="C177" s="256" t="s">
        <v>114</v>
      </c>
      <c r="D177" s="256"/>
      <c r="E177" s="256"/>
      <c r="F177" s="276" t="s">
        <v>906</v>
      </c>
      <c r="G177" s="256"/>
      <c r="H177" s="256" t="s">
        <v>974</v>
      </c>
      <c r="I177" s="256" t="s">
        <v>975</v>
      </c>
      <c r="J177" s="256"/>
      <c r="K177" s="298"/>
    </row>
    <row r="178" spans="2:11" s="1" customFormat="1" ht="15" customHeight="1">
      <c r="B178" s="277"/>
      <c r="C178" s="256" t="s">
        <v>60</v>
      </c>
      <c r="D178" s="256"/>
      <c r="E178" s="256"/>
      <c r="F178" s="276" t="s">
        <v>906</v>
      </c>
      <c r="G178" s="256"/>
      <c r="H178" s="256" t="s">
        <v>976</v>
      </c>
      <c r="I178" s="256" t="s">
        <v>977</v>
      </c>
      <c r="J178" s="256">
        <v>1</v>
      </c>
      <c r="K178" s="298"/>
    </row>
    <row r="179" spans="2:11" s="1" customFormat="1" ht="15" customHeight="1">
      <c r="B179" s="277"/>
      <c r="C179" s="256" t="s">
        <v>56</v>
      </c>
      <c r="D179" s="256"/>
      <c r="E179" s="256"/>
      <c r="F179" s="276" t="s">
        <v>906</v>
      </c>
      <c r="G179" s="256"/>
      <c r="H179" s="256" t="s">
        <v>978</v>
      </c>
      <c r="I179" s="256" t="s">
        <v>908</v>
      </c>
      <c r="J179" s="256">
        <v>20</v>
      </c>
      <c r="K179" s="298"/>
    </row>
    <row r="180" spans="2:11" s="1" customFormat="1" ht="15" customHeight="1">
      <c r="B180" s="277"/>
      <c r="C180" s="256" t="s">
        <v>57</v>
      </c>
      <c r="D180" s="256"/>
      <c r="E180" s="256"/>
      <c r="F180" s="276" t="s">
        <v>906</v>
      </c>
      <c r="G180" s="256"/>
      <c r="H180" s="256" t="s">
        <v>979</v>
      </c>
      <c r="I180" s="256" t="s">
        <v>908</v>
      </c>
      <c r="J180" s="256">
        <v>255</v>
      </c>
      <c r="K180" s="298"/>
    </row>
    <row r="181" spans="2:11" s="1" customFormat="1" ht="15" customHeight="1">
      <c r="B181" s="277"/>
      <c r="C181" s="256" t="s">
        <v>115</v>
      </c>
      <c r="D181" s="256"/>
      <c r="E181" s="256"/>
      <c r="F181" s="276" t="s">
        <v>906</v>
      </c>
      <c r="G181" s="256"/>
      <c r="H181" s="256" t="s">
        <v>870</v>
      </c>
      <c r="I181" s="256" t="s">
        <v>908</v>
      </c>
      <c r="J181" s="256">
        <v>10</v>
      </c>
      <c r="K181" s="298"/>
    </row>
    <row r="182" spans="2:11" s="1" customFormat="1" ht="15" customHeight="1">
      <c r="B182" s="277"/>
      <c r="C182" s="256" t="s">
        <v>116</v>
      </c>
      <c r="D182" s="256"/>
      <c r="E182" s="256"/>
      <c r="F182" s="276" t="s">
        <v>906</v>
      </c>
      <c r="G182" s="256"/>
      <c r="H182" s="256" t="s">
        <v>980</v>
      </c>
      <c r="I182" s="256" t="s">
        <v>941</v>
      </c>
      <c r="J182" s="256"/>
      <c r="K182" s="298"/>
    </row>
    <row r="183" spans="2:11" s="1" customFormat="1" ht="15" customHeight="1">
      <c r="B183" s="277"/>
      <c r="C183" s="256" t="s">
        <v>981</v>
      </c>
      <c r="D183" s="256"/>
      <c r="E183" s="256"/>
      <c r="F183" s="276" t="s">
        <v>906</v>
      </c>
      <c r="G183" s="256"/>
      <c r="H183" s="256" t="s">
        <v>982</v>
      </c>
      <c r="I183" s="256" t="s">
        <v>941</v>
      </c>
      <c r="J183" s="256"/>
      <c r="K183" s="298"/>
    </row>
    <row r="184" spans="2:11" s="1" customFormat="1" ht="15" customHeight="1">
      <c r="B184" s="277"/>
      <c r="C184" s="256" t="s">
        <v>970</v>
      </c>
      <c r="D184" s="256"/>
      <c r="E184" s="256"/>
      <c r="F184" s="276" t="s">
        <v>906</v>
      </c>
      <c r="G184" s="256"/>
      <c r="H184" s="256" t="s">
        <v>983</v>
      </c>
      <c r="I184" s="256" t="s">
        <v>941</v>
      </c>
      <c r="J184" s="256"/>
      <c r="K184" s="298"/>
    </row>
    <row r="185" spans="2:11" s="1" customFormat="1" ht="15" customHeight="1">
      <c r="B185" s="277"/>
      <c r="C185" s="256" t="s">
        <v>118</v>
      </c>
      <c r="D185" s="256"/>
      <c r="E185" s="256"/>
      <c r="F185" s="276" t="s">
        <v>912</v>
      </c>
      <c r="G185" s="256"/>
      <c r="H185" s="256" t="s">
        <v>984</v>
      </c>
      <c r="I185" s="256" t="s">
        <v>908</v>
      </c>
      <c r="J185" s="256">
        <v>50</v>
      </c>
      <c r="K185" s="298"/>
    </row>
    <row r="186" spans="2:11" s="1" customFormat="1" ht="15" customHeight="1">
      <c r="B186" s="277"/>
      <c r="C186" s="256" t="s">
        <v>985</v>
      </c>
      <c r="D186" s="256"/>
      <c r="E186" s="256"/>
      <c r="F186" s="276" t="s">
        <v>912</v>
      </c>
      <c r="G186" s="256"/>
      <c r="H186" s="256" t="s">
        <v>986</v>
      </c>
      <c r="I186" s="256" t="s">
        <v>987</v>
      </c>
      <c r="J186" s="256"/>
      <c r="K186" s="298"/>
    </row>
    <row r="187" spans="2:11" s="1" customFormat="1" ht="15" customHeight="1">
      <c r="B187" s="277"/>
      <c r="C187" s="256" t="s">
        <v>988</v>
      </c>
      <c r="D187" s="256"/>
      <c r="E187" s="256"/>
      <c r="F187" s="276" t="s">
        <v>912</v>
      </c>
      <c r="G187" s="256"/>
      <c r="H187" s="256" t="s">
        <v>989</v>
      </c>
      <c r="I187" s="256" t="s">
        <v>987</v>
      </c>
      <c r="J187" s="256"/>
      <c r="K187" s="298"/>
    </row>
    <row r="188" spans="2:11" s="1" customFormat="1" ht="15" customHeight="1">
      <c r="B188" s="277"/>
      <c r="C188" s="256" t="s">
        <v>990</v>
      </c>
      <c r="D188" s="256"/>
      <c r="E188" s="256"/>
      <c r="F188" s="276" t="s">
        <v>912</v>
      </c>
      <c r="G188" s="256"/>
      <c r="H188" s="256" t="s">
        <v>991</v>
      </c>
      <c r="I188" s="256" t="s">
        <v>987</v>
      </c>
      <c r="J188" s="256"/>
      <c r="K188" s="298"/>
    </row>
    <row r="189" spans="2:11" s="1" customFormat="1" ht="15" customHeight="1">
      <c r="B189" s="277"/>
      <c r="C189" s="310" t="s">
        <v>992</v>
      </c>
      <c r="D189" s="256"/>
      <c r="E189" s="256"/>
      <c r="F189" s="276" t="s">
        <v>912</v>
      </c>
      <c r="G189" s="256"/>
      <c r="H189" s="256" t="s">
        <v>993</v>
      </c>
      <c r="I189" s="256" t="s">
        <v>994</v>
      </c>
      <c r="J189" s="311" t="s">
        <v>995</v>
      </c>
      <c r="K189" s="298"/>
    </row>
    <row r="190" spans="2:11" s="1" customFormat="1" ht="15" customHeight="1">
      <c r="B190" s="277"/>
      <c r="C190" s="262" t="s">
        <v>45</v>
      </c>
      <c r="D190" s="256"/>
      <c r="E190" s="256"/>
      <c r="F190" s="276" t="s">
        <v>906</v>
      </c>
      <c r="G190" s="256"/>
      <c r="H190" s="253" t="s">
        <v>996</v>
      </c>
      <c r="I190" s="256" t="s">
        <v>997</v>
      </c>
      <c r="J190" s="256"/>
      <c r="K190" s="298"/>
    </row>
    <row r="191" spans="2:11" s="1" customFormat="1" ht="15" customHeight="1">
      <c r="B191" s="277"/>
      <c r="C191" s="262" t="s">
        <v>998</v>
      </c>
      <c r="D191" s="256"/>
      <c r="E191" s="256"/>
      <c r="F191" s="276" t="s">
        <v>906</v>
      </c>
      <c r="G191" s="256"/>
      <c r="H191" s="256" t="s">
        <v>999</v>
      </c>
      <c r="I191" s="256" t="s">
        <v>941</v>
      </c>
      <c r="J191" s="256"/>
      <c r="K191" s="298"/>
    </row>
    <row r="192" spans="2:11" s="1" customFormat="1" ht="15" customHeight="1">
      <c r="B192" s="277"/>
      <c r="C192" s="262" t="s">
        <v>1000</v>
      </c>
      <c r="D192" s="256"/>
      <c r="E192" s="256"/>
      <c r="F192" s="276" t="s">
        <v>906</v>
      </c>
      <c r="G192" s="256"/>
      <c r="H192" s="256" t="s">
        <v>1001</v>
      </c>
      <c r="I192" s="256" t="s">
        <v>941</v>
      </c>
      <c r="J192" s="256"/>
      <c r="K192" s="298"/>
    </row>
    <row r="193" spans="2:11" s="1" customFormat="1" ht="15" customHeight="1">
      <c r="B193" s="277"/>
      <c r="C193" s="262" t="s">
        <v>1002</v>
      </c>
      <c r="D193" s="256"/>
      <c r="E193" s="256"/>
      <c r="F193" s="276" t="s">
        <v>912</v>
      </c>
      <c r="G193" s="256"/>
      <c r="H193" s="256" t="s">
        <v>1003</v>
      </c>
      <c r="I193" s="256" t="s">
        <v>941</v>
      </c>
      <c r="J193" s="256"/>
      <c r="K193" s="298"/>
    </row>
    <row r="194" spans="2:11" s="1" customFormat="1" ht="15" customHeight="1">
      <c r="B194" s="304"/>
      <c r="C194" s="312"/>
      <c r="D194" s="286"/>
      <c r="E194" s="286"/>
      <c r="F194" s="286"/>
      <c r="G194" s="286"/>
      <c r="H194" s="286"/>
      <c r="I194" s="286"/>
      <c r="J194" s="286"/>
      <c r="K194" s="305"/>
    </row>
    <row r="195" spans="2:11" s="1" customFormat="1" ht="18.75" customHeight="1">
      <c r="B195" s="253"/>
      <c r="C195" s="256"/>
      <c r="D195" s="256"/>
      <c r="E195" s="256"/>
      <c r="F195" s="276"/>
      <c r="G195" s="256"/>
      <c r="H195" s="256"/>
      <c r="I195" s="256"/>
      <c r="J195" s="256"/>
      <c r="K195" s="253"/>
    </row>
    <row r="196" spans="2:11" s="1" customFormat="1" ht="18.75" customHeight="1">
      <c r="B196" s="253"/>
      <c r="C196" s="256"/>
      <c r="D196" s="256"/>
      <c r="E196" s="256"/>
      <c r="F196" s="276"/>
      <c r="G196" s="256"/>
      <c r="H196" s="256"/>
      <c r="I196" s="256"/>
      <c r="J196" s="256"/>
      <c r="K196" s="253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371" t="s">
        <v>1004</v>
      </c>
      <c r="D199" s="371"/>
      <c r="E199" s="371"/>
      <c r="F199" s="371"/>
      <c r="G199" s="371"/>
      <c r="H199" s="371"/>
      <c r="I199" s="371"/>
      <c r="J199" s="371"/>
      <c r="K199" s="249"/>
    </row>
    <row r="200" spans="2:11" s="1" customFormat="1" ht="25.5" customHeight="1">
      <c r="B200" s="248"/>
      <c r="C200" s="313" t="s">
        <v>1005</v>
      </c>
      <c r="D200" s="313"/>
      <c r="E200" s="313"/>
      <c r="F200" s="313" t="s">
        <v>1006</v>
      </c>
      <c r="G200" s="314"/>
      <c r="H200" s="370" t="s">
        <v>1007</v>
      </c>
      <c r="I200" s="370"/>
      <c r="J200" s="370"/>
      <c r="K200" s="249"/>
    </row>
    <row r="201" spans="2:11" s="1" customFormat="1" ht="5.25" customHeight="1">
      <c r="B201" s="277"/>
      <c r="C201" s="274"/>
      <c r="D201" s="274"/>
      <c r="E201" s="274"/>
      <c r="F201" s="274"/>
      <c r="G201" s="256"/>
      <c r="H201" s="274"/>
      <c r="I201" s="274"/>
      <c r="J201" s="274"/>
      <c r="K201" s="298"/>
    </row>
    <row r="202" spans="2:11" s="1" customFormat="1" ht="15" customHeight="1">
      <c r="B202" s="277"/>
      <c r="C202" s="256" t="s">
        <v>997</v>
      </c>
      <c r="D202" s="256"/>
      <c r="E202" s="256"/>
      <c r="F202" s="276" t="s">
        <v>46</v>
      </c>
      <c r="G202" s="256"/>
      <c r="H202" s="369" t="s">
        <v>1008</v>
      </c>
      <c r="I202" s="369"/>
      <c r="J202" s="369"/>
      <c r="K202" s="298"/>
    </row>
    <row r="203" spans="2:11" s="1" customFormat="1" ht="15" customHeight="1">
      <c r="B203" s="277"/>
      <c r="C203" s="283"/>
      <c r="D203" s="256"/>
      <c r="E203" s="256"/>
      <c r="F203" s="276" t="s">
        <v>47</v>
      </c>
      <c r="G203" s="256"/>
      <c r="H203" s="369" t="s">
        <v>1009</v>
      </c>
      <c r="I203" s="369"/>
      <c r="J203" s="369"/>
      <c r="K203" s="298"/>
    </row>
    <row r="204" spans="2:11" s="1" customFormat="1" ht="15" customHeight="1">
      <c r="B204" s="277"/>
      <c r="C204" s="283"/>
      <c r="D204" s="256"/>
      <c r="E204" s="256"/>
      <c r="F204" s="276" t="s">
        <v>50</v>
      </c>
      <c r="G204" s="256"/>
      <c r="H204" s="369" t="s">
        <v>1010</v>
      </c>
      <c r="I204" s="369"/>
      <c r="J204" s="369"/>
      <c r="K204" s="298"/>
    </row>
    <row r="205" spans="2:11" s="1" customFormat="1" ht="15" customHeight="1">
      <c r="B205" s="277"/>
      <c r="C205" s="256"/>
      <c r="D205" s="256"/>
      <c r="E205" s="256"/>
      <c r="F205" s="276" t="s">
        <v>48</v>
      </c>
      <c r="G205" s="256"/>
      <c r="H205" s="369" t="s">
        <v>1011</v>
      </c>
      <c r="I205" s="369"/>
      <c r="J205" s="369"/>
      <c r="K205" s="298"/>
    </row>
    <row r="206" spans="2:11" s="1" customFormat="1" ht="15" customHeight="1">
      <c r="B206" s="277"/>
      <c r="C206" s="256"/>
      <c r="D206" s="256"/>
      <c r="E206" s="256"/>
      <c r="F206" s="276" t="s">
        <v>49</v>
      </c>
      <c r="G206" s="256"/>
      <c r="H206" s="369" t="s">
        <v>1012</v>
      </c>
      <c r="I206" s="369"/>
      <c r="J206" s="369"/>
      <c r="K206" s="298"/>
    </row>
    <row r="207" spans="2:11" s="1" customFormat="1" ht="15" customHeight="1">
      <c r="B207" s="277"/>
      <c r="C207" s="256"/>
      <c r="D207" s="256"/>
      <c r="E207" s="256"/>
      <c r="F207" s="276"/>
      <c r="G207" s="256"/>
      <c r="H207" s="256"/>
      <c r="I207" s="256"/>
      <c r="J207" s="256"/>
      <c r="K207" s="298"/>
    </row>
    <row r="208" spans="2:11" s="1" customFormat="1" ht="15" customHeight="1">
      <c r="B208" s="277"/>
      <c r="C208" s="256" t="s">
        <v>953</v>
      </c>
      <c r="D208" s="256"/>
      <c r="E208" s="256"/>
      <c r="F208" s="276" t="s">
        <v>79</v>
      </c>
      <c r="G208" s="256"/>
      <c r="H208" s="369" t="s">
        <v>1013</v>
      </c>
      <c r="I208" s="369"/>
      <c r="J208" s="369"/>
      <c r="K208" s="298"/>
    </row>
    <row r="209" spans="2:11" s="1" customFormat="1" ht="15" customHeight="1">
      <c r="B209" s="277"/>
      <c r="C209" s="283"/>
      <c r="D209" s="256"/>
      <c r="E209" s="256"/>
      <c r="F209" s="276" t="s">
        <v>848</v>
      </c>
      <c r="G209" s="256"/>
      <c r="H209" s="369" t="s">
        <v>849</v>
      </c>
      <c r="I209" s="369"/>
      <c r="J209" s="369"/>
      <c r="K209" s="298"/>
    </row>
    <row r="210" spans="2:11" s="1" customFormat="1" ht="15" customHeight="1">
      <c r="B210" s="277"/>
      <c r="C210" s="256"/>
      <c r="D210" s="256"/>
      <c r="E210" s="256"/>
      <c r="F210" s="276" t="s">
        <v>846</v>
      </c>
      <c r="G210" s="256"/>
      <c r="H210" s="369" t="s">
        <v>1014</v>
      </c>
      <c r="I210" s="369"/>
      <c r="J210" s="369"/>
      <c r="K210" s="298"/>
    </row>
    <row r="211" spans="2:11" s="1" customFormat="1" ht="15" customHeight="1">
      <c r="B211" s="315"/>
      <c r="C211" s="283"/>
      <c r="D211" s="283"/>
      <c r="E211" s="283"/>
      <c r="F211" s="276" t="s">
        <v>850</v>
      </c>
      <c r="G211" s="262"/>
      <c r="H211" s="368" t="s">
        <v>851</v>
      </c>
      <c r="I211" s="368"/>
      <c r="J211" s="368"/>
      <c r="K211" s="316"/>
    </row>
    <row r="212" spans="2:11" s="1" customFormat="1" ht="15" customHeight="1">
      <c r="B212" s="315"/>
      <c r="C212" s="283"/>
      <c r="D212" s="283"/>
      <c r="E212" s="283"/>
      <c r="F212" s="276" t="s">
        <v>852</v>
      </c>
      <c r="G212" s="262"/>
      <c r="H212" s="368" t="s">
        <v>1015</v>
      </c>
      <c r="I212" s="368"/>
      <c r="J212" s="368"/>
      <c r="K212" s="316"/>
    </row>
    <row r="213" spans="2:11" s="1" customFormat="1" ht="15" customHeight="1">
      <c r="B213" s="315"/>
      <c r="C213" s="283"/>
      <c r="D213" s="283"/>
      <c r="E213" s="283"/>
      <c r="F213" s="317"/>
      <c r="G213" s="262"/>
      <c r="H213" s="318"/>
      <c r="I213" s="318"/>
      <c r="J213" s="318"/>
      <c r="K213" s="316"/>
    </row>
    <row r="214" spans="2:11" s="1" customFormat="1" ht="15" customHeight="1">
      <c r="B214" s="315"/>
      <c r="C214" s="256" t="s">
        <v>977</v>
      </c>
      <c r="D214" s="283"/>
      <c r="E214" s="283"/>
      <c r="F214" s="276">
        <v>1</v>
      </c>
      <c r="G214" s="262"/>
      <c r="H214" s="368" t="s">
        <v>1016</v>
      </c>
      <c r="I214" s="368"/>
      <c r="J214" s="368"/>
      <c r="K214" s="316"/>
    </row>
    <row r="215" spans="2:11" s="1" customFormat="1" ht="15" customHeight="1">
      <c r="B215" s="315"/>
      <c r="C215" s="283"/>
      <c r="D215" s="283"/>
      <c r="E215" s="283"/>
      <c r="F215" s="276">
        <v>2</v>
      </c>
      <c r="G215" s="262"/>
      <c r="H215" s="368" t="s">
        <v>1017</v>
      </c>
      <c r="I215" s="368"/>
      <c r="J215" s="368"/>
      <c r="K215" s="316"/>
    </row>
    <row r="216" spans="2:11" s="1" customFormat="1" ht="15" customHeight="1">
      <c r="B216" s="315"/>
      <c r="C216" s="283"/>
      <c r="D216" s="283"/>
      <c r="E216" s="283"/>
      <c r="F216" s="276">
        <v>3</v>
      </c>
      <c r="G216" s="262"/>
      <c r="H216" s="368" t="s">
        <v>1018</v>
      </c>
      <c r="I216" s="368"/>
      <c r="J216" s="368"/>
      <c r="K216" s="316"/>
    </row>
    <row r="217" spans="2:11" s="1" customFormat="1" ht="15" customHeight="1">
      <c r="B217" s="315"/>
      <c r="C217" s="283"/>
      <c r="D217" s="283"/>
      <c r="E217" s="283"/>
      <c r="F217" s="276">
        <v>4</v>
      </c>
      <c r="G217" s="262"/>
      <c r="H217" s="368" t="s">
        <v>1019</v>
      </c>
      <c r="I217" s="368"/>
      <c r="J217" s="368"/>
      <c r="K217" s="316"/>
    </row>
    <row r="218" spans="2:11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Kodýtek</dc:creator>
  <cp:keywords/>
  <dc:description/>
  <cp:lastModifiedBy>Tomáš Bek</cp:lastModifiedBy>
  <dcterms:created xsi:type="dcterms:W3CDTF">2021-07-13T14:04:31Z</dcterms:created>
  <dcterms:modified xsi:type="dcterms:W3CDTF">2021-07-16T06:59:56Z</dcterms:modified>
  <cp:category/>
  <cp:version/>
  <cp:contentType/>
  <cp:contentStatus/>
</cp:coreProperties>
</file>