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990" activeTab="0"/>
  </bookViews>
  <sheets>
    <sheet name="Rekapitulace stavby" sheetId="1" r:id="rId1"/>
    <sheet name="01 - Zateplení tělocvičny" sheetId="2" r:id="rId2"/>
    <sheet name="02 - Přístavba šaten" sheetId="3" r:id="rId3"/>
    <sheet name="Elektroinstalace-šatny" sheetId="5" r:id="rId4"/>
    <sheet name="Pokyny pro vyplnění" sheetId="4" r:id="rId5"/>
  </sheets>
  <definedNames>
    <definedName name="_xlnm._FilterDatabase" localSheetId="1" hidden="1">'01 - Zateplení tělocvičny'!$C$97:$K$427</definedName>
    <definedName name="_xlnm._FilterDatabase" localSheetId="2" hidden="1">'02 - Přístavba šaten'!$C$109:$K$569</definedName>
    <definedName name="_xlnm.Print_Area" localSheetId="1">'01 - Zateplení tělocvičny'!$C$4:$J$39,'01 - Zateplení tělocvičny'!$C$45:$J$79,'01 - Zateplení tělocvičny'!$C$85:$K$427</definedName>
    <definedName name="_xlnm.Print_Area" localSheetId="2">'02 - Přístavba šaten'!$C$4:$J$39,'02 - Přístavba šaten'!$C$45:$J$91,'02 - Přístavba šaten'!$C$97:$K$569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Zateplení tělocvičny'!$97:$97</definedName>
    <definedName name="_xlnm.Print_Titles" localSheetId="2">'02 - Přístavba šaten'!$109:$109</definedName>
  </definedNames>
  <calcPr calcId="181029"/>
</workbook>
</file>

<file path=xl/sharedStrings.xml><?xml version="1.0" encoding="utf-8"?>
<sst xmlns="http://schemas.openxmlformats.org/spreadsheetml/2006/main" count="9953" uniqueCount="1826">
  <si>
    <t>Export Komplet</t>
  </si>
  <si>
    <t>VZ</t>
  </si>
  <si>
    <t>2.0</t>
  </si>
  <si>
    <t>ZAMOK</t>
  </si>
  <si>
    <t>False</t>
  </si>
  <si>
    <t>{215366a7-9ec9-4d74-970c-862ad53e0744}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</si>
  <si>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</si>
  <si>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</si>
  <si>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</si>
  <si>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</si>
  <si>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</si>
  <si>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</si>
  <si>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</si>
  <si>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</si>
  <si>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202110041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</si>
  <si>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</si>
  <si>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</si>
  <si>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Klatovy, SPŠ , parc.číslo 2025/3, 4137</t>
  </si>
  <si>
    <t>KSO:</t>
  </si>
  <si>
    <t/>
  </si>
  <si>
    <t>CC-CZ:</t>
  </si>
  <si>
    <t>Místo:</t>
  </si>
  <si>
    <t xml:space="preserve"> </t>
  </si>
  <si>
    <t>Datum:</t>
  </si>
  <si>
    <t>16. 2. 2021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</si>
  <si>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</si>
  <si>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</si>
  <si>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</si>
  <si>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</si>
  <si>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</si>
  <si>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</si>
  <si>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</si>
  <si>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</si>
  <si>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</si>
  <si>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</si>
  <si>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</si>
  <si>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</si>
  <si>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</si>
  <si>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</si>
  <si>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</si>
  <si>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</si>
  <si>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</si>
  <si>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</si>
  <si>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</si>
  <si>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</si>
  <si>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</si>
  <si>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</si>
  <si>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</si>
  <si>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</si>
  <si>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</si>
  <si>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</si>
  <si>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</si>
  <si>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</si>
  <si>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</si>
  <si>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</si>
  <si>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</si>
  <si>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</si>
  <si>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</si>
  <si>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</si>
  <si>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</si>
  <si>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</si>
  <si>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</si>
  <si>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</si>
  <si>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</si>
  <si>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</si>
  <si>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</si>
  <si>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</si>
  <si>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</si>
  <si>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</si>
  <si>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</si>
  <si>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</si>
  <si>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</si>
  <si>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</si>
  <si>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</si>
  <si>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</si>
  <si>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tělocvičny</t>
  </si>
  <si>
    <t>STA</t>
  </si>
  <si>
    <t>1</t>
  </si>
  <si>
    <t>{14c39206-9392-4e63-8f42-8b78758e85de}</t>
  </si>
  <si>
    <t>2</t>
  </si>
  <si>
    <t>02</t>
  </si>
  <si>
    <t>Přístavba šaten</t>
  </si>
  <si>
    <t>{36ed570c-be74-4c3c-9ab6-dfa2aab6d482}</t>
  </si>
  <si>
    <t>KRYCÍ LIST SOUPISU PRACÍ</t>
  </si>
  <si>
    <t>Objekt:</t>
  </si>
  <si>
    <t>01 - Zateplení tělocvičny</t>
  </si>
  <si>
    <t>REKAPITULACE ČLENĚNÍ SOUPISU PRACÍ</t>
  </si>
  <si>
    <t>Kód dílu - Popis</t>
  </si>
  <si>
    <t>Cena celkem [CZK]</t>
  </si>
  <si>
    <t>-1</t>
  </si>
  <si>
    <t>HSV - CELKEM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</si>
  <si>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</si>
  <si>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</si>
  <si>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</si>
  <si>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</si>
  <si>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</si>
  <si>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</si>
  <si>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</si>
  <si>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</si>
  <si>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</si>
  <si>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</si>
  <si>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</si>
  <si>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</si>
  <si>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VRN3 - Zařízení staveniště</t>
  </si>
  <si>
    <t xml:space="preserve">    VRN1 - Průzkumné, geodetické a projektové práce</t>
  </si>
  <si>
    <t xml:space="preserve">    OST - Ostatní</t>
  </si>
  <si>
    <t xml:space="preserve">      997 - Přesun sutě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</si>
  <si>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</si>
  <si>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</si>
  <si>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</si>
  <si>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</si>
  <si>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</si>
  <si>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</si>
  <si>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</si>
  <si>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</si>
  <si>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</si>
  <si>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</si>
  <si>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</si>
  <si>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</si>
  <si>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</si>
  <si>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</si>
  <si>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</si>
  <si>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</si>
  <si>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CELKEM</t>
  </si>
  <si>
    <t>ROZPOCET</t>
  </si>
  <si>
    <t>6</t>
  </si>
  <si>
    <t>Úpravy povrchů, podlahy a osazování výplní</t>
  </si>
  <si>
    <t>K</t>
  </si>
  <si>
    <t>622143003</t>
  </si>
  <si>
    <t>Montáž omítkových profilů plastových, pozinkovaných nebo dřevěných upevněných vtlačením do podkladní vrstvy nebo přibitím rohových s tkaninou</t>
  </si>
  <si>
    <t>m</t>
  </si>
  <si>
    <t>CS ÚRS 2021 01</t>
  </si>
  <si>
    <t>4</t>
  </si>
  <si>
    <t>1971694931</t>
  </si>
  <si>
    <t>VV</t>
  </si>
  <si>
    <t>8,2*4+3,0*(27+10+4)+2,0*6</t>
  </si>
  <si>
    <t>28,6+16,6+4,7</t>
  </si>
  <si>
    <t>Součet</t>
  </si>
  <si>
    <t>M</t>
  </si>
  <si>
    <t>63127466</t>
  </si>
  <si>
    <t>profil rohový Al 23x23mm s výztužnou tkaninou š 100mm pro ETICS</t>
  </si>
  <si>
    <t>8</t>
  </si>
  <si>
    <t>-1359546844</t>
  </si>
  <si>
    <t>217,7*1,05 'Přepočtené koeficientem množství</t>
  </si>
  <si>
    <t>3</t>
  </si>
  <si>
    <t>622211011</t>
  </si>
  <si>
    <t>Montáž kontaktního zateplení lepením a mechanickým kotvením z polystyrenových desek nebo z kombinovaných desek na vnější stěny, tloušťky desek přes 40 do 80 mm</t>
  </si>
  <si>
    <t>m2</t>
  </si>
  <si>
    <t>-1778684330</t>
  </si>
  <si>
    <t>sokl</t>
  </si>
  <si>
    <t>0,5*(19,66+31,33)*2</t>
  </si>
  <si>
    <t>28376412</t>
  </si>
  <si>
    <t>deska z polystyrénu XPS, hrana rovná a strukturovaný povrch 300kPa tl 70mm</t>
  </si>
  <si>
    <t>1220719800</t>
  </si>
  <si>
    <t>50,99*1,02 'Přepočtené koeficientem množství</t>
  </si>
  <si>
    <t>5</t>
  </si>
  <si>
    <t>622211021</t>
  </si>
  <si>
    <t>Montáž kontaktního zateplení lepením a mechanickým kotvením z polystyrenových desek nebo z kombinovaných desek na vnější stěny, tloušťky desek přes 80 do 120 mm</t>
  </si>
  <si>
    <t>500477845</t>
  </si>
  <si>
    <t>fasáda jih</t>
  </si>
  <si>
    <t>31,33*7,70-3,0*3,5-3,0*10,6-3,0*4,6-2,0*6,0</t>
  </si>
  <si>
    <t>fasáda sever</t>
  </si>
  <si>
    <t>31,33*7,7-3,0*29,7</t>
  </si>
  <si>
    <t>fasáda západ</t>
  </si>
  <si>
    <t>19,6*(7,7+8,3)/2</t>
  </si>
  <si>
    <t>fasáda východ</t>
  </si>
  <si>
    <t>odečtena část zateplená minerální vatou</t>
  </si>
  <si>
    <t>-1,0*(2,825+26,905+19,66+9,295+10,5+11,705+19,66)</t>
  </si>
  <si>
    <t>28375938</t>
  </si>
  <si>
    <t>deska EPS 70 fasádní λ=0,039 tl 100mm</t>
  </si>
  <si>
    <t>1118625641</t>
  </si>
  <si>
    <t>538,332*1,02 'Přepočtené koeficientem množství</t>
  </si>
  <si>
    <t>103</t>
  </si>
  <si>
    <t>622221021</t>
  </si>
  <si>
    <t>Montáž kontaktního zateplení lepením a mechanickým kotvením z desek z minerální vlny s podélnou orientací vláken na vnější stěny, tloušťky desek přes 80 do 120 mm</t>
  </si>
  <si>
    <t>1984014725</t>
  </si>
  <si>
    <t>1,0*(2,825+26,905+19,66+9,295+10,5+11,705+19,66)</t>
  </si>
  <si>
    <t>104</t>
  </si>
  <si>
    <t>63141460</t>
  </si>
  <si>
    <t>deska tepelně izolační minerální kontaktních fasád podélné vlákno λ=0,035 tl 100mm</t>
  </si>
  <si>
    <t>32</t>
  </si>
  <si>
    <t>16</t>
  </si>
  <si>
    <t>1590901421</t>
  </si>
  <si>
    <t>100,55*1,02 'Přepočtené koeficientem množství</t>
  </si>
  <si>
    <t>7</t>
  </si>
  <si>
    <t>622252001</t>
  </si>
  <si>
    <t>Montáž profilů kontaktního zateplení zakládacích soklových připevněných hmoždinkami</t>
  </si>
  <si>
    <t>401976922</t>
  </si>
  <si>
    <t>31,33+31,33+19,66+19,66</t>
  </si>
  <si>
    <t>59051647</t>
  </si>
  <si>
    <t>-305329303</t>
  </si>
  <si>
    <t>101,98*1,02 'Přepočtené koeficientem množství</t>
  </si>
  <si>
    <t>99</t>
  </si>
  <si>
    <t>622331141</t>
  </si>
  <si>
    <t>Omítka cementová vnějších ploch nanášená ručně dvouvrstvá, tloušťky jádrové omítky do 15 mm a tloušťky štuku do 3 mm štuková stěn</t>
  </si>
  <si>
    <t>-1462726616</t>
  </si>
  <si>
    <t>omítka soklu</t>
  </si>
  <si>
    <t>0,2*(9,3+11,705)+0,15*19,66+0,4*31,33+0,15+19,66</t>
  </si>
  <si>
    <t>9</t>
  </si>
  <si>
    <t>622531021</t>
  </si>
  <si>
    <t>Omítka tenkovrstvá silikonová vnějších ploch probarvená, včetně penetrace podkladu zrnitá, tloušťky 2,0 mm stěn</t>
  </si>
  <si>
    <t>-323403194</t>
  </si>
  <si>
    <t>31,33*8,70-3,0*3,5-3,0*10,7-3,0*4,6-6,0*2,0</t>
  </si>
  <si>
    <t>31,33*8,7-3,0*29,7</t>
  </si>
  <si>
    <t>19,6*(8,7+9,3)/2</t>
  </si>
  <si>
    <t>10</t>
  </si>
  <si>
    <t>623531021</t>
  </si>
  <si>
    <t>Omítka tenkovrstvá silikonová vnějších ploch probarvená, včetně penetrace podkladu zrnitá, tloušťky 2,0 mm pilířů a sloupů</t>
  </si>
  <si>
    <t>-721247586</t>
  </si>
  <si>
    <t>0,08*3,0*(10+4+30)</t>
  </si>
  <si>
    <t>0,08*2,0*6</t>
  </si>
  <si>
    <t>0,08*(28,6+16,6+4,6)</t>
  </si>
  <si>
    <t>Ostatní konstrukce a práce, bourání</t>
  </si>
  <si>
    <t>11</t>
  </si>
  <si>
    <t>941211111</t>
  </si>
  <si>
    <t>Montáž lešení řadového rámového lehkého pracovního s podlahami s provozním zatížením tř. 3 do 200 kg/m2 šířky tř. SW06 přes 0,6 do 0,9 m, výšky do 10 m</t>
  </si>
  <si>
    <t>1830303737</t>
  </si>
  <si>
    <t>32,5*9,20-3,5*3,0</t>
  </si>
  <si>
    <t>11*9,232,5*9,2</t>
  </si>
  <si>
    <t>11,0*9,2</t>
  </si>
  <si>
    <t>11*9,2</t>
  </si>
  <si>
    <t>12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</si>
  <si>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</si>
  <si>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</si>
  <si>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-90069936</t>
  </si>
  <si>
    <t>90 dnů</t>
  </si>
  <si>
    <t>90*490,9</t>
  </si>
  <si>
    <t>13</t>
  </si>
  <si>
    <t>941311811</t>
  </si>
  <si>
    <t>Demontáž lešení řadového modulového lehkého pracovního s podlahami s provozním zatížením tř. 3 do 200 kg/m2 šířky SW06 přes 0,6 do 0,9 m, výšky do 10 m</t>
  </si>
  <si>
    <t>-269957220</t>
  </si>
  <si>
    <t>998</t>
  </si>
  <si>
    <t>Přesun hmot</t>
  </si>
  <si>
    <t>14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</si>
  <si>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</si>
  <si>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</si>
  <si>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t</t>
  </si>
  <si>
    <t>-1298096318</t>
  </si>
  <si>
    <t>712</t>
  </si>
  <si>
    <t>Povlakové krytiny</t>
  </si>
  <si>
    <t>712300833</t>
  </si>
  <si>
    <t>Odstranění ze střech plochých do 10° krytiny povlakové třívrstvé</t>
  </si>
  <si>
    <t>251471257</t>
  </si>
  <si>
    <t>32,2*10,30*2</t>
  </si>
  <si>
    <t>712341559</t>
  </si>
  <si>
    <t>Provedení povlakové krytiny střech plochých do 10° pásy přitavením NAIP v plné ploše</t>
  </si>
  <si>
    <t>-922080910</t>
  </si>
  <si>
    <t>pojistná izolační vrstva na stávající bednění</t>
  </si>
  <si>
    <t>10,30*32,2*2</t>
  </si>
  <si>
    <t>17</t>
  </si>
  <si>
    <t>62832134</t>
  </si>
  <si>
    <t>pás asfaltový natavitelný oxidovaný tl 4,0mm typu V60 S40 s vložkou ze skleněné rohože, s jemnozrnným minerálním posypem</t>
  </si>
  <si>
    <t>-1450868266</t>
  </si>
  <si>
    <t>663,32</t>
  </si>
  <si>
    <t>663,32*1,15 'Přepočtené koeficientem množství</t>
  </si>
  <si>
    <t>18</t>
  </si>
  <si>
    <t>1674554034</t>
  </si>
  <si>
    <t>vrchní vrstva podkladní pás</t>
  </si>
  <si>
    <t>10,29*32,2*2</t>
  </si>
  <si>
    <t>19</t>
  </si>
  <si>
    <t>GBR.12261A</t>
  </si>
  <si>
    <t>-2059384216</t>
  </si>
  <si>
    <t>662,676*1,15 'Přepočtené koeficientem množství</t>
  </si>
  <si>
    <t>20</t>
  </si>
  <si>
    <t>246874368</t>
  </si>
  <si>
    <t>vrchní vrstva SBS modifikovaný pás</t>
  </si>
  <si>
    <t>62855002</t>
  </si>
  <si>
    <t>pás asfaltový natavitelný modifikovaný SBS tl 5,0mm s vložkou z polyesterové rohože a spalitelnou PE fólií nebo jemnozrnným minerálním posypem na horním povrchu</t>
  </si>
  <si>
    <t>1427928974</t>
  </si>
  <si>
    <t>22</t>
  </si>
  <si>
    <t>998712202</t>
  </si>
  <si>
    <t>Přesun hmot pro povlakové krytiny stanovený procentní sazbou (%) z ceny vodorovná dopravní vzdálenost do 50 m v objektech výšky přes 6 do 12 m</t>
  </si>
  <si>
    <t>%</t>
  </si>
  <si>
    <t>279833642</t>
  </si>
  <si>
    <t>713</t>
  </si>
  <si>
    <t>Izolace tepelné</t>
  </si>
  <si>
    <t>23</t>
  </si>
  <si>
    <t>713130811</t>
  </si>
  <si>
    <t>Odstranění tepelné izolace stěn a příček z rohoží, pásů, dílců, desek, bloků volně kladených z vláknitých materiálů, tloušťka izolace do 100 mm</t>
  </si>
  <si>
    <t>1405131755</t>
  </si>
  <si>
    <t>31,33*8,20-3,0*3,5-3,0*16,6-3,0*4,6</t>
  </si>
  <si>
    <t>31,33*8,2-3,0*29,7</t>
  </si>
  <si>
    <t>19,6*(8,2+8,8)/2</t>
  </si>
  <si>
    <t>24</t>
  </si>
  <si>
    <t>713131151</t>
  </si>
  <si>
    <t>Montáž tepelné izolace stěn rohožemi, pásy, deskami, dílci, bloky (izolační materiál ve specifikaci) vložením jednovrstvě</t>
  </si>
  <si>
    <t>1036781380</t>
  </si>
  <si>
    <t>31,33*8,20-3,0*3,5-3,0*10,7-3,0*4,6-6,0*2,0</t>
  </si>
  <si>
    <t>25</t>
  </si>
  <si>
    <t>63152262</t>
  </si>
  <si>
    <t>deska tepelně izolační minerální kontaktních fasád podélné vlákno λ=0,034 tl 80mm</t>
  </si>
  <si>
    <t>-34872842</t>
  </si>
  <si>
    <t>689,512*1,05 'Přepočtené koeficientem množství</t>
  </si>
  <si>
    <t>26</t>
  </si>
  <si>
    <t>713151155</t>
  </si>
  <si>
    <t>Montáž tepelné izolace střech šikmých rohožemi, pásy, deskami (izolační materiál ve specifikaci) přišroubovanými šrouby nad krokve, sklonu střechy do 30° tloušťky izolace přes 140 do 160 mm</t>
  </si>
  <si>
    <t>-1100188359</t>
  </si>
  <si>
    <t>27</t>
  </si>
  <si>
    <t>28375961.R</t>
  </si>
  <si>
    <t>deska EPS 200 do plochých střech a podlah λ=0,032 tl 160mm</t>
  </si>
  <si>
    <t>-267554519</t>
  </si>
  <si>
    <t>28</t>
  </si>
  <si>
    <t>713291222</t>
  </si>
  <si>
    <t>Montáž tepelné izolace chlazených a temperovaných místností - doplňky a konstrukční součásti parotěsné zábrany stěn a sloupů fólií</t>
  </si>
  <si>
    <t>-607885147</t>
  </si>
  <si>
    <t>29</t>
  </si>
  <si>
    <t>28329336</t>
  </si>
  <si>
    <t>fólie PE vyztužená Al vrstvou pro parotěsnou vrstvu 160g/m2</t>
  </si>
  <si>
    <t>-1293315084</t>
  </si>
  <si>
    <t>683,812*1,3 'Přepočtené koeficientem množství</t>
  </si>
  <si>
    <t>30</t>
  </si>
  <si>
    <t>998713202</t>
  </si>
  <si>
    <t>Přesun hmot pro izolace tepelné stanovený procentní sazbou (%) z ceny vodorovná dopravní vzdálenost do 50 m v objektech výšky přes 6 do 12 m</t>
  </si>
  <si>
    <t>443530970</t>
  </si>
  <si>
    <t>741</t>
  </si>
  <si>
    <t>Elektroinstalace - silnoproud</t>
  </si>
  <si>
    <t>31</t>
  </si>
  <si>
    <t>741110501</t>
  </si>
  <si>
    <t>Montáž lišt a kanálků elektroinstalačních se spojkami, ohyby a rohy a s nasunutím do krabic protahovacích, šířky do 60 mm</t>
  </si>
  <si>
    <t>1848379934</t>
  </si>
  <si>
    <t>22,5+19,0+22,5+1,8*8+1,2*3+6,0*2</t>
  </si>
  <si>
    <t>34571010</t>
  </si>
  <si>
    <t>lišta elektroinstalační vkládací 18x13mm</t>
  </si>
  <si>
    <t>-771774075</t>
  </si>
  <si>
    <t>33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</si>
  <si>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</si>
  <si>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</si>
  <si>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1102238444</t>
  </si>
  <si>
    <t>82+62+20</t>
  </si>
  <si>
    <t>34</t>
  </si>
  <si>
    <t>1257420004</t>
  </si>
  <si>
    <t>KABEL CYKY-J 3x2,5, KRUH 100M</t>
  </si>
  <si>
    <t>-210330631</t>
  </si>
  <si>
    <t>propojení klapky s ventilátorem a el. ovládanou žaluziovou klapkou</t>
  </si>
  <si>
    <t>35</t>
  </si>
  <si>
    <t>741420001.R</t>
  </si>
  <si>
    <t>Montáž hromosvodného vedení svodových drátů nebo lan s podpěrami, Ø do 10 mm D+M</t>
  </si>
  <si>
    <t>-890264965</t>
  </si>
  <si>
    <t>P</t>
  </si>
  <si>
    <t xml:space="preserve">Poznámka k položce:
Včetně provedení napojení na stávající zemnící tyče . Včetně dodávky materiálu a revize. </t>
  </si>
  <si>
    <t>32+32+32+21+21</t>
  </si>
  <si>
    <t>36</t>
  </si>
  <si>
    <t>741420021.R</t>
  </si>
  <si>
    <t>Montáž hromosvodného vedení svorek se 2 šrouby D+M</t>
  </si>
  <si>
    <t>kus</t>
  </si>
  <si>
    <t>-184015141</t>
  </si>
  <si>
    <t>Poznámka k položce:
včetně dodávky materiálu a revize</t>
  </si>
  <si>
    <t>2+6+6*2+12*2</t>
  </si>
  <si>
    <t>37</t>
  </si>
  <si>
    <t>741420052.R</t>
  </si>
  <si>
    <t>Montáž hromosvodného vedení ochranných prvků úhelníků nebo trubek s držáky do dřeva D+M</t>
  </si>
  <si>
    <t>-1092753087</t>
  </si>
  <si>
    <t>38</t>
  </si>
  <si>
    <t>741430004.R</t>
  </si>
  <si>
    <t>Montáž jímacích tyčí délky do 3 m, na střešní hřeben D+M</t>
  </si>
  <si>
    <t>1257607309</t>
  </si>
  <si>
    <t>Poznámka k položce:
VČETNĚ DODÁVKY MATERIÁLU A REVIZE</t>
  </si>
  <si>
    <t>39</t>
  </si>
  <si>
    <t>741421811</t>
  </si>
  <si>
    <t>Demontáž hromosvodného vedení bez zachování funkčnosti svodových drátů nebo lan kolmého svodu, průměru do 8 mm</t>
  </si>
  <si>
    <t>1864448665</t>
  </si>
  <si>
    <t>12*8</t>
  </si>
  <si>
    <t>40</t>
  </si>
  <si>
    <t>741421821</t>
  </si>
  <si>
    <t>Demontáž hromosvodného vedení bez zachování funkčnosti svodových drátů nebo lan na rovné střeše, průměru do 8 mm</t>
  </si>
  <si>
    <t>-799770953</t>
  </si>
  <si>
    <t>41</t>
  </si>
  <si>
    <t>741421843</t>
  </si>
  <si>
    <t>Demontáž hromosvodného vedení bez zachování funkčnosti svorek šroubových se 2 šrouby</t>
  </si>
  <si>
    <t>1576283853</t>
  </si>
  <si>
    <t>42</t>
  </si>
  <si>
    <t>741421861</t>
  </si>
  <si>
    <t>Demontáž hromosvodného vedení podpěr svislého vedení šroubovaného</t>
  </si>
  <si>
    <t>816964302</t>
  </si>
  <si>
    <t>43</t>
  </si>
  <si>
    <t>741421873</t>
  </si>
  <si>
    <t>Demontáž hromosvodného vedení doplňků ochranných úhelníků, délky přes 1,4 m</t>
  </si>
  <si>
    <t>273717535</t>
  </si>
  <si>
    <t>44</t>
  </si>
  <si>
    <t>998741202</t>
  </si>
  <si>
    <t>Přesun hmot pro silnoproud stanovený procentní sazbou (%) z ceny vodorovná dopravní vzdálenost do 50 m v objektech výšky přes 6 do 12 m</t>
  </si>
  <si>
    <t>950087649</t>
  </si>
  <si>
    <t>751</t>
  </si>
  <si>
    <t>Vzduchotechnika</t>
  </si>
  <si>
    <t>45</t>
  </si>
  <si>
    <t>751111131</t>
  </si>
  <si>
    <t>Montáž ventilátoru axiálního nízkotlakého potrubního základního, průměru do 200 mm</t>
  </si>
  <si>
    <t>-604301915</t>
  </si>
  <si>
    <t>46</t>
  </si>
  <si>
    <t>10.972.493</t>
  </si>
  <si>
    <t>Ventilátor HXBR/4-400 C  IP44</t>
  </si>
  <si>
    <t>503896639</t>
  </si>
  <si>
    <t xml:space="preserve">Poznámka k položce:
axiální ventilátor s EC motorem IP44
</t>
  </si>
  <si>
    <t>axiální ventilátor s EC motorem IP 44 HXBR d200,průtok 1335 m3/hod</t>
  </si>
  <si>
    <t>47</t>
  </si>
  <si>
    <t>751398023</t>
  </si>
  <si>
    <t>Montáž ostatních zařízení větrací mřížky stěnové, průřezu přes 0,100 do 0,150 m2</t>
  </si>
  <si>
    <t>-113056265</t>
  </si>
  <si>
    <t>48</t>
  </si>
  <si>
    <t>10.878.525.R</t>
  </si>
  <si>
    <t xml:space="preserve">Interiérová ochranná mřížka - galvanicky pokovená </t>
  </si>
  <si>
    <t>-772840883</t>
  </si>
  <si>
    <t xml:space="preserve">Poznámka k položce:
kompatibilní s ineriérovou elektricky ovládanou žaluziovou klapkou
</t>
  </si>
  <si>
    <t>vnitřní mřížka ochranná galvanicky pokovená interierová</t>
  </si>
  <si>
    <t>49</t>
  </si>
  <si>
    <t>751398041</t>
  </si>
  <si>
    <t>Montáž ostatních zařízení protidešťové žaluzie nebo žaluziové klapky na kruhové potrubí, průměru do 300 mm</t>
  </si>
  <si>
    <t>1374179752</t>
  </si>
  <si>
    <t>včetně dodávky</t>
  </si>
  <si>
    <t>TWG protidešťová žaluzie</t>
  </si>
  <si>
    <t>per-žaluziová klapka samotížná plast 344/344 mm</t>
  </si>
  <si>
    <t>50</t>
  </si>
  <si>
    <t>42982405.R</t>
  </si>
  <si>
    <t xml:space="preserve">Per-žaluziová klapka samotížná - plast 344/344 mm </t>
  </si>
  <si>
    <t>1116156417</t>
  </si>
  <si>
    <t>interiérová žaluziová klapka elektricky ovládaná</t>
  </si>
  <si>
    <t>51</t>
  </si>
  <si>
    <t>42972915.R</t>
  </si>
  <si>
    <t xml:space="preserve">TWG žaluzie protidešťová s pevnými lamelami, pozink, pro potrubí 200mm
</t>
  </si>
  <si>
    <t>-957252637</t>
  </si>
  <si>
    <t>52</t>
  </si>
  <si>
    <t>10.559.306.R</t>
  </si>
  <si>
    <t>Žaluziová klapka elektricky ovládaná</t>
  </si>
  <si>
    <t>-389740764</t>
  </si>
  <si>
    <t>Poznámka k položce:
propojení klapky s ventilátorem kabelem CYKY 3 X 2,5 MM</t>
  </si>
  <si>
    <t>komplet el.příslušenství k ovládání žaluziové klapky</t>
  </si>
  <si>
    <t>53</t>
  </si>
  <si>
    <t>998751201</t>
  </si>
  <si>
    <t>Přesun hmot pro vzduchotechniku stanovený procentní sazbou (%) z ceny vodorovná dopravní vzdálenost do 50 m v objektech výšky do 12 m</t>
  </si>
  <si>
    <t>-912298020</t>
  </si>
  <si>
    <t>762</t>
  </si>
  <si>
    <t>Konstrukce tesařské</t>
  </si>
  <si>
    <t>54</t>
  </si>
  <si>
    <t>762430012</t>
  </si>
  <si>
    <t>Obložení stěn z cementotřískových desek šroubovaných na sraz, tloušťky desky 12 mm</t>
  </si>
  <si>
    <t>1084855341</t>
  </si>
  <si>
    <t>31,33*8,20-3,0*3,5-3,0*10,7-3,0*4,6-6,0*2,0+0,08*(3,0*5+2,0*3)</t>
  </si>
  <si>
    <t>31,33*8,2-3,0*29,7+0,08*(3,0*13)</t>
  </si>
  <si>
    <t>55</t>
  </si>
  <si>
    <t>998762202</t>
  </si>
  <si>
    <t>Přesun hmot pro konstrukce tesařské stanovený procentní sazbou (%) z ceny vodorovná dopravní vzdálenost do 50 m v objektech výšky přes 6 do 12 m</t>
  </si>
  <si>
    <t>1381407079</t>
  </si>
  <si>
    <t>764</t>
  </si>
  <si>
    <t>Konstrukce klempířské</t>
  </si>
  <si>
    <t>56</t>
  </si>
  <si>
    <t>764001801</t>
  </si>
  <si>
    <t>Demontáž klempířských konstrukcí podkladního plechu do suti</t>
  </si>
  <si>
    <t>1603028423</t>
  </si>
  <si>
    <t>32,3+32,3</t>
  </si>
  <si>
    <t>57</t>
  </si>
  <si>
    <t>764002801</t>
  </si>
  <si>
    <t>Demontáž klempířských konstrukcí závětrné lišty do suti</t>
  </si>
  <si>
    <t>-1090344908</t>
  </si>
  <si>
    <t>20,0+20,0</t>
  </si>
  <si>
    <t>58</t>
  </si>
  <si>
    <t>764002811</t>
  </si>
  <si>
    <t>Demontáž klempířských konstrukcí okapového plechu do suti, v krytině povlakové</t>
  </si>
  <si>
    <t>-1095416295</t>
  </si>
  <si>
    <t>32,33+32,33</t>
  </si>
  <si>
    <t>59</t>
  </si>
  <si>
    <t>764002851</t>
  </si>
  <si>
    <t>Demontáž klempířských konstrukcí oplechování parapetů do suti</t>
  </si>
  <si>
    <t>442649915</t>
  </si>
  <si>
    <t>2,32*20+1,2*8</t>
  </si>
  <si>
    <t>60</t>
  </si>
  <si>
    <t>764004801</t>
  </si>
  <si>
    <t>Demontáž klempířských konstrukcí žlabu podokapního do suti</t>
  </si>
  <si>
    <t>-1390685714</t>
  </si>
  <si>
    <t>32,3*2</t>
  </si>
  <si>
    <t>61</t>
  </si>
  <si>
    <t>764004861</t>
  </si>
  <si>
    <t>Demontáž klempířských konstrukcí svodu do suti</t>
  </si>
  <si>
    <t>-333897779</t>
  </si>
  <si>
    <t>8,2*4</t>
  </si>
  <si>
    <t>62</t>
  </si>
  <si>
    <t>764011613</t>
  </si>
  <si>
    <t>Podkladní plech z pozinkovaného plechu s povrchovou úpravou rš 250 mm</t>
  </si>
  <si>
    <t>-1079763195</t>
  </si>
  <si>
    <t>oplechování štítu - podkladní plech</t>
  </si>
  <si>
    <t>2*10,29*2</t>
  </si>
  <si>
    <t>63</t>
  </si>
  <si>
    <t>764212634</t>
  </si>
  <si>
    <t>Oplechování střešních prvků z pozinkovaného plechu s povrchovou úpravou štítu závětrnou lištou rš 330 mm</t>
  </si>
  <si>
    <t>1221598322</t>
  </si>
  <si>
    <t>64</t>
  </si>
  <si>
    <t>764212662</t>
  </si>
  <si>
    <t>Oplechování střešních prvků z pozinkovaného plechu s povrchovou úpravou okapu okapovým plechem střechy rovné rš 200 mm</t>
  </si>
  <si>
    <t>611599565</t>
  </si>
  <si>
    <t>okapnice RŠ 165 pod střešní izolační vrstvu</t>
  </si>
  <si>
    <t>okapnice pod pojistnou vrstvu Rš 165</t>
  </si>
  <si>
    <t>krycí plech okapové hrany RŠ 165 mm</t>
  </si>
  <si>
    <t>65</t>
  </si>
  <si>
    <t>764216641</t>
  </si>
  <si>
    <t>Oplechování parapetů z pozinkovaného plechu s povrchovou úpravou rovných celoplošně lepené, bez rohů rš 160 mm</t>
  </si>
  <si>
    <t>-876365453</t>
  </si>
  <si>
    <t>2,32*18+1,2*8</t>
  </si>
  <si>
    <t>66</t>
  </si>
  <si>
    <t>764511602</t>
  </si>
  <si>
    <t>Žlab podokapní z pozinkovaného plechu s povrchovou úpravou včetně háků a čel půlkruhový rš 330 mm</t>
  </si>
  <si>
    <t>1209115286</t>
  </si>
  <si>
    <t>32,33*2</t>
  </si>
  <si>
    <t>67</t>
  </si>
  <si>
    <t>764511642</t>
  </si>
  <si>
    <t>Žlab podokapní z pozinkovaného plechu s povrchovou úpravou včetně háků a čel kotlík oválný (trychtýřový), rš žlabu/průměr svodu 330/100 mm</t>
  </si>
  <si>
    <t>-1734982452</t>
  </si>
  <si>
    <t>68</t>
  </si>
  <si>
    <t>764518622</t>
  </si>
  <si>
    <t>Svod z pozinkovaného plechu s upraveným povrchem včetně objímek, kolen a odskoků kruhový, průměru 100 mm</t>
  </si>
  <si>
    <t>1628291704</t>
  </si>
  <si>
    <t>6*8,2</t>
  </si>
  <si>
    <t>69</t>
  </si>
  <si>
    <t>998764202</t>
  </si>
  <si>
    <t>Přesun hmot pro konstrukce klempířské stanovený procentní sazbou (%) z ceny vodorovná dopravní vzdálenost do 50 m v objektech výšky přes 6 do 12 m</t>
  </si>
  <si>
    <t>1689500878</t>
  </si>
  <si>
    <t>765</t>
  </si>
  <si>
    <t>Krytina skládaná</t>
  </si>
  <si>
    <t>70</t>
  </si>
  <si>
    <t>765131802</t>
  </si>
  <si>
    <t>Demontáž azbestocementové krytiny stěn s dodržením všech předepsaných postupů pro ekologickou lokvidaci</t>
  </si>
  <si>
    <t>1588600691</t>
  </si>
  <si>
    <t>766</t>
  </si>
  <si>
    <t>Konstrukce truhlářské</t>
  </si>
  <si>
    <t>72</t>
  </si>
  <si>
    <t>766622126</t>
  </si>
  <si>
    <t>Montáž oken plastových včetně montáže rámu plochy přes 1 m2 otevíravých do dřevěné konstrukce, výšky přes 1,5 do 2,5 m</t>
  </si>
  <si>
    <t>1557945304</t>
  </si>
  <si>
    <t>2*2,32*2,01</t>
  </si>
  <si>
    <t>1*1,12*2,01</t>
  </si>
  <si>
    <t>73</t>
  </si>
  <si>
    <t>61140053</t>
  </si>
  <si>
    <t>okno plastové otevíravé/sklopné dvojsklo přes plochu 1m2 v 1,5-2,5m</t>
  </si>
  <si>
    <t>1554687254</t>
  </si>
  <si>
    <t>74</t>
  </si>
  <si>
    <t>766622127</t>
  </si>
  <si>
    <t>Montáž oken plastových včetně montáže rámu plochy přes 1 m2 otevíravých do dřevěné konstrukce, výšky přes 2,5 m</t>
  </si>
  <si>
    <t>193892474</t>
  </si>
  <si>
    <t>16*2,32*3,0</t>
  </si>
  <si>
    <t>5*1,12*3,0</t>
  </si>
  <si>
    <t>75</t>
  </si>
  <si>
    <t>61140055</t>
  </si>
  <si>
    <t>okno plastové otevíravé/sklopné dvojsklo přes plochu 1m2 přes v 2,5m</t>
  </si>
  <si>
    <t>-1841473197</t>
  </si>
  <si>
    <t>76</t>
  </si>
  <si>
    <t>766641343</t>
  </si>
  <si>
    <t>Montáž balkónových dveří dřevěných nebo plastových včetně rámu zdvojených do dřevěných konstrukcí dvoukřídlových bez nadsvětlíku</t>
  </si>
  <si>
    <t>-1130851153</t>
  </si>
  <si>
    <t>77</t>
  </si>
  <si>
    <t>61140065</t>
  </si>
  <si>
    <t>dveře plastové balkonové dvoukřídlové dvojsklo</t>
  </si>
  <si>
    <t>-1777295535</t>
  </si>
  <si>
    <t>1,6*2,1</t>
  </si>
  <si>
    <t>78</t>
  </si>
  <si>
    <t>766694112</t>
  </si>
  <si>
    <t>Montáž ostatních truhlářských konstrukcí parapetních desek dřevěných nebo plastových šířky do 300 mm, délky přes 1000 do 1600 mm</t>
  </si>
  <si>
    <t>-116187612</t>
  </si>
  <si>
    <t>1,1*6</t>
  </si>
  <si>
    <t>79</t>
  </si>
  <si>
    <t>61140077</t>
  </si>
  <si>
    <t>parapet plastový vnitřní – š 150mm, barva bílá</t>
  </si>
  <si>
    <t>790550343</t>
  </si>
  <si>
    <t>80</t>
  </si>
  <si>
    <t>766694113</t>
  </si>
  <si>
    <t>Montáž ostatních truhlářských konstrukcí parapetních desek dřevěných nebo plastových šířky do 300 mm, délky přes 1600 do 2600 mm</t>
  </si>
  <si>
    <t>1140142002</t>
  </si>
  <si>
    <t>2,2*18</t>
  </si>
  <si>
    <t>81</t>
  </si>
  <si>
    <t>-804700306</t>
  </si>
  <si>
    <t>82</t>
  </si>
  <si>
    <t>998766202</t>
  </si>
  <si>
    <t>Přesun hmot pro konstrukce truhlářské stanovený procentní sazbou (%) z ceny vodorovná dopravní vzdálenost do 50 m v objektech výšky přes 6 do 12 m</t>
  </si>
  <si>
    <t>-1601481883</t>
  </si>
  <si>
    <t>767</t>
  </si>
  <si>
    <t>Konstrukce zámečnické</t>
  </si>
  <si>
    <t>83</t>
  </si>
  <si>
    <t>767.Rpol.ZS</t>
  </si>
  <si>
    <t>Montáž a dodávka záchytného systému proti pádu</t>
  </si>
  <si>
    <t>kpl.</t>
  </si>
  <si>
    <t>362438208</t>
  </si>
  <si>
    <t>84</t>
  </si>
  <si>
    <t>767832132</t>
  </si>
  <si>
    <t>Montáž venkovních požárních žebříků do sendvičového panelu bez suchovodu</t>
  </si>
  <si>
    <t>1831030817</t>
  </si>
  <si>
    <t>85</t>
  </si>
  <si>
    <t>767832802</t>
  </si>
  <si>
    <t>Demontáž venkovních požárních žebříků bez ochranného koše</t>
  </si>
  <si>
    <t>474687815</t>
  </si>
  <si>
    <t>86</t>
  </si>
  <si>
    <t>998767202</t>
  </si>
  <si>
    <t>Přesun hmot pro zámečnické konstrukce stanovený procentní sazbou (%) z ceny vodorovná dopravní vzdálenost do 50 m v objektech výšky přes 6 do 12 m</t>
  </si>
  <si>
    <t>-152279081</t>
  </si>
  <si>
    <t>VRN3</t>
  </si>
  <si>
    <t>Zařízení staveniště</t>
  </si>
  <si>
    <t>87</t>
  </si>
  <si>
    <t>032803000</t>
  </si>
  <si>
    <t>Ostatní vybavení staveniště</t>
  </si>
  <si>
    <t>cel</t>
  </si>
  <si>
    <t>1024</t>
  </si>
  <si>
    <t>308071489</t>
  </si>
  <si>
    <t>veškeré náklady na zařízení staveniště dle potřeb dodavatele</t>
  </si>
  <si>
    <t>88</t>
  </si>
  <si>
    <t>035103001</t>
  </si>
  <si>
    <t>Pronájem ploch</t>
  </si>
  <si>
    <t>1482137046</t>
  </si>
  <si>
    <t xml:space="preserve">veškeré náklady  na pronájmy  pozemků a zábory ploch dle dodavatele </t>
  </si>
  <si>
    <t>VRN1</t>
  </si>
  <si>
    <t>Průzkumné, geodetické a projektové práce</t>
  </si>
  <si>
    <t>89</t>
  </si>
  <si>
    <t>013244000</t>
  </si>
  <si>
    <t>Dokumentace pro provádění stavby</t>
  </si>
  <si>
    <t>1259478147</t>
  </si>
  <si>
    <t>90</t>
  </si>
  <si>
    <t>013254000</t>
  </si>
  <si>
    <t>Dokumentace skutečného provedení stavby</t>
  </si>
  <si>
    <t>-1171160063</t>
  </si>
  <si>
    <t>OST</t>
  </si>
  <si>
    <t>Ostatní</t>
  </si>
  <si>
    <t>91</t>
  </si>
  <si>
    <t>962081141</t>
  </si>
  <si>
    <t>Bourání zdiva příček nebo vybourání otvorů ze skleněných tvárnic, tl. do 150 mm</t>
  </si>
  <si>
    <t>-624874255</t>
  </si>
  <si>
    <t>Poznámka k položce:
Bourání oken ze skleněných tvárnic - COPILIT</t>
  </si>
  <si>
    <t>bourání oken COPILIT</t>
  </si>
  <si>
    <t>6*(1,12*3)+18*(2,32*2,4)</t>
  </si>
  <si>
    <t>92</t>
  </si>
  <si>
    <t>968062375</t>
  </si>
  <si>
    <t>Vybourání dřevěných rámů oken s křídly, dveřních zárubní, vrat, stěn, ostění nebo obkladů rámů oken s křídly zdvojených, plochy do 2 m2</t>
  </si>
  <si>
    <t>957646098</t>
  </si>
  <si>
    <t>okna</t>
  </si>
  <si>
    <t>18*2,32*0,6</t>
  </si>
  <si>
    <t>dveře</t>
  </si>
  <si>
    <t>997</t>
  </si>
  <si>
    <t>Přesun sutě</t>
  </si>
  <si>
    <t>93</t>
  </si>
  <si>
    <t>997002511</t>
  </si>
  <si>
    <t>Vodorovné přemístění suti a vybouraných hmot bez naložení, se složením a hrubým urovnáním na vzdálenost do 1 km</t>
  </si>
  <si>
    <t>-451907257</t>
  </si>
  <si>
    <t>množství sutě celkem    dle VV  - 43,249 t</t>
  </si>
  <si>
    <t>z toho</t>
  </si>
  <si>
    <t>likvidace  azbestu včetně skládkovného a dopravy - obsažena v položce č.70 - dle VV - 14,21 t</t>
  </si>
  <si>
    <t>materiál pro odvoz do sběrných surovin k prodeji ( pol 56-61, 39-43, pol.85 )  - dle VV  0,987+0,139+0,18 =  1,306 t</t>
  </si>
  <si>
    <t>likvidané asfaltové lepenky - dle VV -  9,286 t</t>
  </si>
  <si>
    <t>lIkvidované sklo ( COPILIT + okna )  dle VV - 10,951 t</t>
  </si>
  <si>
    <t xml:space="preserve">likvidovaná tep.izolace - dle VV - 0,957 t </t>
  </si>
  <si>
    <t>9,286+6,838+10,951+0,957</t>
  </si>
  <si>
    <t>94</t>
  </si>
  <si>
    <t>997002519</t>
  </si>
  <si>
    <t>Vodorovné přemístění suti a vybouraných hmot bez naložení, se složením a hrubým urovnáním Příplatek k ceně za každý další i započatý 1 km přes 1 km</t>
  </si>
  <si>
    <t>-1223097239</t>
  </si>
  <si>
    <t>PŘÍPLATEK ZA VZDÁLENOST 5 KM</t>
  </si>
  <si>
    <t xml:space="preserve">likvidané asfaltové lepenky - dle VV -  9,286 t   -   SKLÁDKA ŠTĚPÁNOVICE </t>
  </si>
  <si>
    <t xml:space="preserve">lIkvidované sklo ( COPILIT + okna )  dle VV - 10,951 t    -   SKLÁDKA ŠTĚPÁNOVICE </t>
  </si>
  <si>
    <t xml:space="preserve">likvidovaná tep.izolace - dle VV - 0,957 t     -   SKLÁDKA ŠTĚPÁNOVICE </t>
  </si>
  <si>
    <t>28,032*5 'Přepočtené koeficientem množství</t>
  </si>
  <si>
    <t>98</t>
  </si>
  <si>
    <t>997013645</t>
  </si>
  <si>
    <t>Poplatek za uložení stavebního odpadu na skládce (skládkovné) asfaltového bez obsahu dehtu zatříděného do Katalogu odpadů pod kódem 17 03 02</t>
  </si>
  <si>
    <t>-2143242522</t>
  </si>
  <si>
    <t>9,286</t>
  </si>
  <si>
    <t>95</t>
  </si>
  <si>
    <t>997013804</t>
  </si>
  <si>
    <t>Poplatek za uložení stavebního odpadu na skládce (skládkovné) ze skla zatříděného do Katalogu odpadů pod kódem 17 02 02</t>
  </si>
  <si>
    <t>-1784774746</t>
  </si>
  <si>
    <t xml:space="preserve">lIkvidované sklo ( COPILIT + okna )  dle VV - 10,824 t    -   SKLÁDKA ŠTĚPÁNOVICE </t>
  </si>
  <si>
    <t>10,951</t>
  </si>
  <si>
    <t>97</t>
  </si>
  <si>
    <t>997013814</t>
  </si>
  <si>
    <t>Poplatek za uložení stavebního odpadu na skládce (skládkovné) z izolačních materiálů zatříděného do Katalogu odpadů pod kódem 17 06 04</t>
  </si>
  <si>
    <t>1269917570</t>
  </si>
  <si>
    <t>0,957</t>
  </si>
  <si>
    <t>PSV</t>
  </si>
  <si>
    <t>Práce a dodávky PSV</t>
  </si>
  <si>
    <t>783</t>
  </si>
  <si>
    <t>Dokončovací práce - nátěry</t>
  </si>
  <si>
    <t>100</t>
  </si>
  <si>
    <t>783823135</t>
  </si>
  <si>
    <t>Penetrační nátěr omítek hladkých omítek hladkých, zrnitých tenkovrstvých nebo štukových stupně členitosti 1 a 2 silikonový</t>
  </si>
  <si>
    <t>1796277254</t>
  </si>
  <si>
    <t>101</t>
  </si>
  <si>
    <t>783827125</t>
  </si>
  <si>
    <t>Krycí (ochranný ) nátěr omítek jednonásobný hladkých omítek hladkých, zrnitých tenkovrstvých nebo štukových stupně členitosti 1 a 2 silikonový</t>
  </si>
  <si>
    <t>933934162</t>
  </si>
  <si>
    <t>102</t>
  </si>
  <si>
    <t>783128211</t>
  </si>
  <si>
    <t>Lakovací nátěr truhlářských konstrukcí dvojnásobný s mezibroušením akrylátový</t>
  </si>
  <si>
    <t>-1118269245</t>
  </si>
  <si>
    <t>nátěr stávajících trámů - viz PD</t>
  </si>
  <si>
    <t>02 - Přístavba šaten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</si>
  <si>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</si>
  <si>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</si>
  <si>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</si>
  <si>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</si>
  <si>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</si>
  <si>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</si>
  <si>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997 - Přesun sutě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</si>
  <si>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</si>
  <si>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</si>
  <si>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</si>
  <si>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733 - Ústřední vytápění - rozvodné potrubí</t>
  </si>
  <si>
    <t xml:space="preserve">    735 - Ústřední vytápění - otopná tělesa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</si>
  <si>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</si>
  <si>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</si>
  <si>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</si>
  <si>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</si>
  <si>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</si>
  <si>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VRN1 - Průzkumné, geodetické a projektové práce</t>
  </si>
  <si>
    <t>Práce a dodávky HSV</t>
  </si>
  <si>
    <t>Zemní práce</t>
  </si>
  <si>
    <t>121151103</t>
  </si>
  <si>
    <t>Sejmutí ornice strojně při souvislé ploše do 100 m2, tl. vrstvy do 200 mm</t>
  </si>
  <si>
    <t>-464355901</t>
  </si>
  <si>
    <t>10*8</t>
  </si>
  <si>
    <t>122151101</t>
  </si>
  <si>
    <t>Odkopávky a prokopávky nezapažené strojně v hornině třídy těžitelnosti I skupiny 1 a 2 do 20 m3</t>
  </si>
  <si>
    <t>m3</t>
  </si>
  <si>
    <t>-614225514</t>
  </si>
  <si>
    <t>10*8*0,20</t>
  </si>
  <si>
    <t>132254101</t>
  </si>
  <si>
    <t>Hloubení zapažených rýh šířky do 800 mm strojně s urovnáním dna do předepsaného profilu a spádu v hornině třídy těžitelnosti I skupiny 3 do 20 m3</t>
  </si>
  <si>
    <t>232842066</t>
  </si>
  <si>
    <t>základy</t>
  </si>
  <si>
    <t>0,6*0,9*(9,46+2,3+0,45)</t>
  </si>
  <si>
    <t>výkop pro kanalizaci</t>
  </si>
  <si>
    <t>0,6*0,6*(2,0+7,0+2,5+4,0+6,0+2+2,0+1,0)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</si>
  <si>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</si>
  <si>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</si>
  <si>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-922718887</t>
  </si>
  <si>
    <t>12,0+16,0+16,133</t>
  </si>
  <si>
    <t>174101101</t>
  </si>
  <si>
    <t>Zásyp sypaninou z jakékoliv horniny strojně s uložením výkopku ve vrstvách se zhutněním jam, šachet, rýh nebo kolem objektů v těchto vykopávkách</t>
  </si>
  <si>
    <t>1951999507</t>
  </si>
  <si>
    <t>-0,6*0,3*(2,0+7,0+2,5+4,0+6,0+2+2,0+1,0)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</si>
  <si>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</si>
  <si>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</si>
  <si>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-971240612</t>
  </si>
  <si>
    <t>0,6*0,3*(2,0+7,0+2,5+4,0+6,0+2+2,0+1,0)</t>
  </si>
  <si>
    <t>58337310</t>
  </si>
  <si>
    <t>štěrkopísek frakce 0/4</t>
  </si>
  <si>
    <t>736165384</t>
  </si>
  <si>
    <t>4,77*2 'Přepočtené koeficientem množství</t>
  </si>
  <si>
    <t>Zakládání</t>
  </si>
  <si>
    <t>273313511</t>
  </si>
  <si>
    <t>Základy z betonu prostého desky z betonu kamenem neprokládaného tř. C 12/15</t>
  </si>
  <si>
    <t>1690256311</t>
  </si>
  <si>
    <t>deska pod základovými pasy</t>
  </si>
  <si>
    <t>0,6*0,15*(9,46+2,3+0,45)</t>
  </si>
  <si>
    <t>základová deska</t>
  </si>
  <si>
    <t>0,10*(7,2*9,2+8,6*3,6)</t>
  </si>
  <si>
    <t>273351121</t>
  </si>
  <si>
    <t>Bednění základů desek zřízení</t>
  </si>
  <si>
    <t>-465537510</t>
  </si>
  <si>
    <t>0,20*(9,6+3,0)</t>
  </si>
  <si>
    <t>273351122</t>
  </si>
  <si>
    <t>Bednění základů desek odstranění</t>
  </si>
  <si>
    <t>-898400660</t>
  </si>
  <si>
    <t>273362021</t>
  </si>
  <si>
    <t>Výztuž základů desek ze svařovaných sítí z drátů typu KARI</t>
  </si>
  <si>
    <t>1216787329</t>
  </si>
  <si>
    <t>(7,2*9,2+8,6*3,6)*1,15*0,0044</t>
  </si>
  <si>
    <t>Svislé a kompletní konstrukce</t>
  </si>
  <si>
    <t>310231041</t>
  </si>
  <si>
    <t>Zazdívka otvorů ve zdivu nadzákladovém děrovanými cihlami plochy přes 0,25 m2 do 1 m2 přes P10 do P15, tl. zdiva 240 mm</t>
  </si>
  <si>
    <t>73914992</t>
  </si>
  <si>
    <t>0,9*2,5+1,0*2,5+0,5*0,5</t>
  </si>
  <si>
    <t>310237241</t>
  </si>
  <si>
    <t>Zazdívka otvorů ve zdivu nadzákladovém cihlami pálenými plochy přes 0,09 m2 do 0,25 m2, ve zdi tl. do 300 mm</t>
  </si>
  <si>
    <t>-665631444</t>
  </si>
  <si>
    <t>310238211</t>
  </si>
  <si>
    <t>Zazdívka otvorů ve zdivu nadzákladovém cihlami pálenými plochy přes 0,25 m2 do 1 m2 na maltu vápenocementovou</t>
  </si>
  <si>
    <t>-1070396362</t>
  </si>
  <si>
    <t>311235161</t>
  </si>
  <si>
    <t>Zdivo jednovrstvé z cihel děrovaných broušených na celoplošnou tenkovrstvou maltu, pevnost cihel přes P10 do P15, tl. zdiva 300 mm</t>
  </si>
  <si>
    <t>1991817042</t>
  </si>
  <si>
    <t>0,45*2,5</t>
  </si>
  <si>
    <t>311235181</t>
  </si>
  <si>
    <t>Zdivo jednovrstvé z cihel děrovaných broušených na celoplošnou tenkovrstvou maltu, pevnost cihel do P10, tl. zdiva 380 mm</t>
  </si>
  <si>
    <t>-34083882</t>
  </si>
  <si>
    <t>(9,6+2,7)*2,5-1,96*1,0*2-1,0*2,5-1,25*1,0</t>
  </si>
  <si>
    <t>317168052</t>
  </si>
  <si>
    <t>Překlady keramické vysoké osazené do maltového lože, šířky překladu 70 mm výšky 238 mm, délky 1250 mm</t>
  </si>
  <si>
    <t>-401238496</t>
  </si>
  <si>
    <t>317168053</t>
  </si>
  <si>
    <t>Překlady keramické vysoké osazené do maltového lože, šířky překladu 70 mm výšky 238 mm, délky 1500 mm</t>
  </si>
  <si>
    <t>-1968011409</t>
  </si>
  <si>
    <t>317168056</t>
  </si>
  <si>
    <t>Překlady keramické vysoké osazené do maltového lože, šířky překladu 70 mm výšky 238 mm, délky 2250 mm</t>
  </si>
  <si>
    <t>-1789254707</t>
  </si>
  <si>
    <t>4+4</t>
  </si>
  <si>
    <t>317234410</t>
  </si>
  <si>
    <t>Vyzdívka mezi nosníky cihlami pálenými na maltu cementovou</t>
  </si>
  <si>
    <t>471546629</t>
  </si>
  <si>
    <t>0,25*0,3*1,2*3+0,25*0,3*1,5</t>
  </si>
  <si>
    <t>317941121</t>
  </si>
  <si>
    <t>Osazování ocelových válcovaných nosníků na zdivu I nebo IE nebo U nebo UE nebo L do č. 12 nebo výšky do 120 mm</t>
  </si>
  <si>
    <t>1727530851</t>
  </si>
  <si>
    <t>(3*2*1,2+2*1,5)*0,0104</t>
  </si>
  <si>
    <t>13010714</t>
  </si>
  <si>
    <t>ocel profilová IPN 120 jakost 11 375</t>
  </si>
  <si>
    <t>1841317939</t>
  </si>
  <si>
    <t>Poznámka k položce:
Hmotnost: 11,10 kg/m</t>
  </si>
  <si>
    <t>342244101</t>
  </si>
  <si>
    <t>Příčky jednoduché z cihel děrovaných klasických spojených na pero a drážku na maltu M5, pevnost cihel do P15, tl. příčky 80 mm</t>
  </si>
  <si>
    <t>-1424872992</t>
  </si>
  <si>
    <t>2,7*(0,9+2,15+2,9+2,1+0,9+2,9+5,8+4,0+4,0+8,5+3*1,8+3,8+3,6+1,8*2)</t>
  </si>
  <si>
    <t>-otvory</t>
  </si>
  <si>
    <t>-0,7*2,0*8-0,8*2,0*2</t>
  </si>
  <si>
    <t>Vodorovné konstrukce</t>
  </si>
  <si>
    <t>417321414</t>
  </si>
  <si>
    <t>Ztužující pásy a věnce z betonu železového (bez výztuže) tř. C 20/25</t>
  </si>
  <si>
    <t>1505073237</t>
  </si>
  <si>
    <t>(9,4+3,0)*0,24*0,15</t>
  </si>
  <si>
    <t>417351413</t>
  </si>
  <si>
    <t>Ztracené bednění věnců z keramických U-profilů osazených do maltového lože výšky věnce do 250 mm tloušťka zdiva 240 mm</t>
  </si>
  <si>
    <t>830861861</t>
  </si>
  <si>
    <t>9,4+3</t>
  </si>
  <si>
    <t>417361221</t>
  </si>
  <si>
    <t>Výztuž ztužujících pásů a věnců z betonářské oceli 10 216 (E)</t>
  </si>
  <si>
    <t>2020812242</t>
  </si>
  <si>
    <t>4*(10+3,5)*0,000617</t>
  </si>
  <si>
    <t>Komunikace pozemní</t>
  </si>
  <si>
    <t>564750011</t>
  </si>
  <si>
    <t>Podklad nebo kryt z kameniva hrubého drceného vel. 8-16 mm s rozprostřením a zhutněním, po zhutnění tl. 150 mm</t>
  </si>
  <si>
    <t>-1912076578</t>
  </si>
  <si>
    <t>0,15*(7,2*9,2+8,6*3,6)</t>
  </si>
  <si>
    <t>612331121</t>
  </si>
  <si>
    <t>Omítka cementová vnitřních ploch nanášená ručně jednovrstvá, tloušťky do 10 mm hladká svislých konstrukcí stěn</t>
  </si>
  <si>
    <t>-1435822555</t>
  </si>
  <si>
    <t>2,25*(3,0*4+2,8*4+1,9*2+2,0*2+1,25*4+2*4+1,8*8+2,9*2+1,2*2+1,8*2*2)</t>
  </si>
  <si>
    <t>-0,8*2,0*14</t>
  </si>
  <si>
    <t>612331141</t>
  </si>
  <si>
    <t>Omítka cementová vnitřních ploch nanášená ručně dvouvrstvá, tloušťky jádrové omítky do 10 mm a tloušťky štuku do 3 mm štuková plstí hlazená svislých konstrukcí stěn</t>
  </si>
  <si>
    <t>1738908058</t>
  </si>
  <si>
    <t>0,5*(3,0*4+2,8*4+1,9*2+2,0*2+1,25*4+2*4+1,8*8+2,9*2+1,2*2+2*1,8*2)</t>
  </si>
  <si>
    <t>2,75*(4,0*4+2,8*4+7,4+8,5+2,2+6,0+1,7*2+3,85*4+2,7*2)</t>
  </si>
  <si>
    <t>-0,8*2,0*7</t>
  </si>
  <si>
    <t>621211011</t>
  </si>
  <si>
    <t>Montáž kontaktního zateplení lepením a mechanickým kotvením z polystyrenových desek nebo z kombinovaných desek na vnější podhledy, tloušťky desek přes 40 do 80 mm</t>
  </si>
  <si>
    <t>-1764182759</t>
  </si>
  <si>
    <t>2,0*(9,5+3,0)</t>
  </si>
  <si>
    <t>28376356</t>
  </si>
  <si>
    <t>deska perimetrická spodních staveb, podlah a plochých střech 200kPa λ=0,034 tl 80mm</t>
  </si>
  <si>
    <t>-1835981655</t>
  </si>
  <si>
    <t>25*1,02 'Přepočtené koeficientem množství</t>
  </si>
  <si>
    <t>1210332637</t>
  </si>
  <si>
    <t>0,75*6+2,0*2+1,25+1,0+2,0*2</t>
  </si>
  <si>
    <t>162688583</t>
  </si>
  <si>
    <t>14,75*1,05 'Přepočtené koeficientem množství</t>
  </si>
  <si>
    <t>-866616225</t>
  </si>
  <si>
    <t>0,5*(9,5+3,0)</t>
  </si>
  <si>
    <t>28375800</t>
  </si>
  <si>
    <t>deska EPS 70 fasádní λ=0,039 tl 70mm</t>
  </si>
  <si>
    <t>345054932</t>
  </si>
  <si>
    <t>6,25*1,02 'Přepočtené koeficientem množství</t>
  </si>
  <si>
    <t>622311341</t>
  </si>
  <si>
    <t>Omítka vápenná vnějších ploch nanášená strojně dvouvrstvá, tloušťky jádrové omítky do 15 mm a tloušťky štuku do 3 mm štuková stěn</t>
  </si>
  <si>
    <t>479187510</t>
  </si>
  <si>
    <t>2,4*(9,49+3,0)-1,0*2,0</t>
  </si>
  <si>
    <t>622321141</t>
  </si>
  <si>
    <t>Omítka vápenocementová vnějších ploch nanášená ručně dvouvrstvá, tloušťky jádrové omítky do 15 mm a tloušťky štuku do 3 mm štuková stěn</t>
  </si>
  <si>
    <t>-1151468279</t>
  </si>
  <si>
    <t>(9,5+3,0)*2,5</t>
  </si>
  <si>
    <t>622531011</t>
  </si>
  <si>
    <t>Omítka tenkovrstvá silikonová vnějších ploch probarvená, včetně penetrace podkladu zrnitá, tloušťky 1,5 mm stěn</t>
  </si>
  <si>
    <t>542613633</t>
  </si>
  <si>
    <t>3,5*(9,5+3)-1,0*2-1,6*0,65*2-1,0*0,65</t>
  </si>
  <si>
    <t>632451214</t>
  </si>
  <si>
    <t>Potěr cementový samonivelační litý např. CEMFLOW CF 20 , tl. přes 45 do 50 mm</t>
  </si>
  <si>
    <t>-1705329515</t>
  </si>
  <si>
    <t>9,86+11,59+6,21+2,16+5,17+3,78+3,56+11,2+7,83+11,2+7,83</t>
  </si>
  <si>
    <t>642942111</t>
  </si>
  <si>
    <t>Osazování zárubní nebo rámů kovových dveřních lisovaných nebo z úhelníků bez dveřních křídel na cementovou maltu, plochy otvoru do 2,5 m2</t>
  </si>
  <si>
    <t>986414716</t>
  </si>
  <si>
    <t>55331481</t>
  </si>
  <si>
    <t>zárubeň jednokřídlá ocelová pro zdění tl stěny 75-100mm rozměru 700/1970, 2100mm</t>
  </si>
  <si>
    <t>-2097700359</t>
  </si>
  <si>
    <t>55331482</t>
  </si>
  <si>
    <t>zárubeň jednokřídlá ocelová pro zdění tl stěny 75-100mm rozměru 800/1970, 2100mm</t>
  </si>
  <si>
    <t>565695128</t>
  </si>
  <si>
    <t>642945112</t>
  </si>
  <si>
    <t>Osazování ocelových zárubní protipožárních nebo protiplynových dveří do vynechaného otvoru, s obetonováním, dveří dvoukřídlových přes 2,5 do 6,5 m2</t>
  </si>
  <si>
    <t>964905745</t>
  </si>
  <si>
    <t>55331759</t>
  </si>
  <si>
    <t>zárubeň dvoukřídlá ocelová pro zdění s protipožární úpravou tl stěny 75-100mm rozměru 1450/1970, 2100mm</t>
  </si>
  <si>
    <t>-1777078951</t>
  </si>
  <si>
    <t>642942951</t>
  </si>
  <si>
    <t>Osazování zárubní nebo rámů kovových dveřních lisovaných nebo z úhelníků bez dveřních křídel skrytých do 2,5 m2</t>
  </si>
  <si>
    <t>118605080</t>
  </si>
  <si>
    <t>55331002</t>
  </si>
  <si>
    <t>zárubeň skrytá jednokřídlá kovová tl stěny přes 75mm rozměru 800/1970, 2100mm</t>
  </si>
  <si>
    <t>605934508</t>
  </si>
  <si>
    <t>642946111</t>
  </si>
  <si>
    <t>Osazení stavebního pouzdra posuvných dveří do zděné příčky s jednou kapsou pro jedno dveřní křídlo průchozí šířky do 800 mm</t>
  </si>
  <si>
    <t>-216974731</t>
  </si>
  <si>
    <t>55331612</t>
  </si>
  <si>
    <t>pouzdro stavební posuvných dveří jednopouzdrové 800mm standardní rozměr</t>
  </si>
  <si>
    <t>-168541611</t>
  </si>
  <si>
    <t>916231112</t>
  </si>
  <si>
    <t>Osazení chodníkového obrubníku betonového se zřízením lože, s vyplněním a zatřením spár cementovou maltou ležatého bez boční opěry, do lože z betonu prostého</t>
  </si>
  <si>
    <t>1829114109</t>
  </si>
  <si>
    <t>59217016</t>
  </si>
  <si>
    <t>obrubník betonový chodníkový 1000x80x250mm</t>
  </si>
  <si>
    <t>1568035958</t>
  </si>
  <si>
    <t>12,4*1,02 'Přepočtené koeficientem množství</t>
  </si>
  <si>
    <t>916991121</t>
  </si>
  <si>
    <t>Lože pod obrubníky, krajníky nebo obruby z dlažebních kostek z betonu prostého</t>
  </si>
  <si>
    <t>-1763921687</t>
  </si>
  <si>
    <t>12,4*0,25*0,15</t>
  </si>
  <si>
    <t>919726122</t>
  </si>
  <si>
    <t>Geotextilie netkaná pro ochranu, separaci nebo filtraci měrná hmotnost přes 200 do 300 g/m2</t>
  </si>
  <si>
    <t>1122251570</t>
  </si>
  <si>
    <t>ochranná textilie pod střešní folii</t>
  </si>
  <si>
    <t>8,2*8,0+2,7*4,8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</si>
  <si>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</si>
  <si>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</si>
  <si>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569705958</t>
  </si>
  <si>
    <t>59227723</t>
  </si>
  <si>
    <t>žlab dvouvrstvý vibrolisovaný pro povrchové odvodnění betonový 80x330x590/669mm</t>
  </si>
  <si>
    <t>1931458039</t>
  </si>
  <si>
    <t>941111811</t>
  </si>
  <si>
    <t>Demontáž lešení řadového trubkového lehkého pracovního s podlahami s provozním zatížením tř. 3 do 200 kg/m2 šířky tř. W06 od 0,6 do 0,9 m, výšky do 10 m</t>
  </si>
  <si>
    <t>356104346</t>
  </si>
  <si>
    <t>3,5*(9,5+4,5)</t>
  </si>
  <si>
    <t>-651560852</t>
  </si>
  <si>
    <t>1102489702</t>
  </si>
  <si>
    <t>49*90</t>
  </si>
  <si>
    <t>949101112</t>
  </si>
  <si>
    <t>Lešení pomocné pracovní pro objekty pozemních staveb pro zatížení do 150 kg/m2, o výšce lešeňové podlahy přes 1,9 do 3,5 m</t>
  </si>
  <si>
    <t>1390450864</t>
  </si>
  <si>
    <t>962032231</t>
  </si>
  <si>
    <t>Bourání zdiva nadzákladového z cihel nebo tvárnic z cihel pálených nebo vápenopískových, na maltu vápennou nebo vápenocementovou, objemu přes 1 m3</t>
  </si>
  <si>
    <t>494327852</t>
  </si>
  <si>
    <t>(1,8+1,0+1,0)*2,5*0,3</t>
  </si>
  <si>
    <t>963012520</t>
  </si>
  <si>
    <t>Bourání stropů z desek nebo panelů železobetonových prefabrikovaných s dutinami z panelů, š. přes 300 mm tl. přes 140 mm</t>
  </si>
  <si>
    <t>-1242754280</t>
  </si>
  <si>
    <t>1*1,8*0,2</t>
  </si>
  <si>
    <t>965041431</t>
  </si>
  <si>
    <t>Bourání mazanin škvárobetonových tl. přes 100 mm, plochy do 4 m2</t>
  </si>
  <si>
    <t>-7684245</t>
  </si>
  <si>
    <t>1,8*1,0*0,25</t>
  </si>
  <si>
    <t>968072455</t>
  </si>
  <si>
    <t>Vybourání kovových rámů oken s křídly, dveřních zárubní, vrat, stěn, ostění nebo obkladů dveřních zárubní, plochy do 2 m2</t>
  </si>
  <si>
    <t>-1355126700</t>
  </si>
  <si>
    <t>968072456</t>
  </si>
  <si>
    <t>Vybourání kovových rámů oken s křídly, dveřních zárubní, vrat, stěn, ostění nebo obkladů dveřních zárubní, plochy přes 2 m2</t>
  </si>
  <si>
    <t>855302030</t>
  </si>
  <si>
    <t>1,50*2,0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</si>
  <si>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</si>
  <si>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</si>
  <si>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-975861827</t>
  </si>
  <si>
    <t>971033641</t>
  </si>
  <si>
    <t>Vybourání otvorů ve zdivu základovém nebo nadzákladovém z cihel, tvárnic, příčkovek z cihel pálených na maltu vápennou nebo vápenocementovou plochy do 4 m2, tl. do 300 mm</t>
  </si>
  <si>
    <t>1321615273</t>
  </si>
  <si>
    <t>0,3*1,1*2,25*3</t>
  </si>
  <si>
    <t>973031324</t>
  </si>
  <si>
    <t>Vysekání výklenků nebo kapes ve zdivu z cihel na maltu vápennou nebo vápenocementovou kapes, plochy do 0,10 m2, hl. do 150 mm</t>
  </si>
  <si>
    <t>262372829</t>
  </si>
  <si>
    <t>974031122</t>
  </si>
  <si>
    <t>Vysekání rýh ve zdivu cihelném na maltu vápennou nebo vápenocementovou do hl. 30 mm a šířky do 70 mm</t>
  </si>
  <si>
    <t>1019777290</t>
  </si>
  <si>
    <t>974031233</t>
  </si>
  <si>
    <t>Vysekání rýh ve zdivu cihelném na maltu vápennou nebo vápenocementovou v prostoru přilehlém ke stropní konstrukci do hl. 50 mm a šířky do 100 mm</t>
  </si>
  <si>
    <t>-534652873</t>
  </si>
  <si>
    <t>974031664</t>
  </si>
  <si>
    <t>Vysekání rýh ve zdivu cihelném na maltu vápennou nebo vápenocementovou pro vtahování nosníků do zdí, před vybouráním otvoru do hl. 150 mm, při v. nosníku do 150 mm</t>
  </si>
  <si>
    <t>-46542610</t>
  </si>
  <si>
    <t>1,5*6</t>
  </si>
  <si>
    <t>997013111</t>
  </si>
  <si>
    <t>Vnitrostaveništní doprava suti a vybouraných hmot vodorovně do 50 m svisle s použitím mechanizace pro budovy a haly výšky do 6 m</t>
  </si>
  <si>
    <t>-1675286901</t>
  </si>
  <si>
    <t>71</t>
  </si>
  <si>
    <t>997013501</t>
  </si>
  <si>
    <t>Odvoz suti a vybouraných hmot na skládku nebo meziskládku se složením, na vzdálenost do 1 km</t>
  </si>
  <si>
    <t>-258720736</t>
  </si>
  <si>
    <t>997013509</t>
  </si>
  <si>
    <t>Odvoz suti a vybouraných hmot na skládku nebo meziskládku se složením, na vzdálenost Příplatek k ceně za každý další i započatý 1 km přes 1 km</t>
  </si>
  <si>
    <t>991502204</t>
  </si>
  <si>
    <t>11,925*15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</si>
  <si>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</si>
  <si>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</si>
  <si>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1811814496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</si>
  <si>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</si>
  <si>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</si>
  <si>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858555776</t>
  </si>
  <si>
    <t>10.851.047</t>
  </si>
  <si>
    <t>Ventil KE 150 talířový</t>
  </si>
  <si>
    <t>-2087392051</t>
  </si>
  <si>
    <t>4502064630</t>
  </si>
  <si>
    <t>Ventil talířový s regulací TV, průměr 125 mm,bílý</t>
  </si>
  <si>
    <t>-776393411</t>
  </si>
  <si>
    <t>751322012</t>
  </si>
  <si>
    <t>Montáž talířových ventilů, anemostatů, dýz talířového ventilu, průměru přes 100 do 200 mm</t>
  </si>
  <si>
    <t>-294283215</t>
  </si>
  <si>
    <t>42972107</t>
  </si>
  <si>
    <t>mřížka větrací do dřeva kovová 80x500mm</t>
  </si>
  <si>
    <t>-931138345</t>
  </si>
  <si>
    <t>751398022</t>
  </si>
  <si>
    <t>Montáž ostatních zařízení větrací mřížky stěnové, průřezu přes 0,04 do 0,100 m2</t>
  </si>
  <si>
    <t>1161033458</t>
  </si>
  <si>
    <t>2138695379</t>
  </si>
  <si>
    <t>-2054758230</t>
  </si>
  <si>
    <t>751510042</t>
  </si>
  <si>
    <t>Vzduchotechnické potrubí z pozinkovaného plechu kruhové, trouba spirálně vinutá bez příruby, průměru přes 100 do 200 mm</t>
  </si>
  <si>
    <t>CS ÚRS 2020 01</t>
  </si>
  <si>
    <t>402860579</t>
  </si>
  <si>
    <t>DN 150</t>
  </si>
  <si>
    <t>1,0+1,9+2,8+1,0+4*0,3</t>
  </si>
  <si>
    <t>DN 125</t>
  </si>
  <si>
    <t>0,5+2,0+1,3+1,0+2,0+1,0+1,3+1,1+7*0,3</t>
  </si>
  <si>
    <t>220</t>
  </si>
  <si>
    <t>751133012</t>
  </si>
  <si>
    <t>Montáž ventilátoru diagonálního nízkotlakého potrubního nevýbušného, průměru přes 100 do 200 mm</t>
  </si>
  <si>
    <t>-1621020228</t>
  </si>
  <si>
    <t>221</t>
  </si>
  <si>
    <t>42914535.1R</t>
  </si>
  <si>
    <t>ventiláor axiální diagonální potrubní  IP44 připojení D 150mm, průtok 600 m3/hod</t>
  </si>
  <si>
    <t>1826338000</t>
  </si>
  <si>
    <t>222</t>
  </si>
  <si>
    <t>42914535.2R</t>
  </si>
  <si>
    <t xml:space="preserve">ventilátor diagonální potrubní  IP44 připojení D 150mm, průtok 380 m3/hod
</t>
  </si>
  <si>
    <t>-2069202862</t>
  </si>
  <si>
    <t>751514762</t>
  </si>
  <si>
    <t>Montáž protidešťové stříšky nebo výfukové hlavice do plechového potrubí kruhové s přírubou, průměru přes 100 do 200 mm</t>
  </si>
  <si>
    <t>1335204481</t>
  </si>
  <si>
    <t>42974004.R</t>
  </si>
  <si>
    <t>střešní hlavice ventil s lemem Pz D 150mm</t>
  </si>
  <si>
    <t>1364926602</t>
  </si>
  <si>
    <t>225973705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</si>
  <si>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</si>
  <si>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</si>
  <si>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</si>
  <si>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</si>
  <si>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-1588330169</t>
  </si>
  <si>
    <t>7,4*5,4+3,7*13,4+0,3*3</t>
  </si>
  <si>
    <t>11163150</t>
  </si>
  <si>
    <t>lak penetrační asfaltový</t>
  </si>
  <si>
    <t>1567448859</t>
  </si>
  <si>
    <t>Poznámka k položce:
Spotřeba 0,3-0,4kg/m2</t>
  </si>
  <si>
    <t>90,44*0,00033 'Přepočtené koeficientem množství</t>
  </si>
  <si>
    <t>711141559</t>
  </si>
  <si>
    <t>Provedení izolace proti zemní vlhkosti pásy přitavením NAIP na ploše vodorovné V</t>
  </si>
  <si>
    <t>-794447254</t>
  </si>
  <si>
    <t>2*(7,4*5,4+3,7*13,4+0,3*3)</t>
  </si>
  <si>
    <t>GBR.11229A</t>
  </si>
  <si>
    <t>podkladní elastomerem modifikovaný natavovovací asfaltový pás s minerálním posypem Poly-Elast PV 200 S5 mineral</t>
  </si>
  <si>
    <t>-1146784670</t>
  </si>
  <si>
    <t>90,44*1,1655 'Přepočtené koeficientem množství</t>
  </si>
  <si>
    <t>62833158</t>
  </si>
  <si>
    <t>pás asfaltový natavitelný oxidovaný tl 4,0mm typu G200 S40 s vložkou ze skleněné tkaniny, s jemnozrnným minerálním posypem</t>
  </si>
  <si>
    <t>-501666630</t>
  </si>
  <si>
    <t>711142559</t>
  </si>
  <si>
    <t>Provedení izolace proti zemní vlhkosti pásy přitavením NAIP na ploše svislé S</t>
  </si>
  <si>
    <t>342425423</t>
  </si>
  <si>
    <t>0,15*10,5</t>
  </si>
  <si>
    <t>998711201</t>
  </si>
  <si>
    <t>Přesun hmot pro izolace proti vodě, vlhkosti a plynům stanovený procentní sazbou (%) z ceny vodorovná dopravní vzdálenost do 50 m v objektech výšky do 6 m</t>
  </si>
  <si>
    <t>-2144363313</t>
  </si>
  <si>
    <t>712331111</t>
  </si>
  <si>
    <t>Provedení povlakové krytiny střech plochých do 10° pásy na sucho podkladní samolepící asfaltový pás</t>
  </si>
  <si>
    <t>-2146927705</t>
  </si>
  <si>
    <t>96</t>
  </si>
  <si>
    <t>62853002</t>
  </si>
  <si>
    <t>pás asfaltový samolepicí modifikovaný SBS tl 2,8mm s vložkou ze skleněné tkaniny se spalitelnou fólií nebo jemnozrnným minerálním posypem nebo textilií na horním povrchu</t>
  </si>
  <si>
    <t>29650734</t>
  </si>
  <si>
    <t>78,56*1,1655 'Přepočtené koeficientem množství</t>
  </si>
  <si>
    <t>998712101</t>
  </si>
  <si>
    <t>Přesun hmot pro povlakové krytiny stanovený z hmotnosti přesunovaného materiálu vodorovná dopravní vzdálenost do 50 m v objektech výšky do 6 m</t>
  </si>
  <si>
    <t>1898232316</t>
  </si>
  <si>
    <t>713111131</t>
  </si>
  <si>
    <t>Montáž tepelné izolace stropů rohožemi, pásy, dílci, deskami, bloky (izolační materiál ve specifikaci) žebrových spodem s uchycením (drátem, páskou apod.)</t>
  </si>
  <si>
    <t>-1224184965</t>
  </si>
  <si>
    <t>7,0*5,6+10,2*3,6</t>
  </si>
  <si>
    <t>63141190</t>
  </si>
  <si>
    <t>deska tepelně izolační minerální do šikmých střech a stěn  λ=0,036-0,037 tl 120mm</t>
  </si>
  <si>
    <t>64825134</t>
  </si>
  <si>
    <t>80,39*1,05 'Přepočtené koeficientem množství</t>
  </si>
  <si>
    <t>-1700282432</t>
  </si>
  <si>
    <t>9,4*5,4+10,7*3,7</t>
  </si>
  <si>
    <t>63141195</t>
  </si>
  <si>
    <t>deska tepelně izolační minerální do šikmých střech a stěn  λ=0,036-0,037 tl 200mm</t>
  </si>
  <si>
    <t>550580576</t>
  </si>
  <si>
    <t>90,35*1,05 'Přepočtené koeficientem množství</t>
  </si>
  <si>
    <t>713121111</t>
  </si>
  <si>
    <t>Montáž tepelné izolace podlah rohožemi, pásy, deskami, dílci, bloky (izolační materiál ve specifikaci) kladenými volně jednovrstvá</t>
  </si>
  <si>
    <t>-519493276</t>
  </si>
  <si>
    <t>28372309</t>
  </si>
  <si>
    <t>deska EPS 100 do plochých střech a podlah λ=0,037 tl 100mm</t>
  </si>
  <si>
    <t>-31800330</t>
  </si>
  <si>
    <t>80,39*1,02 'Přepočtené koeficientem množství</t>
  </si>
  <si>
    <t>1023154654</t>
  </si>
  <si>
    <t>(10+7)*0,5</t>
  </si>
  <si>
    <t>105</t>
  </si>
  <si>
    <t>28376352</t>
  </si>
  <si>
    <t>deska perimetrická spodních staveb, podlah a plochých střech 200kPa λ=0,034 tl 50mm</t>
  </si>
  <si>
    <t>2145725546</t>
  </si>
  <si>
    <t>8,5*1,05 'Přepočtené koeficientem množství</t>
  </si>
  <si>
    <t>106</t>
  </si>
  <si>
    <t>713191132</t>
  </si>
  <si>
    <t>Montáž tepelné izolace stavebních konstrukcí - doplňky a konstrukční součásti podlah, stropů vrchem nebo střech překrytím fólií separační z PE</t>
  </si>
  <si>
    <t>-1903720875</t>
  </si>
  <si>
    <t>107</t>
  </si>
  <si>
    <t>28323101</t>
  </si>
  <si>
    <t>fólie LDPE (750 kg/m3) proti zemní vlhkosti nad úrovní terénu tl 1mm</t>
  </si>
  <si>
    <t>370252900</t>
  </si>
  <si>
    <t>80,39*1,1655 'Přepočtené koeficientem množství</t>
  </si>
  <si>
    <t>108</t>
  </si>
  <si>
    <t>713463111</t>
  </si>
  <si>
    <t>Montáž izolace tepelné potrubí a ohybů tvarovkami nebo deskami potrubními pouzdry bez povrchové úpravy (izolační materiál ve specifikaci) staženými pozinkovaným drátem potrubí jednovrstvá D do 100 mm</t>
  </si>
  <si>
    <t>-1982505391</t>
  </si>
  <si>
    <t>48,4+18+38+31+8+12+30</t>
  </si>
  <si>
    <t>109</t>
  </si>
  <si>
    <t>6000067750</t>
  </si>
  <si>
    <t>882980669</t>
  </si>
  <si>
    <t>12+18</t>
  </si>
  <si>
    <t>30*1,02 'Přepočtené koeficientem množství</t>
  </si>
  <si>
    <t>110</t>
  </si>
  <si>
    <t>6000018750</t>
  </si>
  <si>
    <t>-176822840</t>
  </si>
  <si>
    <t>30+38</t>
  </si>
  <si>
    <t>68*1,02 'Přepočtené koeficientem množství</t>
  </si>
  <si>
    <t>111</t>
  </si>
  <si>
    <t>6000018730</t>
  </si>
  <si>
    <t>-75969768</t>
  </si>
  <si>
    <t>48,4+8</t>
  </si>
  <si>
    <t>56,4*1,02 'Přepočtené koeficientem množství</t>
  </si>
  <si>
    <t>112</t>
  </si>
  <si>
    <t>6000018720</t>
  </si>
  <si>
    <t>-2004320575</t>
  </si>
  <si>
    <t>31*1,02 'Přepočtené koeficientem množství</t>
  </si>
  <si>
    <t>113</t>
  </si>
  <si>
    <t>998713201</t>
  </si>
  <si>
    <t>Přesun hmot pro izolace tepelné stanovený procentní sazbou (%) z ceny vodorovná dopravní vzdálenost do 50 m v objektech výšky do 6 m</t>
  </si>
  <si>
    <t>615590841</t>
  </si>
  <si>
    <t>721</t>
  </si>
  <si>
    <t>Zdravotechnika - vnitřní kanalizace</t>
  </si>
  <si>
    <t>114</t>
  </si>
  <si>
    <t>721173315</t>
  </si>
  <si>
    <t>Potrubí z trub PVC SN4 dešťové DN 110</t>
  </si>
  <si>
    <t>79508892</t>
  </si>
  <si>
    <t>4,0+2,0</t>
  </si>
  <si>
    <t>115</t>
  </si>
  <si>
    <t>721173706</t>
  </si>
  <si>
    <t>Potrubí z trub polyetylenových svařované odpadní (svislé) DN 100</t>
  </si>
  <si>
    <t>-1792105674</t>
  </si>
  <si>
    <t>5,5+2,5+1,0+3,0+5*1,0</t>
  </si>
  <si>
    <t>116</t>
  </si>
  <si>
    <t>721173707</t>
  </si>
  <si>
    <t>Potrubí z trub polyetylenových svařované odpadní (svislé) DN 125</t>
  </si>
  <si>
    <t>-1197569440</t>
  </si>
  <si>
    <t>117</t>
  </si>
  <si>
    <t>721173722</t>
  </si>
  <si>
    <t>Potrubí z trub polyetylenových svařované připojovací DN 40</t>
  </si>
  <si>
    <t>263440959</t>
  </si>
  <si>
    <t>118</t>
  </si>
  <si>
    <t>721173723</t>
  </si>
  <si>
    <t>Potrubí z trub polyetylenových svařované připojovací DN 50</t>
  </si>
  <si>
    <t>-776736965</t>
  </si>
  <si>
    <t>2,0+2,5+1,2+2,0+8*1,0</t>
  </si>
  <si>
    <t>119</t>
  </si>
  <si>
    <t>55233200</t>
  </si>
  <si>
    <t>žlab sprchového koutu se zápachovou uzávěrkou š koutu 700mm</t>
  </si>
  <si>
    <t>-154933467</t>
  </si>
  <si>
    <t>Poznámka k položce:
Dodávka + montáž</t>
  </si>
  <si>
    <t>120</t>
  </si>
  <si>
    <t>55233203</t>
  </si>
  <si>
    <t>žlab sprchového koutu se zápachovou uzávěrkou š koutu 1000mm</t>
  </si>
  <si>
    <t>768141236</t>
  </si>
  <si>
    <t>2*2,0</t>
  </si>
  <si>
    <t>121</t>
  </si>
  <si>
    <t>998721201</t>
  </si>
  <si>
    <t>Přesun hmot pro vnitřní kanalizace stanovený procentní sazbou (%) z ceny vodorovná dopravní vzdálenost do 50 m v objektech výšky do 6 m</t>
  </si>
  <si>
    <t>-211123642</t>
  </si>
  <si>
    <t>722</t>
  </si>
  <si>
    <t>Zdravotechnika - vnitřní vodovod</t>
  </si>
  <si>
    <t>122</t>
  </si>
  <si>
    <t>722174002</t>
  </si>
  <si>
    <t>Potrubí z plastových trubek z polypropylenu PPR svařovaných polyfúzně PN 16 (SDR 7,4) D 20 x 2,8</t>
  </si>
  <si>
    <t>-1299472551</t>
  </si>
  <si>
    <t>2*(3,0+1,4+1,4+0,7+2,5+1,0+2,0+1,0)</t>
  </si>
  <si>
    <t>14*2*0,8</t>
  </si>
  <si>
    <t>123</t>
  </si>
  <si>
    <t>722174003</t>
  </si>
  <si>
    <t>Potrubí z plastových trubek z polypropylenu PPR svařovaných polyfúzně PN 16 (SDR 7,4) D 25 x 3,5</t>
  </si>
  <si>
    <t>-348950369</t>
  </si>
  <si>
    <t>2*(3,0+6,0)</t>
  </si>
  <si>
    <t>124</t>
  </si>
  <si>
    <t>722174004</t>
  </si>
  <si>
    <t>Potrubí z plastových trubek z polypropylenu PPR svařovaných polyfúzně PN 16 (SDR 7,4) D 32 x 4,4</t>
  </si>
  <si>
    <t>614808042</t>
  </si>
  <si>
    <t>2*(15,2+2,4+0,5+1,2)</t>
  </si>
  <si>
    <t>125</t>
  </si>
  <si>
    <t>55143128</t>
  </si>
  <si>
    <t>baterie dřezová stojánková do 1 otvoru horní výtok s otáčivým kulatým ústím dl ramínka 200mm</t>
  </si>
  <si>
    <t>742515562</t>
  </si>
  <si>
    <t>126</t>
  </si>
  <si>
    <t>55144048</t>
  </si>
  <si>
    <t>baterie umyvadlová páková</t>
  </si>
  <si>
    <t>1649341154</t>
  </si>
  <si>
    <t>127</t>
  </si>
  <si>
    <t>55145521</t>
  </si>
  <si>
    <t>baterie sprchová nástěnná senzorová s termostatickým ventilem 2 vody 12V napájení</t>
  </si>
  <si>
    <t>2125836281</t>
  </si>
  <si>
    <t>128</t>
  </si>
  <si>
    <t>55166001</t>
  </si>
  <si>
    <t>souprava pro připojení závěsného WC DN 110</t>
  </si>
  <si>
    <t>sada</t>
  </si>
  <si>
    <t>-1374158343</t>
  </si>
  <si>
    <t>129</t>
  </si>
  <si>
    <t>55166827</t>
  </si>
  <si>
    <t>sedátko záchodové plastové bílé</t>
  </si>
  <si>
    <t>-1242480117</t>
  </si>
  <si>
    <t>130</t>
  </si>
  <si>
    <t>55281717</t>
  </si>
  <si>
    <t>montážní prvek pro závěsné WC do zděných konstrukcí ovládání shora stavební v 820/880mm</t>
  </si>
  <si>
    <t>545664514</t>
  </si>
  <si>
    <t>131</t>
  </si>
  <si>
    <t>64211005</t>
  </si>
  <si>
    <t>umyvadlo keramické závěsné bílé 550x420mm</t>
  </si>
  <si>
    <t>-1712796289</t>
  </si>
  <si>
    <t>132</t>
  </si>
  <si>
    <t>64250901</t>
  </si>
  <si>
    <t>urinál keramický bílý</t>
  </si>
  <si>
    <t>-959281607</t>
  </si>
  <si>
    <t>133</t>
  </si>
  <si>
    <t>64271101</t>
  </si>
  <si>
    <t>výlevka keramická bílá</t>
  </si>
  <si>
    <t>-1736288214</t>
  </si>
  <si>
    <t>134</t>
  </si>
  <si>
    <t>55431082</t>
  </si>
  <si>
    <t>koš odpadkový drátěný závěsný nerezový 350x290x190mm</t>
  </si>
  <si>
    <t>-1623567614</t>
  </si>
  <si>
    <t>135</t>
  </si>
  <si>
    <t>64294411</t>
  </si>
  <si>
    <t>mýdlenka keramická bílá</t>
  </si>
  <si>
    <t>-621421623</t>
  </si>
  <si>
    <t>136</t>
  </si>
  <si>
    <t>55431084</t>
  </si>
  <si>
    <t>zásobník papírových ručníků skládaných nerezové provedení</t>
  </si>
  <si>
    <t>-1106171688</t>
  </si>
  <si>
    <t>137</t>
  </si>
  <si>
    <t>55431092</t>
  </si>
  <si>
    <t>zásobník toaletních papírů komaxit bílý D 310mm</t>
  </si>
  <si>
    <t>2055499710</t>
  </si>
  <si>
    <t>138</t>
  </si>
  <si>
    <t>AZP.NP01</t>
  </si>
  <si>
    <t>nerezová dělící stěna (přepážka) k pisoárům, 495 x 800 mm</t>
  </si>
  <si>
    <t>965429366</t>
  </si>
  <si>
    <t>139</t>
  </si>
  <si>
    <t>722220121</t>
  </si>
  <si>
    <t>Armatury s jedním závitem nástěnky pro baterii G 1/2"</t>
  </si>
  <si>
    <t>pár</t>
  </si>
  <si>
    <t>38085969</t>
  </si>
  <si>
    <t>140</t>
  </si>
  <si>
    <t>998722201</t>
  </si>
  <si>
    <t>Přesun hmot pro vnitřní vodovod stanovený procentní sazbou (%) z ceny vodorovná dopravní vzdálenost do 50 m v objektech výšky do 6 m</t>
  </si>
  <si>
    <t>1831108240</t>
  </si>
  <si>
    <t>733</t>
  </si>
  <si>
    <t>Ústřední vytápění - rozvodné potrubí</t>
  </si>
  <si>
    <t>141</t>
  </si>
  <si>
    <t>733223302</t>
  </si>
  <si>
    <t>Potrubí z trubek měděných tvrdých spojovaných lisováním PN 16, T= +110°C Ø 18/1</t>
  </si>
  <si>
    <t>1181515988</t>
  </si>
  <si>
    <t>2*(1,5+1,0+0,5+1,0+1,5+0,5+1,0+1,0+1,5+1,5+1,5+1,0+2,0)</t>
  </si>
  <si>
    <t>142</t>
  </si>
  <si>
    <t>733223303</t>
  </si>
  <si>
    <t>Potrubí z trubek měděných tvrdých spojovaných lisováním PN 16, T= +110°C Ø 22/1</t>
  </si>
  <si>
    <t>245182488</t>
  </si>
  <si>
    <t>2*1,5+2*1,5+2*1,0</t>
  </si>
  <si>
    <t>143</t>
  </si>
  <si>
    <t>733223304</t>
  </si>
  <si>
    <t>Potrubí z trubek měděných tvrdých spojovaných lisováním PN 16, T= +110°C Ø 28/1,5</t>
  </si>
  <si>
    <t>1078149006</t>
  </si>
  <si>
    <t>2*6</t>
  </si>
  <si>
    <t>144</t>
  </si>
  <si>
    <t>733223305</t>
  </si>
  <si>
    <t>Potrubí z trubek měděných tvrdých spojovaných lisováním PN 16, T= +110°C Ø 35/1,5</t>
  </si>
  <si>
    <t>-1820197256</t>
  </si>
  <si>
    <t>2*15</t>
  </si>
  <si>
    <t>145</t>
  </si>
  <si>
    <t>998733201</t>
  </si>
  <si>
    <t>Přesun hmot pro rozvody potrubí stanovený procentní sazbou z ceny vodorovná dopravní vzdálenost do 50 m v objektech výšky do 6 m</t>
  </si>
  <si>
    <t>-2053471881</t>
  </si>
  <si>
    <t>735</t>
  </si>
  <si>
    <t>Ústřední vytápění - otopná tělesa</t>
  </si>
  <si>
    <t>146</t>
  </si>
  <si>
    <t>735141111</t>
  </si>
  <si>
    <t>Montáž otopných těles lamelových na stěnu výšky tělesa do 1400 mm</t>
  </si>
  <si>
    <t>1585565113</t>
  </si>
  <si>
    <t>147</t>
  </si>
  <si>
    <t>48454378</t>
  </si>
  <si>
    <t>těleso otopné panelové 2 deskové bez přídavné přestupní plochy v 500mm dl 600mm 503W</t>
  </si>
  <si>
    <t>1687875412</t>
  </si>
  <si>
    <t>148</t>
  </si>
  <si>
    <t>48453017</t>
  </si>
  <si>
    <t>těleso otopné panelové 1 deskové VK bez přídavné přestupní plochy v 600mm dl 500mm 302W</t>
  </si>
  <si>
    <t>371762284</t>
  </si>
  <si>
    <t>149</t>
  </si>
  <si>
    <t>48454381</t>
  </si>
  <si>
    <t>těleso otopné panelové 2 deskové bez přídavné přestupní plochy v 500mm dl 800mm 670W</t>
  </si>
  <si>
    <t>406107704</t>
  </si>
  <si>
    <t>151</t>
  </si>
  <si>
    <t>998735201</t>
  </si>
  <si>
    <t>Přesun hmot pro otopná tělesa stanovený procentní sazbou (%) z ceny vodorovná dopravní vzdálenost do 50 m v objektech výšky do 6 m</t>
  </si>
  <si>
    <t>1475266523</t>
  </si>
  <si>
    <t>152</t>
  </si>
  <si>
    <t>741101001</t>
  </si>
  <si>
    <t>Práce elektromontážní komplet - silnoprud, viz samostatná příloha</t>
  </si>
  <si>
    <t>soub</t>
  </si>
  <si>
    <t>512</t>
  </si>
  <si>
    <t>124471888</t>
  </si>
  <si>
    <t>153</t>
  </si>
  <si>
    <t>762083122</t>
  </si>
  <si>
    <t>Práce společné pro tesařské konstrukce impregnace řeziva máčením proti dřevokaznému hmyzu, houbám a plísním, třída ohrožení 3 a 4 (dřevo v exteriéru)</t>
  </si>
  <si>
    <t>1465830398</t>
  </si>
  <si>
    <t>0,231+2,281+3,421+0,437</t>
  </si>
  <si>
    <t>154</t>
  </si>
  <si>
    <t>762085103.R</t>
  </si>
  <si>
    <t>Práce společné pro tesařské konstrukce montáž ocelových spojovacích prostředků ( včetně dodávky materiálu ) kotevních želez příložek, patek, táhel</t>
  </si>
  <si>
    <t>422096217</t>
  </si>
  <si>
    <t>155</t>
  </si>
  <si>
    <t>762085112.R</t>
  </si>
  <si>
    <t>Práce společné pro tesařské konstrukce montáž ocelových spojovacích prostředků ( včetně dodávky materiálu ) svorníků, šroubů délky přes 150 do 300 mm</t>
  </si>
  <si>
    <t>-470853162</t>
  </si>
  <si>
    <t>156</t>
  </si>
  <si>
    <t>762132138</t>
  </si>
  <si>
    <t>Montáž bednění stěn z hoblovaných prken tl. do 32 mm na pero a drážku, na polodrážku, na vložené pero</t>
  </si>
  <si>
    <t>140068175</t>
  </si>
  <si>
    <t>(0,25+0,4)*(9,5+3,0)</t>
  </si>
  <si>
    <t>157</t>
  </si>
  <si>
    <t>61191120</t>
  </si>
  <si>
    <t>palubky obkladové smrk profil klasický 12,5x96mm jakost A/B</t>
  </si>
  <si>
    <t>1925994816</t>
  </si>
  <si>
    <t>158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</si>
  <si>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</si>
  <si>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</si>
  <si>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-1530697382</t>
  </si>
  <si>
    <t>9,5+3,0</t>
  </si>
  <si>
    <t>159</t>
  </si>
  <si>
    <t>60512130</t>
  </si>
  <si>
    <t>hranol stavební řezivo průřezu do 224cm2 do dl 6m</t>
  </si>
  <si>
    <t>-1404867407</t>
  </si>
  <si>
    <t>12,5*0,14*0,12</t>
  </si>
  <si>
    <t>160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</si>
  <si>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</si>
  <si>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</si>
  <si>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964944015</t>
  </si>
  <si>
    <t>krokve 180/240</t>
  </si>
  <si>
    <t>8,0*9+4,0*12+9,2</t>
  </si>
  <si>
    <t>161</t>
  </si>
  <si>
    <t>60512140</t>
  </si>
  <si>
    <t>hranol stavební řezivo průřezu do 450cm2 do dl 6m</t>
  </si>
  <si>
    <t>-1187689470</t>
  </si>
  <si>
    <t>4,0*12*0,18*0,24</t>
  </si>
  <si>
    <t>162</t>
  </si>
  <si>
    <t>60512141</t>
  </si>
  <si>
    <t>hranol stavební řezivo průřezu do 450cm2 dl 6-8m</t>
  </si>
  <si>
    <t>-982370759</t>
  </si>
  <si>
    <t>8,0*9*0,18*0,24</t>
  </si>
  <si>
    <t>163</t>
  </si>
  <si>
    <t>60512142</t>
  </si>
  <si>
    <t>hranol stavební řezivo průřezu do 450cm2 přes dl 8m</t>
  </si>
  <si>
    <t>-898683917</t>
  </si>
  <si>
    <t>9,2*0,18*0,24</t>
  </si>
  <si>
    <t>164</t>
  </si>
  <si>
    <t>762341210</t>
  </si>
  <si>
    <t>Bednění a laťování montáž bednění střech rovných a šikmých sklonu do 60° s vyřezáním otvorů z prken hrubých na sraz tl. do 32 mm</t>
  </si>
  <si>
    <t>668507310</t>
  </si>
  <si>
    <t>165</t>
  </si>
  <si>
    <t>60515111</t>
  </si>
  <si>
    <t>řezivo jehličnaté boční prkno 20-30mm</t>
  </si>
  <si>
    <t>-2030005546</t>
  </si>
  <si>
    <t>0,02*(8,2*8,0+2,7*4,8)</t>
  </si>
  <si>
    <t>166</t>
  </si>
  <si>
    <t>998762201</t>
  </si>
  <si>
    <t>Přesun hmot pro konstrukce tesařské stanovený procentní sazbou (%) z ceny vodorovná dopravní vzdálenost do 50 m v objektech výšky do 6 m</t>
  </si>
  <si>
    <t>151431761</t>
  </si>
  <si>
    <t>763</t>
  </si>
  <si>
    <t>Konstrukce suché výstavby</t>
  </si>
  <si>
    <t>167</t>
  </si>
  <si>
    <t>763111323</t>
  </si>
  <si>
    <t>Příčka ze sádrokartonových desek s nosnou konstrukcí z jednoduchých ocelových profilů UW, CW jednoduše opláštěná deskou protipožární DF tl. 12,5 mm s izolací, EI 45, příčka tl. 100 mm, profil 75, Rw do 49 dB</t>
  </si>
  <si>
    <t>-332080256</t>
  </si>
  <si>
    <t xml:space="preserve">Poznámka k položce:
změna PD pozn.2
</t>
  </si>
  <si>
    <t>2,15*2,60-1,5*2,0</t>
  </si>
  <si>
    <t>168</t>
  </si>
  <si>
    <t>763121465</t>
  </si>
  <si>
    <t>Stěna předsazená ze sádrokartonových desek s nosnou konstrukcí z ocelových profilů CW, UW dvojitě opláštěná deskami protipožárními impregnovanými DFH2 tl. 2 x 12,5 mm s izolací, EI 45, stěna tl. 75 mm, profil 50</t>
  </si>
  <si>
    <t>1542745215</t>
  </si>
  <si>
    <t>(4,0+2,9)*2,6</t>
  </si>
  <si>
    <t>169</t>
  </si>
  <si>
    <t>763131452</t>
  </si>
  <si>
    <t>Podhled ze sádrokartonových desek dvouvrstvá zavěšená spodní konstrukce z ocelových profilů CD, UD jednoduše opláštěná deskou impregnovanou H2, tl. 12,5 mm, s izolací</t>
  </si>
  <si>
    <t>88236136</t>
  </si>
  <si>
    <t>13*3,7+7*6,0</t>
  </si>
  <si>
    <t>170</t>
  </si>
  <si>
    <t>998763200</t>
  </si>
  <si>
    <t>Přesun hmot pro dřevostavby stanovený procentní sazbou (%) z ceny vodorovná dopravní vzdálenost do 50 m v objektech výšky do 6 m</t>
  </si>
  <si>
    <t>-1122094866</t>
  </si>
  <si>
    <t>171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</si>
  <si>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</si>
  <si>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</si>
  <si>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763845125</t>
  </si>
  <si>
    <t>172</t>
  </si>
  <si>
    <t>764211616</t>
  </si>
  <si>
    <t>Oplechování střešních prvků z pozinkovaného plechu s povrchovou úpravou hřebene větraného v krytině ze šablon s použitím hřebenového plechu s těsněním a perforovaným plechem rš 500 mm</t>
  </si>
  <si>
    <t>27280269</t>
  </si>
  <si>
    <t>6,1+5,2</t>
  </si>
  <si>
    <t>173</t>
  </si>
  <si>
    <t>764212607</t>
  </si>
  <si>
    <t>Oplechování střešních prvků z pozinkovaného plechu s povrchovou úpravou úžlabí rš 670 mm</t>
  </si>
  <si>
    <t>643727563</t>
  </si>
  <si>
    <t>174</t>
  </si>
  <si>
    <t>764212663</t>
  </si>
  <si>
    <t>Oplechování střešních prvků z pozinkovaného plechu s povrchovou úpravou okapu okapovým plechem střechy rovné rš 250 mm</t>
  </si>
  <si>
    <t>-405831526</t>
  </si>
  <si>
    <t>9,55+3,05</t>
  </si>
  <si>
    <t>175</t>
  </si>
  <si>
    <t>764214604</t>
  </si>
  <si>
    <t>Oplechování horních ploch zdí a nadezdívek (atik) z pozinkovaného plechu s povrchovou úpravou mechanicky kotvené rš 330 mm</t>
  </si>
  <si>
    <t>984861319</t>
  </si>
  <si>
    <t>8,0+12,0</t>
  </si>
  <si>
    <t>176</t>
  </si>
  <si>
    <t>764216603</t>
  </si>
  <si>
    <t>Oplechování parapetů z pozinkovaného plechu s povrchovou úpravou rovných mechanicky kotvené, bez rohů rš 250 mm</t>
  </si>
  <si>
    <t>823105488</t>
  </si>
  <si>
    <t>1,95*2+1,25</t>
  </si>
  <si>
    <t>177</t>
  </si>
  <si>
    <t>764311613</t>
  </si>
  <si>
    <t>Lemování zdí z pozinkovaného plechu s povrchovou úpravou boční nebo horní rovné, střech s krytinou skládanou mimo prejzovou rš 250 mm</t>
  </si>
  <si>
    <t>329982403</t>
  </si>
  <si>
    <t>178</t>
  </si>
  <si>
    <t>562613694</t>
  </si>
  <si>
    <t>9,5+3,05</t>
  </si>
  <si>
    <t>179</t>
  </si>
  <si>
    <t>764511622</t>
  </si>
  <si>
    <t>Žlab podokapní z pozinkovaného plechu s povrchovou úpravou včetně háků a čel roh nebo kout, žlabu půlkruhového rš 330 mm</t>
  </si>
  <si>
    <t>-1915298803</t>
  </si>
  <si>
    <t>180</t>
  </si>
  <si>
    <t>-1258435577</t>
  </si>
  <si>
    <t>181</t>
  </si>
  <si>
    <t>-1226606610</t>
  </si>
  <si>
    <t>182</t>
  </si>
  <si>
    <t>998764201</t>
  </si>
  <si>
    <t>Přesun hmot pro konstrukce klempířské stanovený procentní sazbou (%) z ceny vodorovná dopravní vzdálenost do 50 m v objektech výšky do 6 m</t>
  </si>
  <si>
    <t>182088478</t>
  </si>
  <si>
    <t>183</t>
  </si>
  <si>
    <t>766622115.R</t>
  </si>
  <si>
    <t>Montáž oken plochy přes 1 m2 pevných výšky do 1,5 m s rámem do zdiva s pož. odolností EI 15 DP1</t>
  </si>
  <si>
    <t>-1080467737</t>
  </si>
  <si>
    <t>2*1,96*0,75</t>
  </si>
  <si>
    <t>184</t>
  </si>
  <si>
    <t>61140042.R</t>
  </si>
  <si>
    <t>okno  fixním zasklením dvojsklo 1,25*0,75 EI 15 DP1</t>
  </si>
  <si>
    <t>-1778614606</t>
  </si>
  <si>
    <t>185</t>
  </si>
  <si>
    <t>766622216</t>
  </si>
  <si>
    <t>Montáž oken plastových plochy do 1 m2 včetně montáže rámu otevíravých do zdiva</t>
  </si>
  <si>
    <t>1589381863</t>
  </si>
  <si>
    <t>186</t>
  </si>
  <si>
    <t>61140049</t>
  </si>
  <si>
    <t>okno plastové otevíravé/sklopné dvojsklo do plochy 1m2</t>
  </si>
  <si>
    <t>-1967312999</t>
  </si>
  <si>
    <t>1,25*0,75</t>
  </si>
  <si>
    <t>187</t>
  </si>
  <si>
    <t>766622862</t>
  </si>
  <si>
    <t>Demontáž okenních konstrukcí k opětovnému použití vyvěšení křídel dřevěných nebo plastových okenních, plochy otvoru přes 1,5 m2</t>
  </si>
  <si>
    <t>1997403532</t>
  </si>
  <si>
    <t>188</t>
  </si>
  <si>
    <t>766641131</t>
  </si>
  <si>
    <t>Montáž balkónových dveří dřevěných nebo plastových včetně rámu zdvojených do zdiva jednokřídlových bez nadsvětlíku</t>
  </si>
  <si>
    <t>-1378420279</t>
  </si>
  <si>
    <t>189</t>
  </si>
  <si>
    <t>61140057</t>
  </si>
  <si>
    <t>dveře plastové balkonové jednokřídlové dvojsklo</t>
  </si>
  <si>
    <t>-1294293681</t>
  </si>
  <si>
    <t>1,0*2,25</t>
  </si>
  <si>
    <t>190</t>
  </si>
  <si>
    <t>766660001</t>
  </si>
  <si>
    <t>Montáž dveřních křídel dřevěných nebo plastových otevíravých do ocelové zárubně povrchově upravených jednokřídlových, šířky do 800 mm</t>
  </si>
  <si>
    <t>-1559128208</t>
  </si>
  <si>
    <t>191</t>
  </si>
  <si>
    <t>61162073</t>
  </si>
  <si>
    <t>dveře jednokřídlé voštinové povrch laminátový plné 700x1970-2100mm</t>
  </si>
  <si>
    <t>723765847</t>
  </si>
  <si>
    <t>192</t>
  </si>
  <si>
    <t>61162074</t>
  </si>
  <si>
    <t>dveře jednokřídlé voštinové povrch laminátový plné 800x1970-2100mm</t>
  </si>
  <si>
    <t>-1401276179</t>
  </si>
  <si>
    <t>193</t>
  </si>
  <si>
    <t>766660031</t>
  </si>
  <si>
    <t>Montáž dveřních křídel dřevěných nebo plastových otevíravých do ocelové zárubně protipožárních dvoukřídlových jakékoliv šířky</t>
  </si>
  <si>
    <t>-2117987587</t>
  </si>
  <si>
    <t>194</t>
  </si>
  <si>
    <t>61162128.R</t>
  </si>
  <si>
    <t xml:space="preserve">dveře dvoukřídlé dřevotřískové protipožární EI (EW) 30 D3 povrch laminátový plné 1500x1970-2100mm
</t>
  </si>
  <si>
    <t>1733390380</t>
  </si>
  <si>
    <t xml:space="preserve">Poznámka k položce:
dveře vybavené veškerým kováním dle výkresu D.1.1.3b - D+M veškerého kování
</t>
  </si>
  <si>
    <t>195</t>
  </si>
  <si>
    <t>766660729</t>
  </si>
  <si>
    <t>Montáž dveřních doplňků dveřního kování interiérového štítku s klikou</t>
  </si>
  <si>
    <t>-783187665</t>
  </si>
  <si>
    <t>196</t>
  </si>
  <si>
    <t>54914624</t>
  </si>
  <si>
    <t>kování dveřní vrchní klika včetně štítu a montážního materiálu HR BB 72 F4</t>
  </si>
  <si>
    <t>-760788054</t>
  </si>
  <si>
    <t>197</t>
  </si>
  <si>
    <t>-680494175</t>
  </si>
  <si>
    <t>1,25</t>
  </si>
  <si>
    <t>198</t>
  </si>
  <si>
    <t>60794102</t>
  </si>
  <si>
    <t>parapet dřevotřískový vnitřní povrch laminátový š 260mm</t>
  </si>
  <si>
    <t>-95781002</t>
  </si>
  <si>
    <t>199</t>
  </si>
  <si>
    <t>971217056</t>
  </si>
  <si>
    <t>2*1,92</t>
  </si>
  <si>
    <t>200</t>
  </si>
  <si>
    <t>-1582203143</t>
  </si>
  <si>
    <t>201</t>
  </si>
  <si>
    <t>998766201</t>
  </si>
  <si>
    <t>Přesun hmot pro konstrukce truhlářské stanovený procentní sazbou (%) z ceny vodorovná dopravní vzdálenost do 50 m v objektech výšky do 6 m</t>
  </si>
  <si>
    <t>1629623689</t>
  </si>
  <si>
    <t>771</t>
  </si>
  <si>
    <t>Podlahy z dlaždic</t>
  </si>
  <si>
    <t>202</t>
  </si>
  <si>
    <t>771473112</t>
  </si>
  <si>
    <t>Montáž soklů z dlaždic keramických lepených standardním lepidlem rovných, výšky přes 65 do 90 mm</t>
  </si>
  <si>
    <t>-1335329678</t>
  </si>
  <si>
    <t>7,4+3,0+2,0+8,5+1,7+1,7+3,6+2,1+2,7+3,65+3,65+2,0+0,2*2+(4,0+4,0+2,82+2,82)*2</t>
  </si>
  <si>
    <t>203</t>
  </si>
  <si>
    <t>59761011</t>
  </si>
  <si>
    <t>dlažba keramická slinutá hladká do interiéru i exteriéru do 9ks/m2</t>
  </si>
  <si>
    <t>248999862</t>
  </si>
  <si>
    <t>69,68*0,08</t>
  </si>
  <si>
    <t>5,574*1,1 'Přepočtené koeficientem množství</t>
  </si>
  <si>
    <t>204</t>
  </si>
  <si>
    <t>771573113</t>
  </si>
  <si>
    <t>Montáž podlah z dlaždic keramických lepených standardním lepidlem hladkých přes 9 do 12 ks/m2</t>
  </si>
  <si>
    <t>-454159443</t>
  </si>
  <si>
    <t>9,56+11,59+6,21+2,16+5,17+3,78+3,56+11,20+7,83+11,2+7,83</t>
  </si>
  <si>
    <t>205</t>
  </si>
  <si>
    <t>-771797024</t>
  </si>
  <si>
    <t>80,09*1,1 'Přepočtené koeficientem množství</t>
  </si>
  <si>
    <t>206</t>
  </si>
  <si>
    <t>771577151</t>
  </si>
  <si>
    <t>Montáž podlah z dlaždic keramických kladených do malty Příplatek k cenám za plochu do 5 m2 jednotlivě</t>
  </si>
  <si>
    <t>697056514</t>
  </si>
  <si>
    <t>2,16+3,78+3,56</t>
  </si>
  <si>
    <t>207</t>
  </si>
  <si>
    <t>998771201</t>
  </si>
  <si>
    <t>Přesun hmot pro podlahy z dlaždic stanovený procentní sazbou (%) z ceny vodorovná dopravní vzdálenost do 50 m v objektech výšky do 6 m</t>
  </si>
  <si>
    <t>-475654633</t>
  </si>
  <si>
    <t>781</t>
  </si>
  <si>
    <t>Dokončovací práce - obklady</t>
  </si>
  <si>
    <t>208</t>
  </si>
  <si>
    <t>781131112</t>
  </si>
  <si>
    <t>Izolace stěny pod obklad izolace nátěrem nebo stěrkou ve dvou vrstvách</t>
  </si>
  <si>
    <t>149411226</t>
  </si>
  <si>
    <t>izolace pod dlazbou</t>
  </si>
  <si>
    <t>2,16+5,17+3,78+3,56+7,83+7,83</t>
  </si>
  <si>
    <t>izolace pod obklad</t>
  </si>
  <si>
    <t>209</t>
  </si>
  <si>
    <t>781474114</t>
  </si>
  <si>
    <t>Montáž obkladů vnitřních stěn z dlaždic keramických lepených flexibilním lepidlem maloformátových hladkých přes 19 do 22 ks/m2</t>
  </si>
  <si>
    <t>285351842</t>
  </si>
  <si>
    <t>210</t>
  </si>
  <si>
    <t>59761040</t>
  </si>
  <si>
    <t>obklad keramický hladký přes 19 do 22ks/m2</t>
  </si>
  <si>
    <t>1673292873</t>
  </si>
  <si>
    <t>143,65*1,1 'Přepočtené koeficientem množství</t>
  </si>
  <si>
    <t>211</t>
  </si>
  <si>
    <t>781477111</t>
  </si>
  <si>
    <t>Montáž obkladů vnitřních stěn z dlaždic keramických Příplatek k cenám za plochu do 10 m2 jednotlivě</t>
  </si>
  <si>
    <t>-1955569648</t>
  </si>
  <si>
    <t>212</t>
  </si>
  <si>
    <t>781494111</t>
  </si>
  <si>
    <t>Obklad - dokončující práce profily ukončovací lepené flexibilním lepidlem rohové</t>
  </si>
  <si>
    <t>-1404394732</t>
  </si>
  <si>
    <t>2,25*14+0,75*6+1,92*2+1,25</t>
  </si>
  <si>
    <t>213</t>
  </si>
  <si>
    <t>998781201</t>
  </si>
  <si>
    <t>Přesun hmot pro obklady keramické stanovený procentní sazbou (%) z ceny vodorovná dopravní vzdálenost do 50 m v objektech výšky do 6 m</t>
  </si>
  <si>
    <t>1742737699</t>
  </si>
  <si>
    <t>214</t>
  </si>
  <si>
    <t>783148211</t>
  </si>
  <si>
    <t>Lakovací nátěr truhlářských konstrukcí dvojnásobný s mezibroušením akryluretanový</t>
  </si>
  <si>
    <t>-1302953492</t>
  </si>
  <si>
    <t>784</t>
  </si>
  <si>
    <t>Dokončovací práce - malby a tapety</t>
  </si>
  <si>
    <t>215</t>
  </si>
  <si>
    <t>784181011</t>
  </si>
  <si>
    <t>Pačokování dvojnásobné v místnostech výšky do 3,80 m</t>
  </si>
  <si>
    <t>753578191</t>
  </si>
  <si>
    <t>omítka štuková</t>
  </si>
  <si>
    <t>0,5*(3,0*4+2,8*4+1,9*2+2,0*2+1,25*4+2*4+1,8*8+2,9*2+1,2*2+1,8*2*2)</t>
  </si>
  <si>
    <t>Mezisoučet</t>
  </si>
  <si>
    <t>podhled SDK</t>
  </si>
  <si>
    <t>216</t>
  </si>
  <si>
    <t>784221101</t>
  </si>
  <si>
    <t>Malby z malířských směsí otěruvzdorných za sucha dvojnásobné, bílé za sucha otěruvzdorné dobře v místnostech výšky do 3,80 m</t>
  </si>
  <si>
    <t>172040681</t>
  </si>
  <si>
    <t>VRN</t>
  </si>
  <si>
    <t>Vedlejší rozpočtové náklady</t>
  </si>
  <si>
    <t>217</t>
  </si>
  <si>
    <t>2018575235</t>
  </si>
  <si>
    <t>218</t>
  </si>
  <si>
    <t>-85082441</t>
  </si>
  <si>
    <t>219</t>
  </si>
  <si>
    <t>1964080036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</si>
  <si>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</si>
  <si>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</si>
  <si>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</si>
  <si>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</si>
  <si>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</si>
  <si>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</si>
  <si>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</si>
  <si>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</si>
  <si>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</si>
  <si>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</si>
  <si>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</si>
  <si>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</si>
  <si>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</si>
  <si>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</si>
  <si>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</si>
  <si>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</si>
  <si>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</si>
  <si>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</si>
  <si>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</si>
  <si>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</si>
  <si>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</si>
  <si>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</si>
  <si>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</si>
  <si>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</si>
  <si>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</si>
  <si>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</si>
  <si>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</si>
  <si>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</si>
  <si>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</si>
  <si>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</si>
  <si>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</si>
  <si>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</si>
  <si>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</si>
  <si>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</si>
  <si>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</si>
  <si>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</si>
  <si>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</si>
  <si>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</si>
  <si>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</si>
  <si>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</si>
  <si>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</si>
  <si>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</si>
  <si>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</si>
  <si>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</si>
  <si>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</si>
  <si>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</si>
  <si>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</si>
  <si>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</si>
  <si>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</si>
  <si>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</si>
  <si>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</si>
  <si>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</si>
  <si>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</si>
  <si>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</si>
  <si>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</si>
  <si>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</si>
  <si>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</si>
  <si>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</si>
  <si>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</si>
  <si>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</si>
  <si>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</si>
  <si>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</si>
  <si>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</si>
  <si>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</si>
  <si>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</si>
  <si>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</si>
  <si>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</si>
  <si>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</si>
  <si>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</si>
  <si>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</si>
  <si>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</si>
  <si>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</si>
  <si>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</si>
  <si>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</si>
  <si>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</si>
  <si>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</si>
  <si>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</si>
  <si>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</si>
  <si>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</si>
  <si>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</si>
  <si>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</si>
  <si>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</si>
  <si>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</si>
  <si>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</si>
  <si>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</si>
  <si>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</si>
  <si>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</si>
  <si>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</si>
  <si>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</si>
  <si>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</si>
  <si>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</si>
  <si>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</si>
  <si>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</si>
  <si>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</si>
  <si>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</si>
  <si>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</si>
  <si>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</si>
  <si>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</si>
  <si>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</si>
  <si>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</si>
  <si>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</si>
  <si>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</si>
  <si>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</si>
  <si>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</si>
  <si>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</si>
  <si>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</si>
  <si>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</si>
  <si>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</si>
  <si>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</si>
  <si>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</si>
  <si>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</si>
  <si>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</si>
  <si>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</si>
  <si>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</si>
  <si>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</si>
  <si>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</si>
  <si>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</si>
  <si>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</si>
  <si>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</si>
  <si>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</si>
  <si>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</si>
  <si>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</si>
  <si>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</si>
  <si>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</si>
  <si>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</si>
  <si>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</si>
  <si>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</si>
  <si>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</si>
  <si>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</si>
  <si>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</si>
  <si>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</si>
  <si>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</si>
  <si>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</si>
  <si>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</si>
  <si>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</si>
  <si>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</si>
  <si>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</si>
  <si>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</si>
  <si>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</si>
  <si>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</si>
  <si>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</si>
  <si>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</si>
  <si>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</si>
  <si>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</si>
  <si>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</si>
  <si>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</si>
  <si>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</si>
  <si>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</si>
  <si>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</si>
  <si>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</si>
  <si>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</si>
  <si>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</si>
  <si>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</si>
  <si>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</si>
  <si>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</si>
  <si>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</si>
  <si>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</si>
  <si>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</si>
  <si>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</si>
  <si>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</si>
  <si>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</si>
  <si>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</si>
  <si>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</si>
  <si>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</si>
  <si>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</si>
  <si>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</si>
  <si>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</si>
  <si>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</si>
  <si>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</si>
  <si>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</si>
  <si>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</si>
  <si>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</si>
  <si>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</si>
  <si>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</si>
  <si>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</si>
  <si>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</si>
  <si>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</si>
  <si>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</si>
  <si>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</si>
  <si>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</si>
  <si>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</si>
  <si>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</si>
  <si>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</si>
  <si>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</si>
  <si>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Elektroinstalace</t>
  </si>
  <si>
    <t>Pomocný rozvaděč R1 nástěnný OEZ typ RZG-1S18, 18mod.neprůhledné dveře</t>
  </si>
  <si>
    <t>ks</t>
  </si>
  <si>
    <t>Chránič j jističem 16B/1N/0,03 PFL7</t>
  </si>
  <si>
    <t>Chránič 2 pól. PF7 25/2/0,03</t>
  </si>
  <si>
    <t>Jistič 1 pól. 10B/1/PL7</t>
  </si>
  <si>
    <t>Svítidla</t>
  </si>
  <si>
    <t>63348 1550/840, 10W (S4,5,6,7,10,13)</t>
  </si>
  <si>
    <t>64050 LED 1,4ft PC3200/840, 22W (S9,12)</t>
  </si>
  <si>
    <t>63560 3600/840, 24W (S8,11)</t>
  </si>
  <si>
    <t>63349 1900/840, 12W (S2,3,2)</t>
  </si>
  <si>
    <t>63351 2500/840, 16W (S1)</t>
  </si>
  <si>
    <t>Ventilátor s automatickou žaluzií do potrubí (800 m3)</t>
  </si>
  <si>
    <t>Kabely a vodiče</t>
  </si>
  <si>
    <t>CYKY 2Ax1,5</t>
  </si>
  <si>
    <t>CYKY 3Ax1,5</t>
  </si>
  <si>
    <t>CYKY 3Cx1,5</t>
  </si>
  <si>
    <t>CYKY 3Cx2,5</t>
  </si>
  <si>
    <t>CY 4</t>
  </si>
  <si>
    <t>Vypínač 3553-01289 B1</t>
  </si>
  <si>
    <t>Přepínač střídavý č.6 355-06289 B1</t>
  </si>
  <si>
    <t>Dvojzásuvky do krabice 5517-2389 B1</t>
  </si>
  <si>
    <t>Krabice přístrojové k zapuštění KP68</t>
  </si>
  <si>
    <t>Krabice instalační k zapuštění KU68-1901</t>
  </si>
  <si>
    <t>Spojovací a pomocný materiál</t>
  </si>
  <si>
    <t>kpl</t>
  </si>
  <si>
    <t>Elektromontáže-práce</t>
  </si>
  <si>
    <t>Celkem</t>
  </si>
  <si>
    <t>331,338*1,02*2 'Přepočtené koeficientem množství</t>
  </si>
  <si>
    <t>profil zakládací Al tl 1mm pro ETICS pro izolant tl 100mm</t>
  </si>
  <si>
    <t>Návlekové tepelně izolační trubky 15/10, délka 2 m</t>
  </si>
  <si>
    <t>Návlekové tepelně izolační trubky 22/10, délka 2m</t>
  </si>
  <si>
    <t>Návlekové tepelně izolační trubky 35/10, délka 2m</t>
  </si>
  <si>
    <t>Návlekové tepelně izolační trubky 28/20, délka 2m</t>
  </si>
  <si>
    <t>podkladní elastomerem modifikovaný natavovovací asfaltový pás s minerálním posypem 200g/m2 tl. 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</si>
</sst>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15" fillId="0" borderId="0" xfId="21" applyFont="1" applyAlignment="1">
      <alignment horizontal="left" vertical="center"/>
      <protection/>
    </xf>
    <xf numFmtId="0" fontId="9" fillId="0" borderId="0" xfId="21" applyFont="1">
      <alignment/>
      <protection/>
    </xf>
    <xf numFmtId="0" fontId="9" fillId="0" borderId="3" xfId="21" applyFont="1" applyBorder="1">
      <alignment/>
      <protection/>
    </xf>
    <xf numFmtId="0" fontId="9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Protection="1">
      <alignment/>
      <protection locked="0"/>
    </xf>
    <xf numFmtId="4" fontId="8" fillId="0" borderId="0" xfId="21" applyNumberFormat="1" applyFont="1">
      <alignment/>
      <protection/>
    </xf>
    <xf numFmtId="0" fontId="9" fillId="0" borderId="18" xfId="21" applyFont="1" applyBorder="1">
      <alignment/>
      <protection/>
    </xf>
    <xf numFmtId="166" fontId="9" fillId="0" borderId="0" xfId="21" applyNumberFormat="1" applyFont="1">
      <alignment/>
      <protection/>
    </xf>
    <xf numFmtId="166" fontId="9" fillId="0" borderId="12" xfId="21" applyNumberFormat="1" applyFont="1" applyBorder="1">
      <alignment/>
      <protection/>
    </xf>
    <xf numFmtId="0" fontId="9" fillId="0" borderId="0" xfId="21" applyFont="1" applyAlignment="1">
      <alignment horizontal="center"/>
      <protection/>
    </xf>
    <xf numFmtId="4" fontId="9" fillId="0" borderId="0" xfId="21" applyNumberFormat="1" applyFont="1" applyAlignment="1">
      <alignment vertical="center"/>
      <protection/>
    </xf>
    <xf numFmtId="0" fontId="23" fillId="0" borderId="22" xfId="21" applyFont="1" applyBorder="1" applyAlignment="1">
      <alignment horizontal="center" vertical="center"/>
      <protection/>
    </xf>
    <xf numFmtId="49" fontId="23" fillId="0" borderId="22" xfId="21" applyNumberFormat="1" applyFont="1" applyBorder="1" applyAlignment="1">
      <alignment horizontal="left" vertical="center" wrapText="1"/>
      <protection/>
    </xf>
    <xf numFmtId="0" fontId="23" fillId="0" borderId="22" xfId="21" applyFont="1" applyBorder="1" applyAlignment="1">
      <alignment horizontal="left" vertical="center" wrapText="1"/>
      <protection/>
    </xf>
    <xf numFmtId="0" fontId="23" fillId="0" borderId="22" xfId="21" applyFont="1" applyBorder="1" applyAlignment="1">
      <alignment horizontal="center" vertical="center" wrapText="1"/>
      <protection/>
    </xf>
    <xf numFmtId="167" fontId="23" fillId="0" borderId="22" xfId="21" applyNumberFormat="1" applyFont="1" applyBorder="1" applyAlignment="1">
      <alignment vertical="center"/>
      <protection/>
    </xf>
    <xf numFmtId="4" fontId="23" fillId="2" borderId="22" xfId="21" applyNumberFormat="1" applyFont="1" applyFill="1" applyBorder="1" applyAlignment="1" applyProtection="1">
      <alignment vertical="center"/>
      <protection locked="0"/>
    </xf>
    <xf numFmtId="4" fontId="23" fillId="0" borderId="22" xfId="21" applyNumberFormat="1" applyFont="1" applyBorder="1" applyAlignment="1">
      <alignment vertical="center"/>
      <protection/>
    </xf>
    <xf numFmtId="0" fontId="24" fillId="2" borderId="18" xfId="21" applyFont="1" applyFill="1" applyBorder="1" applyAlignment="1" applyProtection="1">
      <alignment horizontal="left" vertical="center"/>
      <protection locked="0"/>
    </xf>
    <xf numFmtId="0" fontId="24" fillId="0" borderId="0" xfId="21" applyFont="1" applyAlignment="1">
      <alignment horizontal="center" vertical="center"/>
      <protection/>
    </xf>
    <xf numFmtId="166" fontId="24" fillId="0" borderId="0" xfId="21" applyNumberFormat="1" applyFont="1" applyAlignment="1">
      <alignment vertical="center"/>
      <protection/>
    </xf>
    <xf numFmtId="166" fontId="24" fillId="0" borderId="12" xfId="21" applyNumberFormat="1" applyFont="1" applyBorder="1" applyAlignment="1">
      <alignment vertical="center"/>
      <protection/>
    </xf>
    <xf numFmtId="0" fontId="23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4" fontId="0" fillId="0" borderId="0" xfId="21" applyNumberFormat="1" applyFont="1" applyAlignment="1">
      <alignment vertical="center"/>
      <protection/>
    </xf>
    <xf numFmtId="0" fontId="0" fillId="0" borderId="0" xfId="21">
      <alignment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2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2" t="s">
        <v>14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4"/>
      <c r="AQ5" s="24"/>
      <c r="AR5" s="22"/>
      <c r="BE5" s="369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4" t="s">
        <v>17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4"/>
      <c r="AQ6" s="24"/>
      <c r="AR6" s="22"/>
      <c r="BE6" s="370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0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0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0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0"/>
      <c r="BS10" s="19" t="s">
        <v>6</v>
      </c>
    </row>
    <row r="11" spans="2:71" s="1" customFormat="1" ht="18.4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70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0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70"/>
      <c r="BS13" s="19" t="s">
        <v>6</v>
      </c>
    </row>
    <row r="14" spans="2:71" ht="12.75">
      <c r="B14" s="23"/>
      <c r="C14" s="24"/>
      <c r="D14" s="24"/>
      <c r="E14" s="375" t="s">
        <v>29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70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0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0"/>
      <c r="BS16" s="19" t="s">
        <v>4</v>
      </c>
    </row>
    <row r="17" spans="2:71" s="1" customFormat="1" ht="18.4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70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0"/>
      <c r="BS18" s="19" t="s">
        <v>6</v>
      </c>
    </row>
    <row r="19" spans="2:71" s="1" customFormat="1" ht="12" customHeight="1">
      <c r="B19" s="23"/>
      <c r="C19" s="24"/>
      <c r="D19" s="31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0"/>
      <c r="BS19" s="19" t="s">
        <v>6</v>
      </c>
    </row>
    <row r="20" spans="2:71" s="1" customFormat="1" ht="18.4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70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0"/>
    </row>
    <row r="22" spans="2:57" s="1" customFormat="1" ht="12" customHeight="1">
      <c r="B22" s="23"/>
      <c r="C22" s="24"/>
      <c r="D22" s="31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0"/>
    </row>
    <row r="23" spans="2:57" s="1" customFormat="1" ht="47.25" customHeight="1">
      <c r="B23" s="23"/>
      <c r="C23" s="24"/>
      <c r="D23" s="24"/>
      <c r="E23" s="377" t="s">
        <v>34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24"/>
      <c r="AP23" s="24"/>
      <c r="AQ23" s="24"/>
      <c r="AR23" s="22"/>
      <c r="BE23" s="370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0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0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8">
        <f>ROUND(AG54,2)</f>
        <v>0</v>
      </c>
      <c r="AL26" s="379"/>
      <c r="AM26" s="379"/>
      <c r="AN26" s="379"/>
      <c r="AO26" s="379"/>
      <c r="AP26" s="38"/>
      <c r="AQ26" s="38"/>
      <c r="AR26" s="41"/>
      <c r="BE26" s="370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0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0" t="s">
        <v>36</v>
      </c>
      <c r="M28" s="380"/>
      <c r="N28" s="380"/>
      <c r="O28" s="380"/>
      <c r="P28" s="380"/>
      <c r="Q28" s="38"/>
      <c r="R28" s="38"/>
      <c r="S28" s="38"/>
      <c r="T28" s="38"/>
      <c r="U28" s="38"/>
      <c r="V28" s="38"/>
      <c r="W28" s="380" t="s">
        <v>37</v>
      </c>
      <c r="X28" s="380"/>
      <c r="Y28" s="380"/>
      <c r="Z28" s="380"/>
      <c r="AA28" s="380"/>
      <c r="AB28" s="380"/>
      <c r="AC28" s="380"/>
      <c r="AD28" s="380"/>
      <c r="AE28" s="380"/>
      <c r="AF28" s="38"/>
      <c r="AG28" s="38"/>
      <c r="AH28" s="38"/>
      <c r="AI28" s="38"/>
      <c r="AJ28" s="38"/>
      <c r="AK28" s="380" t="s">
        <v>38</v>
      </c>
      <c r="AL28" s="380"/>
      <c r="AM28" s="380"/>
      <c r="AN28" s="380"/>
      <c r="AO28" s="380"/>
      <c r="AP28" s="38"/>
      <c r="AQ28" s="38"/>
      <c r="AR28" s="41"/>
      <c r="BE28" s="370"/>
    </row>
    <row r="29" spans="2:57" s="3" customFormat="1" ht="14.45" customHeight="1">
      <c r="B29" s="42"/>
      <c r="C29" s="43"/>
      <c r="D29" s="31" t="s">
        <v>39</v>
      </c>
      <c r="E29" s="43"/>
      <c r="F29" s="31" t="s">
        <v>40</v>
      </c>
      <c r="G29" s="43"/>
      <c r="H29" s="43"/>
      <c r="I29" s="43"/>
      <c r="J29" s="43"/>
      <c r="K29" s="43"/>
      <c r="L29" s="383">
        <v>0.21</v>
      </c>
      <c r="M29" s="382"/>
      <c r="N29" s="382"/>
      <c r="O29" s="382"/>
      <c r="P29" s="382"/>
      <c r="Q29" s="43"/>
      <c r="R29" s="43"/>
      <c r="S29" s="43"/>
      <c r="T29" s="43"/>
      <c r="U29" s="43"/>
      <c r="V29" s="43"/>
      <c r="W29" s="381">
        <f>ROUND(AZ54,2)</f>
        <v>0</v>
      </c>
      <c r="X29" s="382"/>
      <c r="Y29" s="382"/>
      <c r="Z29" s="382"/>
      <c r="AA29" s="382"/>
      <c r="AB29" s="382"/>
      <c r="AC29" s="382"/>
      <c r="AD29" s="382"/>
      <c r="AE29" s="382"/>
      <c r="AF29" s="43"/>
      <c r="AG29" s="43"/>
      <c r="AH29" s="43"/>
      <c r="AI29" s="43"/>
      <c r="AJ29" s="43"/>
      <c r="AK29" s="381">
        <f>ROUND(AV54,2)</f>
        <v>0</v>
      </c>
      <c r="AL29" s="382"/>
      <c r="AM29" s="382"/>
      <c r="AN29" s="382"/>
      <c r="AO29" s="382"/>
      <c r="AP29" s="43"/>
      <c r="AQ29" s="43"/>
      <c r="AR29" s="44"/>
      <c r="BE29" s="371"/>
    </row>
    <row r="30" spans="2:57" s="3" customFormat="1" ht="14.45" customHeight="1">
      <c r="B30" s="42"/>
      <c r="C30" s="43"/>
      <c r="D30" s="43"/>
      <c r="E30" s="43"/>
      <c r="F30" s="31" t="s">
        <v>41</v>
      </c>
      <c r="G30" s="43"/>
      <c r="H30" s="43"/>
      <c r="I30" s="43"/>
      <c r="J30" s="43"/>
      <c r="K30" s="43"/>
      <c r="L30" s="383">
        <v>0.15</v>
      </c>
      <c r="M30" s="382"/>
      <c r="N30" s="382"/>
      <c r="O30" s="382"/>
      <c r="P30" s="382"/>
      <c r="Q30" s="43"/>
      <c r="R30" s="43"/>
      <c r="S30" s="43"/>
      <c r="T30" s="43"/>
      <c r="U30" s="43"/>
      <c r="V30" s="43"/>
      <c r="W30" s="381">
        <f>ROUND(BA54,2)</f>
        <v>0</v>
      </c>
      <c r="X30" s="382"/>
      <c r="Y30" s="382"/>
      <c r="Z30" s="382"/>
      <c r="AA30" s="382"/>
      <c r="AB30" s="382"/>
      <c r="AC30" s="382"/>
      <c r="AD30" s="382"/>
      <c r="AE30" s="382"/>
      <c r="AF30" s="43"/>
      <c r="AG30" s="43"/>
      <c r="AH30" s="43"/>
      <c r="AI30" s="43"/>
      <c r="AJ30" s="43"/>
      <c r="AK30" s="381">
        <f>ROUND(AW54,2)</f>
        <v>0</v>
      </c>
      <c r="AL30" s="382"/>
      <c r="AM30" s="382"/>
      <c r="AN30" s="382"/>
      <c r="AO30" s="382"/>
      <c r="AP30" s="43"/>
      <c r="AQ30" s="43"/>
      <c r="AR30" s="44"/>
      <c r="BE30" s="371"/>
    </row>
    <row r="31" spans="2:57" s="3" customFormat="1" ht="14.45" customHeight="1" hidden="1">
      <c r="B31" s="42"/>
      <c r="C31" s="43"/>
      <c r="D31" s="43"/>
      <c r="E31" s="43"/>
      <c r="F31" s="31" t="s">
        <v>42</v>
      </c>
      <c r="G31" s="43"/>
      <c r="H31" s="43"/>
      <c r="I31" s="43"/>
      <c r="J31" s="43"/>
      <c r="K31" s="43"/>
      <c r="L31" s="383">
        <v>0.21</v>
      </c>
      <c r="M31" s="382"/>
      <c r="N31" s="382"/>
      <c r="O31" s="382"/>
      <c r="P31" s="382"/>
      <c r="Q31" s="43"/>
      <c r="R31" s="43"/>
      <c r="S31" s="43"/>
      <c r="T31" s="43"/>
      <c r="U31" s="43"/>
      <c r="V31" s="43"/>
      <c r="W31" s="381">
        <f>ROUND(BB54,2)</f>
        <v>0</v>
      </c>
      <c r="X31" s="382"/>
      <c r="Y31" s="382"/>
      <c r="Z31" s="382"/>
      <c r="AA31" s="382"/>
      <c r="AB31" s="382"/>
      <c r="AC31" s="382"/>
      <c r="AD31" s="382"/>
      <c r="AE31" s="382"/>
      <c r="AF31" s="43"/>
      <c r="AG31" s="43"/>
      <c r="AH31" s="43"/>
      <c r="AI31" s="43"/>
      <c r="AJ31" s="43"/>
      <c r="AK31" s="381">
        <v>0</v>
      </c>
      <c r="AL31" s="382"/>
      <c r="AM31" s="382"/>
      <c r="AN31" s="382"/>
      <c r="AO31" s="382"/>
      <c r="AP31" s="43"/>
      <c r="AQ31" s="43"/>
      <c r="AR31" s="44"/>
      <c r="BE31" s="371"/>
    </row>
    <row r="32" spans="2:57" s="3" customFormat="1" ht="14.45" customHeight="1" hidden="1">
      <c r="B32" s="42"/>
      <c r="C32" s="43"/>
      <c r="D32" s="43"/>
      <c r="E32" s="43"/>
      <c r="F32" s="31" t="s">
        <v>43</v>
      </c>
      <c r="G32" s="43"/>
      <c r="H32" s="43"/>
      <c r="I32" s="43"/>
      <c r="J32" s="43"/>
      <c r="K32" s="43"/>
      <c r="L32" s="383">
        <v>0.15</v>
      </c>
      <c r="M32" s="382"/>
      <c r="N32" s="382"/>
      <c r="O32" s="382"/>
      <c r="P32" s="382"/>
      <c r="Q32" s="43"/>
      <c r="R32" s="43"/>
      <c r="S32" s="43"/>
      <c r="T32" s="43"/>
      <c r="U32" s="43"/>
      <c r="V32" s="43"/>
      <c r="W32" s="381">
        <f>ROUND(BC54,2)</f>
        <v>0</v>
      </c>
      <c r="X32" s="382"/>
      <c r="Y32" s="382"/>
      <c r="Z32" s="382"/>
      <c r="AA32" s="382"/>
      <c r="AB32" s="382"/>
      <c r="AC32" s="382"/>
      <c r="AD32" s="382"/>
      <c r="AE32" s="382"/>
      <c r="AF32" s="43"/>
      <c r="AG32" s="43"/>
      <c r="AH32" s="43"/>
      <c r="AI32" s="43"/>
      <c r="AJ32" s="43"/>
      <c r="AK32" s="381">
        <v>0</v>
      </c>
      <c r="AL32" s="382"/>
      <c r="AM32" s="382"/>
      <c r="AN32" s="382"/>
      <c r="AO32" s="382"/>
      <c r="AP32" s="43"/>
      <c r="AQ32" s="43"/>
      <c r="AR32" s="44"/>
      <c r="BE32" s="371"/>
    </row>
    <row r="33" spans="2:44" s="3" customFormat="1" ht="14.45" customHeight="1" hidden="1">
      <c r="B33" s="42"/>
      <c r="C33" s="43"/>
      <c r="D33" s="43"/>
      <c r="E33" s="43"/>
      <c r="F33" s="31" t="s">
        <v>44</v>
      </c>
      <c r="G33" s="43"/>
      <c r="H33" s="43"/>
      <c r="I33" s="43"/>
      <c r="J33" s="43"/>
      <c r="K33" s="43"/>
      <c r="L33" s="383">
        <v>0</v>
      </c>
      <c r="M33" s="382"/>
      <c r="N33" s="382"/>
      <c r="O33" s="382"/>
      <c r="P33" s="382"/>
      <c r="Q33" s="43"/>
      <c r="R33" s="43"/>
      <c r="S33" s="43"/>
      <c r="T33" s="43"/>
      <c r="U33" s="43"/>
      <c r="V33" s="43"/>
      <c r="W33" s="381">
        <f>ROUND(BD54,2)</f>
        <v>0</v>
      </c>
      <c r="X33" s="382"/>
      <c r="Y33" s="382"/>
      <c r="Z33" s="382"/>
      <c r="AA33" s="382"/>
      <c r="AB33" s="382"/>
      <c r="AC33" s="382"/>
      <c r="AD33" s="382"/>
      <c r="AE33" s="382"/>
      <c r="AF33" s="43"/>
      <c r="AG33" s="43"/>
      <c r="AH33" s="43"/>
      <c r="AI33" s="43"/>
      <c r="AJ33" s="43"/>
      <c r="AK33" s="381">
        <v>0</v>
      </c>
      <c r="AL33" s="382"/>
      <c r="AM33" s="382"/>
      <c r="AN33" s="382"/>
      <c r="AO33" s="38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384" t="s">
        <v>47</v>
      </c>
      <c r="Y35" s="385"/>
      <c r="Z35" s="385"/>
      <c r="AA35" s="385"/>
      <c r="AB35" s="385"/>
      <c r="AC35" s="47"/>
      <c r="AD35" s="47"/>
      <c r="AE35" s="47"/>
      <c r="AF35" s="47"/>
      <c r="AG35" s="47"/>
      <c r="AH35" s="47"/>
      <c r="AI35" s="47"/>
      <c r="AJ35" s="47"/>
      <c r="AK35" s="386">
        <f>SUM(AK26:AK33)</f>
        <v>0</v>
      </c>
      <c r="AL35" s="385"/>
      <c r="AM35" s="385"/>
      <c r="AN35" s="385"/>
      <c r="AO35" s="38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202110041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407" t="str">
        <f>K6</f>
        <v>Klatovy, SPŠ , parc.číslo 2025/3, 4137</v>
      </c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8" t="str">
        <f>IF(AN8="","",AN8)</f>
        <v>16. 2. 2021</v>
      </c>
      <c r="AN47" s="38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89" t="str">
        <f>IF(E17="","",E17)</f>
        <v xml:space="preserve"> </v>
      </c>
      <c r="AN49" s="390"/>
      <c r="AO49" s="390"/>
      <c r="AP49" s="390"/>
      <c r="AQ49" s="38"/>
      <c r="AR49" s="41"/>
      <c r="AS49" s="391" t="s">
        <v>49</v>
      </c>
      <c r="AT49" s="39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389" t="str">
        <f>IF(E20="","",E20)</f>
        <v xml:space="preserve"> </v>
      </c>
      <c r="AN50" s="390"/>
      <c r="AO50" s="390"/>
      <c r="AP50" s="390"/>
      <c r="AQ50" s="38"/>
      <c r="AR50" s="41"/>
      <c r="AS50" s="393"/>
      <c r="AT50" s="39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5"/>
      <c r="AT51" s="39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403" t="s">
        <v>50</v>
      </c>
      <c r="D52" s="404"/>
      <c r="E52" s="404"/>
      <c r="F52" s="404"/>
      <c r="G52" s="404"/>
      <c r="H52" s="68"/>
      <c r="I52" s="405" t="s">
        <v>51</v>
      </c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6" t="s">
        <v>52</v>
      </c>
      <c r="AH52" s="404"/>
      <c r="AI52" s="404"/>
      <c r="AJ52" s="404"/>
      <c r="AK52" s="404"/>
      <c r="AL52" s="404"/>
      <c r="AM52" s="404"/>
      <c r="AN52" s="405" t="s">
        <v>53</v>
      </c>
      <c r="AO52" s="404"/>
      <c r="AP52" s="404"/>
      <c r="AQ52" s="69" t="s">
        <v>54</v>
      </c>
      <c r="AR52" s="41"/>
      <c r="AS52" s="70" t="s">
        <v>55</v>
      </c>
      <c r="AT52" s="71" t="s">
        <v>56</v>
      </c>
      <c r="AU52" s="71" t="s">
        <v>57</v>
      </c>
      <c r="AV52" s="71" t="s">
        <v>58</v>
      </c>
      <c r="AW52" s="71" t="s">
        <v>59</v>
      </c>
      <c r="AX52" s="71" t="s">
        <v>60</v>
      </c>
      <c r="AY52" s="71" t="s">
        <v>61</v>
      </c>
      <c r="AZ52" s="71" t="s">
        <v>62</v>
      </c>
      <c r="BA52" s="71" t="s">
        <v>63</v>
      </c>
      <c r="BB52" s="71" t="s">
        <v>64</v>
      </c>
      <c r="BC52" s="71" t="s">
        <v>65</v>
      </c>
      <c r="BD52" s="72" t="s">
        <v>66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401">
        <f>ROUND(SUM(AG55:AG56),2)</f>
        <v>0</v>
      </c>
      <c r="AH54" s="401"/>
      <c r="AI54" s="401"/>
      <c r="AJ54" s="401"/>
      <c r="AK54" s="401"/>
      <c r="AL54" s="401"/>
      <c r="AM54" s="401"/>
      <c r="AN54" s="402">
        <f>SUM(AG54,AT54)</f>
        <v>0</v>
      </c>
      <c r="AO54" s="402"/>
      <c r="AP54" s="402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68</v>
      </c>
      <c r="BT54" s="86" t="s">
        <v>69</v>
      </c>
      <c r="BU54" s="87" t="s">
        <v>70</v>
      </c>
      <c r="BV54" s="86" t="s">
        <v>71</v>
      </c>
      <c r="BW54" s="86" t="s">
        <v>5</v>
      </c>
      <c r="BX54" s="86" t="s">
        <v>72</v>
      </c>
      <c r="CL54" s="86" t="s">
        <v>19</v>
      </c>
    </row>
    <row r="55" spans="1:91" s="7" customFormat="1" ht="16.5" customHeight="1">
      <c r="A55" s="88" t="s">
        <v>73</v>
      </c>
      <c r="B55" s="89"/>
      <c r="C55" s="90"/>
      <c r="D55" s="400" t="s">
        <v>74</v>
      </c>
      <c r="E55" s="400"/>
      <c r="F55" s="400"/>
      <c r="G55" s="400"/>
      <c r="H55" s="400"/>
      <c r="I55" s="91"/>
      <c r="J55" s="400" t="s">
        <v>75</v>
      </c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398">
        <f>'01 - Zateplení tělocvičny'!J30</f>
        <v>0</v>
      </c>
      <c r="AH55" s="399"/>
      <c r="AI55" s="399"/>
      <c r="AJ55" s="399"/>
      <c r="AK55" s="399"/>
      <c r="AL55" s="399"/>
      <c r="AM55" s="399"/>
      <c r="AN55" s="398">
        <f>SUM(AG55,AT55)</f>
        <v>0</v>
      </c>
      <c r="AO55" s="399"/>
      <c r="AP55" s="399"/>
      <c r="AQ55" s="92" t="s">
        <v>76</v>
      </c>
      <c r="AR55" s="93"/>
      <c r="AS55" s="94">
        <v>0</v>
      </c>
      <c r="AT55" s="95">
        <f>ROUND(SUM(AV55:AW55),2)</f>
        <v>0</v>
      </c>
      <c r="AU55" s="96">
        <f>'01 - Zateplení tělocvičny'!P98</f>
        <v>0</v>
      </c>
      <c r="AV55" s="95">
        <f>'01 - Zateplení tělocvičny'!J33</f>
        <v>0</v>
      </c>
      <c r="AW55" s="95">
        <f>'01 - Zateplení tělocvičny'!J34</f>
        <v>0</v>
      </c>
      <c r="AX55" s="95">
        <f>'01 - Zateplení tělocvičny'!J35</f>
        <v>0</v>
      </c>
      <c r="AY55" s="95">
        <f>'01 - Zateplení tělocvičny'!J36</f>
        <v>0</v>
      </c>
      <c r="AZ55" s="95">
        <f>'01 - Zateplení tělocvičny'!F33</f>
        <v>0</v>
      </c>
      <c r="BA55" s="95">
        <f>'01 - Zateplení tělocvičny'!F34</f>
        <v>0</v>
      </c>
      <c r="BB55" s="95">
        <f>'01 - Zateplení tělocvičny'!F35</f>
        <v>0</v>
      </c>
      <c r="BC55" s="95">
        <f>'01 - Zateplení tělocvičny'!F36</f>
        <v>0</v>
      </c>
      <c r="BD55" s="97">
        <f>'01 - Zateplení tělocvičny'!F37</f>
        <v>0</v>
      </c>
      <c r="BT55" s="98" t="s">
        <v>77</v>
      </c>
      <c r="BV55" s="98" t="s">
        <v>71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1" s="7" customFormat="1" ht="16.5" customHeight="1">
      <c r="A56" s="88" t="s">
        <v>73</v>
      </c>
      <c r="B56" s="89"/>
      <c r="C56" s="90"/>
      <c r="D56" s="400" t="s">
        <v>80</v>
      </c>
      <c r="E56" s="400"/>
      <c r="F56" s="400"/>
      <c r="G56" s="400"/>
      <c r="H56" s="400"/>
      <c r="I56" s="91"/>
      <c r="J56" s="400" t="s">
        <v>81</v>
      </c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398">
        <f>'02 - Přístavba šaten'!J30</f>
        <v>0</v>
      </c>
      <c r="AH56" s="399"/>
      <c r="AI56" s="399"/>
      <c r="AJ56" s="399"/>
      <c r="AK56" s="399"/>
      <c r="AL56" s="399"/>
      <c r="AM56" s="399"/>
      <c r="AN56" s="398">
        <f>SUM(AG56,AT56)</f>
        <v>0</v>
      </c>
      <c r="AO56" s="399"/>
      <c r="AP56" s="399"/>
      <c r="AQ56" s="92" t="s">
        <v>76</v>
      </c>
      <c r="AR56" s="93"/>
      <c r="AS56" s="99">
        <v>0</v>
      </c>
      <c r="AT56" s="100">
        <f>ROUND(SUM(AV56:AW56),2)</f>
        <v>0</v>
      </c>
      <c r="AU56" s="101">
        <f>'02 - Přístavba šaten'!P110</f>
        <v>0</v>
      </c>
      <c r="AV56" s="100">
        <f>'02 - Přístavba šaten'!J33</f>
        <v>0</v>
      </c>
      <c r="AW56" s="100">
        <f>'02 - Přístavba šaten'!J34</f>
        <v>0</v>
      </c>
      <c r="AX56" s="100">
        <f>'02 - Přístavba šaten'!J35</f>
        <v>0</v>
      </c>
      <c r="AY56" s="100">
        <f>'02 - Přístavba šaten'!J36</f>
        <v>0</v>
      </c>
      <c r="AZ56" s="100">
        <f>'02 - Přístavba šaten'!F33</f>
        <v>0</v>
      </c>
      <c r="BA56" s="100">
        <f>'02 - Přístavba šaten'!F34</f>
        <v>0</v>
      </c>
      <c r="BB56" s="100">
        <f>'02 - Přístavba šaten'!F35</f>
        <v>0</v>
      </c>
      <c r="BC56" s="100">
        <f>'02 - Přístavba šaten'!F36</f>
        <v>0</v>
      </c>
      <c r="BD56" s="102">
        <f>'02 - Přístavba šaten'!F37</f>
        <v>0</v>
      </c>
      <c r="BT56" s="98" t="s">
        <v>77</v>
      </c>
      <c r="BV56" s="98" t="s">
        <v>71</v>
      </c>
      <c r="BW56" s="98" t="s">
        <v>82</v>
      </c>
      <c r="BX56" s="98" t="s">
        <v>5</v>
      </c>
      <c r="CL56" s="98" t="s">
        <v>19</v>
      </c>
      <c r="CM56" s="98" t="s">
        <v>79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yNpRG/jddVDWlKq3z/xb5UDBembCW0Ugbb6eZV4akmOFAs8MYWspKuhK5uvaYjdSjJkNtrVffXOENHK9KmH4Bw==" saltValue="Bf79VwFbow77MfRjuVhpOaYsq+JCVrbsEEe9Oxcb9z1cFmbjFZMtzq+BoBdYEHDpsVKTm1H7ORI8gs82ji9JF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Zateplení tělocvičny'!C2" display="/"/>
    <hyperlink ref="A56" location="'02 - Přístavba šate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28"/>
  <sheetViews>
    <sheetView showGridLines="0" workbookViewId="0" topLeftCell="A172">
      <selection activeCell="F193" sqref="F1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78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412" t="str">
        <f>'Rekapitulace stavby'!K6</f>
        <v>Klatovy, SPŠ , parc.číslo 2025/3, 4137</v>
      </c>
      <c r="F7" s="413"/>
      <c r="G7" s="413"/>
      <c r="H7" s="413"/>
      <c r="L7" s="22"/>
    </row>
    <row r="8" spans="1:31" s="2" customFormat="1" ht="12" customHeight="1">
      <c r="A8" s="36"/>
      <c r="B8" s="41"/>
      <c r="C8" s="36"/>
      <c r="D8" s="107" t="s">
        <v>84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14" t="s">
        <v>85</v>
      </c>
      <c r="F9" s="415"/>
      <c r="G9" s="415"/>
      <c r="H9" s="41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16. 2. 2021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6" t="str">
        <f>'Rekapitulace stavby'!E14</f>
        <v>Vyplň údaj</v>
      </c>
      <c r="F18" s="417"/>
      <c r="G18" s="417"/>
      <c r="H18" s="417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18" t="s">
        <v>19</v>
      </c>
      <c r="F27" s="418"/>
      <c r="G27" s="418"/>
      <c r="H27" s="41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ROUND(J98,2)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ROUND((SUM(BE98:BE427)),2)</f>
        <v>0</v>
      </c>
      <c r="G33" s="36"/>
      <c r="H33" s="36"/>
      <c r="I33" s="120">
        <v>0.21</v>
      </c>
      <c r="J33" s="119">
        <f>ROUND(((SUM(BE98:BE427))*I33),2)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ROUND((SUM(BF98:BF427)),2)</f>
        <v>0</v>
      </c>
      <c r="G34" s="36"/>
      <c r="H34" s="36"/>
      <c r="I34" s="120">
        <v>0.15</v>
      </c>
      <c r="J34" s="119">
        <f>ROUND(((SUM(BF98:BF427))*I34),2)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ROUND((SUM(BG98:BG427)),2)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ROUND((SUM(BH98:BH427)),2)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ROUND((SUM(BI98:BI427)),2)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0" t="str">
        <f>E7</f>
        <v>Klatovy, SPŠ , parc.číslo 2025/3, 4137</v>
      </c>
      <c r="F48" s="411"/>
      <c r="G48" s="411"/>
      <c r="H48" s="411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07" t="str">
        <f>E9</f>
        <v>01 - Zateplení tělocvičny</v>
      </c>
      <c r="F50" s="409"/>
      <c r="G50" s="409"/>
      <c r="H50" s="4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16. 2. 2021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87</v>
      </c>
      <c r="D57" s="133"/>
      <c r="E57" s="133"/>
      <c r="F57" s="133"/>
      <c r="G57" s="133"/>
      <c r="H57" s="133"/>
      <c r="I57" s="133"/>
      <c r="J57" s="134" t="s">
        <v>88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J98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89</v>
      </c>
    </row>
    <row r="60" spans="2:12" s="9" customFormat="1" ht="24.95" customHeight="1">
      <c r="B60" s="136"/>
      <c r="C60" s="137"/>
      <c r="D60" s="138" t="s">
        <v>90</v>
      </c>
      <c r="E60" s="139"/>
      <c r="F60" s="139"/>
      <c r="G60" s="139"/>
      <c r="H60" s="139"/>
      <c r="I60" s="139"/>
      <c r="J60" s="140">
        <f>J99</f>
        <v>0</v>
      </c>
      <c r="K60" s="137"/>
      <c r="L60" s="141"/>
    </row>
    <row r="61" spans="2:12" s="10" customFormat="1" ht="19.9" customHeight="1">
      <c r="B61" s="142"/>
      <c r="C61" s="143"/>
      <c r="D61" s="144" t="s">
        <v>91</v>
      </c>
      <c r="E61" s="145"/>
      <c r="F61" s="145"/>
      <c r="G61" s="145"/>
      <c r="H61" s="145"/>
      <c r="I61" s="145"/>
      <c r="J61" s="146">
        <f>J100</f>
        <v>0</v>
      </c>
      <c r="K61" s="143"/>
      <c r="L61" s="147"/>
    </row>
    <row r="62" spans="2:12" s="10" customFormat="1" ht="19.9" customHeight="1">
      <c r="B62" s="142"/>
      <c r="C62" s="143"/>
      <c r="D62" s="144" t="s">
        <v>92</v>
      </c>
      <c r="E62" s="145"/>
      <c r="F62" s="145"/>
      <c r="G62" s="145"/>
      <c r="H62" s="145"/>
      <c r="I62" s="145"/>
      <c r="J62" s="146">
        <f>J164</f>
        <v>0</v>
      </c>
      <c r="K62" s="143"/>
      <c r="L62" s="147"/>
    </row>
    <row r="63" spans="2:12" s="10" customFormat="1" ht="19.9" customHeight="1">
      <c r="B63" s="142"/>
      <c r="C63" s="143"/>
      <c r="D63" s="144" t="s">
        <v>93</v>
      </c>
      <c r="E63" s="145"/>
      <c r="F63" s="145"/>
      <c r="G63" s="145"/>
      <c r="H63" s="145"/>
      <c r="I63" s="145"/>
      <c r="J63" s="146">
        <f>J179</f>
        <v>0</v>
      </c>
      <c r="K63" s="143"/>
      <c r="L63" s="147"/>
    </row>
    <row r="64" spans="2:12" s="10" customFormat="1" ht="19.9" customHeight="1">
      <c r="B64" s="142"/>
      <c r="C64" s="143"/>
      <c r="D64" s="144" t="s">
        <v>94</v>
      </c>
      <c r="E64" s="145"/>
      <c r="F64" s="145"/>
      <c r="G64" s="145"/>
      <c r="H64" s="145"/>
      <c r="I64" s="145"/>
      <c r="J64" s="146">
        <f>J181</f>
        <v>0</v>
      </c>
      <c r="K64" s="143"/>
      <c r="L64" s="147"/>
    </row>
    <row r="65" spans="2:12" s="10" customFormat="1" ht="19.9" customHeight="1">
      <c r="B65" s="142"/>
      <c r="C65" s="143"/>
      <c r="D65" s="144" t="s">
        <v>95</v>
      </c>
      <c r="E65" s="145"/>
      <c r="F65" s="145"/>
      <c r="G65" s="145"/>
      <c r="H65" s="145"/>
      <c r="I65" s="145"/>
      <c r="J65" s="146">
        <f>J201</f>
        <v>0</v>
      </c>
      <c r="K65" s="143"/>
      <c r="L65" s="147"/>
    </row>
    <row r="66" spans="2:12" s="10" customFormat="1" ht="19.9" customHeight="1">
      <c r="B66" s="142"/>
      <c r="C66" s="143"/>
      <c r="D66" s="144" t="s">
        <v>96</v>
      </c>
      <c r="E66" s="145"/>
      <c r="F66" s="145"/>
      <c r="G66" s="145"/>
      <c r="H66" s="145"/>
      <c r="I66" s="145"/>
      <c r="J66" s="146">
        <f>J232</f>
        <v>0</v>
      </c>
      <c r="K66" s="143"/>
      <c r="L66" s="147"/>
    </row>
    <row r="67" spans="2:12" s="10" customFormat="1" ht="19.9" customHeight="1">
      <c r="B67" s="142"/>
      <c r="C67" s="143"/>
      <c r="D67" s="144" t="s">
        <v>97</v>
      </c>
      <c r="E67" s="145"/>
      <c r="F67" s="145"/>
      <c r="G67" s="145"/>
      <c r="H67" s="145"/>
      <c r="I67" s="145"/>
      <c r="J67" s="146">
        <f>J260</f>
        <v>0</v>
      </c>
      <c r="K67" s="143"/>
      <c r="L67" s="147"/>
    </row>
    <row r="68" spans="2:12" s="10" customFormat="1" ht="19.9" customHeight="1">
      <c r="B68" s="142"/>
      <c r="C68" s="143"/>
      <c r="D68" s="144" t="s">
        <v>98</v>
      </c>
      <c r="E68" s="145"/>
      <c r="F68" s="145"/>
      <c r="G68" s="145"/>
      <c r="H68" s="145"/>
      <c r="I68" s="145"/>
      <c r="J68" s="146">
        <f>J287</f>
        <v>0</v>
      </c>
      <c r="K68" s="143"/>
      <c r="L68" s="147"/>
    </row>
    <row r="69" spans="2:12" s="10" customFormat="1" ht="19.9" customHeight="1">
      <c r="B69" s="142"/>
      <c r="C69" s="143"/>
      <c r="D69" s="144" t="s">
        <v>99</v>
      </c>
      <c r="E69" s="145"/>
      <c r="F69" s="145"/>
      <c r="G69" s="145"/>
      <c r="H69" s="145"/>
      <c r="I69" s="145"/>
      <c r="J69" s="146">
        <f>J299</f>
        <v>0</v>
      </c>
      <c r="K69" s="143"/>
      <c r="L69" s="147"/>
    </row>
    <row r="70" spans="2:12" s="10" customFormat="1" ht="19.9" customHeight="1">
      <c r="B70" s="142"/>
      <c r="C70" s="143"/>
      <c r="D70" s="144" t="s">
        <v>100</v>
      </c>
      <c r="E70" s="145"/>
      <c r="F70" s="145"/>
      <c r="G70" s="145"/>
      <c r="H70" s="145"/>
      <c r="I70" s="145"/>
      <c r="J70" s="146">
        <f>J333</f>
        <v>0</v>
      </c>
      <c r="K70" s="143"/>
      <c r="L70" s="147"/>
    </row>
    <row r="71" spans="2:12" s="10" customFormat="1" ht="19.9" customHeight="1">
      <c r="B71" s="142"/>
      <c r="C71" s="143"/>
      <c r="D71" s="144" t="s">
        <v>101</v>
      </c>
      <c r="E71" s="145"/>
      <c r="F71" s="145"/>
      <c r="G71" s="145"/>
      <c r="H71" s="145"/>
      <c r="I71" s="145"/>
      <c r="J71" s="146">
        <f>J344</f>
        <v>0</v>
      </c>
      <c r="K71" s="143"/>
      <c r="L71" s="147"/>
    </row>
    <row r="72" spans="2:12" s="10" customFormat="1" ht="19.9" customHeight="1">
      <c r="B72" s="142"/>
      <c r="C72" s="143"/>
      <c r="D72" s="144" t="s">
        <v>102</v>
      </c>
      <c r="E72" s="145"/>
      <c r="F72" s="145"/>
      <c r="G72" s="145"/>
      <c r="H72" s="145"/>
      <c r="I72" s="145"/>
      <c r="J72" s="146">
        <f>J365</f>
        <v>0</v>
      </c>
      <c r="K72" s="143"/>
      <c r="L72" s="147"/>
    </row>
    <row r="73" spans="2:12" s="10" customFormat="1" ht="19.9" customHeight="1">
      <c r="B73" s="142"/>
      <c r="C73" s="143"/>
      <c r="D73" s="144" t="s">
        <v>103</v>
      </c>
      <c r="E73" s="145"/>
      <c r="F73" s="145"/>
      <c r="G73" s="145"/>
      <c r="H73" s="145"/>
      <c r="I73" s="145"/>
      <c r="J73" s="146">
        <f>J370</f>
        <v>0</v>
      </c>
      <c r="K73" s="143"/>
      <c r="L73" s="147"/>
    </row>
    <row r="74" spans="2:12" s="10" customFormat="1" ht="19.9" customHeight="1">
      <c r="B74" s="142"/>
      <c r="C74" s="143"/>
      <c r="D74" s="144" t="s">
        <v>104</v>
      </c>
      <c r="E74" s="145"/>
      <c r="F74" s="145"/>
      <c r="G74" s="145"/>
      <c r="H74" s="145"/>
      <c r="I74" s="145"/>
      <c r="J74" s="146">
        <f>J377</f>
        <v>0</v>
      </c>
      <c r="K74" s="143"/>
      <c r="L74" s="147"/>
    </row>
    <row r="75" spans="2:12" s="10" customFormat="1" ht="19.9" customHeight="1">
      <c r="B75" s="142"/>
      <c r="C75" s="143"/>
      <c r="D75" s="144" t="s">
        <v>105</v>
      </c>
      <c r="E75" s="145"/>
      <c r="F75" s="145"/>
      <c r="G75" s="145"/>
      <c r="H75" s="145"/>
      <c r="I75" s="145"/>
      <c r="J75" s="146">
        <f>J380</f>
        <v>0</v>
      </c>
      <c r="K75" s="143"/>
      <c r="L75" s="147"/>
    </row>
    <row r="76" spans="2:12" s="10" customFormat="1" ht="14.85" customHeight="1">
      <c r="B76" s="142"/>
      <c r="C76" s="143"/>
      <c r="D76" s="144" t="s">
        <v>106</v>
      </c>
      <c r="E76" s="145"/>
      <c r="F76" s="145"/>
      <c r="G76" s="145"/>
      <c r="H76" s="145"/>
      <c r="I76" s="145"/>
      <c r="J76" s="146">
        <f>J391</f>
        <v>0</v>
      </c>
      <c r="K76" s="143"/>
      <c r="L76" s="147"/>
    </row>
    <row r="77" spans="2:12" s="9" customFormat="1" ht="24.95" customHeight="1">
      <c r="B77" s="136"/>
      <c r="C77" s="137"/>
      <c r="D77" s="138" t="s">
        <v>107</v>
      </c>
      <c r="E77" s="139"/>
      <c r="F77" s="139"/>
      <c r="G77" s="139"/>
      <c r="H77" s="139"/>
      <c r="I77" s="139"/>
      <c r="J77" s="140">
        <f>J417</f>
        <v>0</v>
      </c>
      <c r="K77" s="137"/>
      <c r="L77" s="141"/>
    </row>
    <row r="78" spans="2:12" s="10" customFormat="1" ht="19.9" customHeight="1">
      <c r="B78" s="142"/>
      <c r="C78" s="143"/>
      <c r="D78" s="144" t="s">
        <v>108</v>
      </c>
      <c r="E78" s="145"/>
      <c r="F78" s="145"/>
      <c r="G78" s="145"/>
      <c r="H78" s="145"/>
      <c r="I78" s="145"/>
      <c r="J78" s="146">
        <f>J418</f>
        <v>0</v>
      </c>
      <c r="K78" s="143"/>
      <c r="L78" s="147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109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410" t="str">
        <f>E7</f>
        <v>Klatovy, SPŠ , parc.číslo 2025/3, 4137</v>
      </c>
      <c r="F88" s="411"/>
      <c r="G88" s="411"/>
      <c r="H88" s="411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84</v>
      </c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407" t="str">
        <f>E9</f>
        <v>01 - Zateplení tělocvičny</v>
      </c>
      <c r="F90" s="409"/>
      <c r="G90" s="409"/>
      <c r="H90" s="409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F12</f>
        <v xml:space="preserve"> </v>
      </c>
      <c r="G92" s="38"/>
      <c r="H92" s="38"/>
      <c r="I92" s="31" t="s">
        <v>23</v>
      </c>
      <c r="J92" s="61" t="str">
        <f>IF(J12="","",J12)</f>
        <v>16. 2. 2021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E15</f>
        <v xml:space="preserve"> </v>
      </c>
      <c r="G94" s="38"/>
      <c r="H94" s="38"/>
      <c r="I94" s="31" t="s">
        <v>30</v>
      </c>
      <c r="J94" s="34" t="str">
        <f>E21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28</v>
      </c>
      <c r="D95" s="38"/>
      <c r="E95" s="38"/>
      <c r="F95" s="29" t="str">
        <f>IF(E18="","",E18)</f>
        <v>Vyplň údaj</v>
      </c>
      <c r="G95" s="38"/>
      <c r="H95" s="38"/>
      <c r="I95" s="31" t="s">
        <v>32</v>
      </c>
      <c r="J95" s="34" t="str">
        <f>E24</f>
        <v xml:space="preserve"> 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48"/>
      <c r="B97" s="149"/>
      <c r="C97" s="150" t="s">
        <v>110</v>
      </c>
      <c r="D97" s="151" t="s">
        <v>54</v>
      </c>
      <c r="E97" s="151" t="s">
        <v>50</v>
      </c>
      <c r="F97" s="151" t="s">
        <v>51</v>
      </c>
      <c r="G97" s="151" t="s">
        <v>111</v>
      </c>
      <c r="H97" s="151" t="s">
        <v>112</v>
      </c>
      <c r="I97" s="151" t="s">
        <v>113</v>
      </c>
      <c r="J97" s="151" t="s">
        <v>88</v>
      </c>
      <c r="K97" s="152" t="s">
        <v>114</v>
      </c>
      <c r="L97" s="153"/>
      <c r="M97" s="70" t="s">
        <v>19</v>
      </c>
      <c r="N97" s="71" t="s">
        <v>39</v>
      </c>
      <c r="O97" s="71" t="s">
        <v>115</v>
      </c>
      <c r="P97" s="71" t="s">
        <v>116</v>
      </c>
      <c r="Q97" s="71" t="s">
        <v>117</v>
      </c>
      <c r="R97" s="71" t="s">
        <v>118</v>
      </c>
      <c r="S97" s="71" t="s">
        <v>119</v>
      </c>
      <c r="T97" s="72" t="s">
        <v>120</v>
      </c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</row>
    <row r="98" spans="1:63" s="2" customFormat="1" ht="22.9" customHeight="1">
      <c r="A98" s="36"/>
      <c r="B98" s="37"/>
      <c r="C98" s="77" t="s">
        <v>121</v>
      </c>
      <c r="D98" s="38"/>
      <c r="E98" s="38"/>
      <c r="F98" s="38"/>
      <c r="G98" s="38"/>
      <c r="H98" s="38"/>
      <c r="I98" s="38"/>
      <c r="J98" s="154">
        <f>BK98</f>
        <v>0</v>
      </c>
      <c r="K98" s="38"/>
      <c r="L98" s="41"/>
      <c r="M98" s="73"/>
      <c r="N98" s="155"/>
      <c r="O98" s="74"/>
      <c r="P98" s="156">
        <f>P99+P417</f>
        <v>0</v>
      </c>
      <c r="Q98" s="74"/>
      <c r="R98" s="156">
        <f>R99+R417</f>
        <v>58.53159257</v>
      </c>
      <c r="S98" s="74"/>
      <c r="T98" s="157">
        <f>T99+T417</f>
        <v>36.41074236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68</v>
      </c>
      <c r="AU98" s="19" t="s">
        <v>89</v>
      </c>
      <c r="BK98" s="158">
        <f>BK99+BK417</f>
        <v>0</v>
      </c>
    </row>
    <row r="99" spans="2:63" s="12" customFormat="1" ht="25.9" customHeight="1">
      <c r="B99" s="159"/>
      <c r="C99" s="160"/>
      <c r="D99" s="161" t="s">
        <v>68</v>
      </c>
      <c r="E99" s="162" t="s">
        <v>122</v>
      </c>
      <c r="F99" s="162" t="s">
        <v>123</v>
      </c>
      <c r="G99" s="160"/>
      <c r="H99" s="160"/>
      <c r="I99" s="163"/>
      <c r="J99" s="164">
        <f>BK99</f>
        <v>0</v>
      </c>
      <c r="K99" s="160"/>
      <c r="L99" s="165"/>
      <c r="M99" s="166"/>
      <c r="N99" s="167"/>
      <c r="O99" s="167"/>
      <c r="P99" s="168">
        <f>P100+P164+P179+P181+P201+P232+P260+P287+P299+P333+P344+P365+P370+P377+P380</f>
        <v>0</v>
      </c>
      <c r="Q99" s="167"/>
      <c r="R99" s="168">
        <f>R100+R164+R179+R181+R201+R232+R260+R287+R299+R333+R344+R365+R370+R377+R380</f>
        <v>58.51009657</v>
      </c>
      <c r="S99" s="167"/>
      <c r="T99" s="169">
        <f>T100+T164+T179+T181+T201+T232+T260+T287+T299+T333+T344+T365+T370+T377+T380</f>
        <v>36.41074236</v>
      </c>
      <c r="AR99" s="170" t="s">
        <v>77</v>
      </c>
      <c r="AT99" s="171" t="s">
        <v>68</v>
      </c>
      <c r="AU99" s="171" t="s">
        <v>69</v>
      </c>
      <c r="AY99" s="170" t="s">
        <v>124</v>
      </c>
      <c r="BK99" s="172">
        <f>BK100+BK164+BK179+BK181+BK201+BK232+BK260+BK287+BK299+BK333+BK344+BK365+BK370+BK377+BK380</f>
        <v>0</v>
      </c>
    </row>
    <row r="100" spans="2:63" s="12" customFormat="1" ht="22.9" customHeight="1">
      <c r="B100" s="159"/>
      <c r="C100" s="160"/>
      <c r="D100" s="161" t="s">
        <v>68</v>
      </c>
      <c r="E100" s="173" t="s">
        <v>125</v>
      </c>
      <c r="F100" s="173" t="s">
        <v>126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SUM(P101:P163)</f>
        <v>0</v>
      </c>
      <c r="Q100" s="167"/>
      <c r="R100" s="168">
        <f>SUM(R101:R163)</f>
        <v>12.68427657</v>
      </c>
      <c r="S100" s="167"/>
      <c r="T100" s="169">
        <f>SUM(T101:T163)</f>
        <v>0</v>
      </c>
      <c r="AR100" s="170" t="s">
        <v>77</v>
      </c>
      <c r="AT100" s="171" t="s">
        <v>68</v>
      </c>
      <c r="AU100" s="171" t="s">
        <v>77</v>
      </c>
      <c r="AY100" s="170" t="s">
        <v>124</v>
      </c>
      <c r="BK100" s="172">
        <f>SUM(BK101:BK163)</f>
        <v>0</v>
      </c>
    </row>
    <row r="101" spans="1:65" s="2" customFormat="1" ht="37.9" customHeight="1">
      <c r="A101" s="36"/>
      <c r="B101" s="37"/>
      <c r="C101" s="175" t="s">
        <v>77</v>
      </c>
      <c r="D101" s="175" t="s">
        <v>127</v>
      </c>
      <c r="E101" s="176" t="s">
        <v>128</v>
      </c>
      <c r="F101" s="177" t="s">
        <v>129</v>
      </c>
      <c r="G101" s="178" t="s">
        <v>130</v>
      </c>
      <c r="H101" s="179">
        <v>217.7</v>
      </c>
      <c r="I101" s="180"/>
      <c r="J101" s="181">
        <f>ROUND(I101*H101,2)</f>
        <v>0</v>
      </c>
      <c r="K101" s="177" t="s">
        <v>131</v>
      </c>
      <c r="L101" s="41"/>
      <c r="M101" s="182" t="s">
        <v>19</v>
      </c>
      <c r="N101" s="183" t="s">
        <v>40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132</v>
      </c>
      <c r="AT101" s="186" t="s">
        <v>127</v>
      </c>
      <c r="AU101" s="186" t="s">
        <v>79</v>
      </c>
      <c r="AY101" s="19" t="s">
        <v>124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77</v>
      </c>
      <c r="BK101" s="187">
        <f>ROUND(I101*H101,2)</f>
        <v>0</v>
      </c>
      <c r="BL101" s="19" t="s">
        <v>132</v>
      </c>
      <c r="BM101" s="186" t="s">
        <v>133</v>
      </c>
    </row>
    <row r="102" spans="2:51" s="13" customFormat="1" ht="12">
      <c r="B102" s="188"/>
      <c r="C102" s="189"/>
      <c r="D102" s="190" t="s">
        <v>134</v>
      </c>
      <c r="E102" s="191" t="s">
        <v>19</v>
      </c>
      <c r="F102" s="192" t="s">
        <v>135</v>
      </c>
      <c r="G102" s="189"/>
      <c r="H102" s="193">
        <v>167.8</v>
      </c>
      <c r="I102" s="194"/>
      <c r="J102" s="189"/>
      <c r="K102" s="189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134</v>
      </c>
      <c r="AU102" s="199" t="s">
        <v>79</v>
      </c>
      <c r="AV102" s="13" t="s">
        <v>79</v>
      </c>
      <c r="AW102" s="13" t="s">
        <v>31</v>
      </c>
      <c r="AX102" s="13" t="s">
        <v>69</v>
      </c>
      <c r="AY102" s="199" t="s">
        <v>124</v>
      </c>
    </row>
    <row r="103" spans="2:51" s="13" customFormat="1" ht="12">
      <c r="B103" s="188"/>
      <c r="C103" s="189"/>
      <c r="D103" s="190" t="s">
        <v>134</v>
      </c>
      <c r="E103" s="191" t="s">
        <v>19</v>
      </c>
      <c r="F103" s="192" t="s">
        <v>136</v>
      </c>
      <c r="G103" s="189"/>
      <c r="H103" s="193">
        <v>49.9</v>
      </c>
      <c r="I103" s="194"/>
      <c r="J103" s="189"/>
      <c r="K103" s="189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134</v>
      </c>
      <c r="AU103" s="199" t="s">
        <v>79</v>
      </c>
      <c r="AV103" s="13" t="s">
        <v>79</v>
      </c>
      <c r="AW103" s="13" t="s">
        <v>31</v>
      </c>
      <c r="AX103" s="13" t="s">
        <v>69</v>
      </c>
      <c r="AY103" s="199" t="s">
        <v>124</v>
      </c>
    </row>
    <row r="104" spans="2:51" s="14" customFormat="1" ht="12">
      <c r="B104" s="200"/>
      <c r="C104" s="201"/>
      <c r="D104" s="190" t="s">
        <v>134</v>
      </c>
      <c r="E104" s="202" t="s">
        <v>19</v>
      </c>
      <c r="F104" s="203" t="s">
        <v>137</v>
      </c>
      <c r="G104" s="201"/>
      <c r="H104" s="204">
        <v>217.7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134</v>
      </c>
      <c r="AU104" s="210" t="s">
        <v>79</v>
      </c>
      <c r="AV104" s="14" t="s">
        <v>132</v>
      </c>
      <c r="AW104" s="14" t="s">
        <v>31</v>
      </c>
      <c r="AX104" s="14" t="s">
        <v>77</v>
      </c>
      <c r="AY104" s="210" t="s">
        <v>124</v>
      </c>
    </row>
    <row r="105" spans="1:65" s="2" customFormat="1" ht="24.2" customHeight="1">
      <c r="A105" s="36"/>
      <c r="B105" s="37"/>
      <c r="C105" s="211" t="s">
        <v>79</v>
      </c>
      <c r="D105" s="211" t="s">
        <v>138</v>
      </c>
      <c r="E105" s="212" t="s">
        <v>139</v>
      </c>
      <c r="F105" s="213" t="s">
        <v>140</v>
      </c>
      <c r="G105" s="214" t="s">
        <v>130</v>
      </c>
      <c r="H105" s="215">
        <v>228.585</v>
      </c>
      <c r="I105" s="216"/>
      <c r="J105" s="217">
        <f>ROUND(I105*H105,2)</f>
        <v>0</v>
      </c>
      <c r="K105" s="213" t="s">
        <v>131</v>
      </c>
      <c r="L105" s="218"/>
      <c r="M105" s="219" t="s">
        <v>19</v>
      </c>
      <c r="N105" s="220" t="s">
        <v>40</v>
      </c>
      <c r="O105" s="66"/>
      <c r="P105" s="184">
        <f>O105*H105</f>
        <v>0</v>
      </c>
      <c r="Q105" s="184">
        <v>0.00011</v>
      </c>
      <c r="R105" s="184">
        <f>Q105*H105</f>
        <v>0.025144350000000003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141</v>
      </c>
      <c r="AT105" s="186" t="s">
        <v>138</v>
      </c>
      <c r="AU105" s="186" t="s">
        <v>79</v>
      </c>
      <c r="AY105" s="19" t="s">
        <v>124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77</v>
      </c>
      <c r="BK105" s="187">
        <f>ROUND(I105*H105,2)</f>
        <v>0</v>
      </c>
      <c r="BL105" s="19" t="s">
        <v>132</v>
      </c>
      <c r="BM105" s="186" t="s">
        <v>142</v>
      </c>
    </row>
    <row r="106" spans="2:51" s="13" customFormat="1" ht="12">
      <c r="B106" s="188"/>
      <c r="C106" s="189"/>
      <c r="D106" s="190" t="s">
        <v>134</v>
      </c>
      <c r="E106" s="189"/>
      <c r="F106" s="192" t="s">
        <v>143</v>
      </c>
      <c r="G106" s="189"/>
      <c r="H106" s="193">
        <v>228.585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134</v>
      </c>
      <c r="AU106" s="199" t="s">
        <v>79</v>
      </c>
      <c r="AV106" s="13" t="s">
        <v>79</v>
      </c>
      <c r="AW106" s="13" t="s">
        <v>4</v>
      </c>
      <c r="AX106" s="13" t="s">
        <v>77</v>
      </c>
      <c r="AY106" s="199" t="s">
        <v>124</v>
      </c>
    </row>
    <row r="107" spans="1:65" s="2" customFormat="1" ht="49.15" customHeight="1">
      <c r="A107" s="36"/>
      <c r="B107" s="37"/>
      <c r="C107" s="175" t="s">
        <v>144</v>
      </c>
      <c r="D107" s="175" t="s">
        <v>127</v>
      </c>
      <c r="E107" s="176" t="s">
        <v>145</v>
      </c>
      <c r="F107" s="177" t="s">
        <v>146</v>
      </c>
      <c r="G107" s="178" t="s">
        <v>147</v>
      </c>
      <c r="H107" s="179">
        <v>50.99</v>
      </c>
      <c r="I107" s="180"/>
      <c r="J107" s="181">
        <f>ROUND(I107*H107,2)</f>
        <v>0</v>
      </c>
      <c r="K107" s="177" t="s">
        <v>131</v>
      </c>
      <c r="L107" s="41"/>
      <c r="M107" s="182" t="s">
        <v>19</v>
      </c>
      <c r="N107" s="183" t="s">
        <v>40</v>
      </c>
      <c r="O107" s="66"/>
      <c r="P107" s="184">
        <f>O107*H107</f>
        <v>0</v>
      </c>
      <c r="Q107" s="184">
        <v>0.00835</v>
      </c>
      <c r="R107" s="184">
        <f>Q107*H107</f>
        <v>0.4257665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132</v>
      </c>
      <c r="AT107" s="186" t="s">
        <v>127</v>
      </c>
      <c r="AU107" s="186" t="s">
        <v>79</v>
      </c>
      <c r="AY107" s="19" t="s">
        <v>124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77</v>
      </c>
      <c r="BK107" s="187">
        <f>ROUND(I107*H107,2)</f>
        <v>0</v>
      </c>
      <c r="BL107" s="19" t="s">
        <v>132</v>
      </c>
      <c r="BM107" s="186" t="s">
        <v>148</v>
      </c>
    </row>
    <row r="108" spans="2:51" s="15" customFormat="1" ht="12">
      <c r="B108" s="221"/>
      <c r="C108" s="222"/>
      <c r="D108" s="190" t="s">
        <v>134</v>
      </c>
      <c r="E108" s="223" t="s">
        <v>19</v>
      </c>
      <c r="F108" s="224" t="s">
        <v>149</v>
      </c>
      <c r="G108" s="222"/>
      <c r="H108" s="223" t="s">
        <v>19</v>
      </c>
      <c r="I108" s="225"/>
      <c r="J108" s="222"/>
      <c r="K108" s="222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134</v>
      </c>
      <c r="AU108" s="230" t="s">
        <v>79</v>
      </c>
      <c r="AV108" s="15" t="s">
        <v>77</v>
      </c>
      <c r="AW108" s="15" t="s">
        <v>31</v>
      </c>
      <c r="AX108" s="15" t="s">
        <v>69</v>
      </c>
      <c r="AY108" s="230" t="s">
        <v>124</v>
      </c>
    </row>
    <row r="109" spans="2:51" s="13" customFormat="1" ht="12">
      <c r="B109" s="188"/>
      <c r="C109" s="189"/>
      <c r="D109" s="190" t="s">
        <v>134</v>
      </c>
      <c r="E109" s="191" t="s">
        <v>19</v>
      </c>
      <c r="F109" s="192" t="s">
        <v>150</v>
      </c>
      <c r="G109" s="189"/>
      <c r="H109" s="193">
        <v>50.99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134</v>
      </c>
      <c r="AU109" s="199" t="s">
        <v>79</v>
      </c>
      <c r="AV109" s="13" t="s">
        <v>79</v>
      </c>
      <c r="AW109" s="13" t="s">
        <v>31</v>
      </c>
      <c r="AX109" s="13" t="s">
        <v>77</v>
      </c>
      <c r="AY109" s="199" t="s">
        <v>124</v>
      </c>
    </row>
    <row r="110" spans="1:65" s="2" customFormat="1" ht="24.2" customHeight="1">
      <c r="A110" s="36"/>
      <c r="B110" s="37"/>
      <c r="C110" s="211" t="s">
        <v>132</v>
      </c>
      <c r="D110" s="211" t="s">
        <v>138</v>
      </c>
      <c r="E110" s="212" t="s">
        <v>151</v>
      </c>
      <c r="F110" s="213" t="s">
        <v>152</v>
      </c>
      <c r="G110" s="214" t="s">
        <v>147</v>
      </c>
      <c r="H110" s="215">
        <v>52.01</v>
      </c>
      <c r="I110" s="216"/>
      <c r="J110" s="217">
        <f>ROUND(I110*H110,2)</f>
        <v>0</v>
      </c>
      <c r="K110" s="213" t="s">
        <v>131</v>
      </c>
      <c r="L110" s="218"/>
      <c r="M110" s="219" t="s">
        <v>19</v>
      </c>
      <c r="N110" s="220" t="s">
        <v>40</v>
      </c>
      <c r="O110" s="66"/>
      <c r="P110" s="184">
        <f>O110*H110</f>
        <v>0</v>
      </c>
      <c r="Q110" s="184">
        <v>0.0021</v>
      </c>
      <c r="R110" s="184">
        <f>Q110*H110</f>
        <v>0.10922099999999998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141</v>
      </c>
      <c r="AT110" s="186" t="s">
        <v>138</v>
      </c>
      <c r="AU110" s="186" t="s">
        <v>79</v>
      </c>
      <c r="AY110" s="19" t="s">
        <v>124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77</v>
      </c>
      <c r="BK110" s="187">
        <f>ROUND(I110*H110,2)</f>
        <v>0</v>
      </c>
      <c r="BL110" s="19" t="s">
        <v>132</v>
      </c>
      <c r="BM110" s="186" t="s">
        <v>153</v>
      </c>
    </row>
    <row r="111" spans="2:51" s="13" customFormat="1" ht="12">
      <c r="B111" s="188"/>
      <c r="C111" s="189"/>
      <c r="D111" s="190" t="s">
        <v>134</v>
      </c>
      <c r="E111" s="189"/>
      <c r="F111" s="192" t="s">
        <v>154</v>
      </c>
      <c r="G111" s="189"/>
      <c r="H111" s="193">
        <v>52.01</v>
      </c>
      <c r="I111" s="194"/>
      <c r="J111" s="189"/>
      <c r="K111" s="189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134</v>
      </c>
      <c r="AU111" s="199" t="s">
        <v>79</v>
      </c>
      <c r="AV111" s="13" t="s">
        <v>79</v>
      </c>
      <c r="AW111" s="13" t="s">
        <v>4</v>
      </c>
      <c r="AX111" s="13" t="s">
        <v>77</v>
      </c>
      <c r="AY111" s="199" t="s">
        <v>124</v>
      </c>
    </row>
    <row r="112" spans="1:65" s="2" customFormat="1" ht="49.15" customHeight="1">
      <c r="A112" s="36"/>
      <c r="B112" s="37"/>
      <c r="C112" s="175" t="s">
        <v>155</v>
      </c>
      <c r="D112" s="175" t="s">
        <v>127</v>
      </c>
      <c r="E112" s="176" t="s">
        <v>156</v>
      </c>
      <c r="F112" s="177" t="s">
        <v>157</v>
      </c>
      <c r="G112" s="178" t="s">
        <v>147</v>
      </c>
      <c r="H112" s="179">
        <v>538.332</v>
      </c>
      <c r="I112" s="180"/>
      <c r="J112" s="181">
        <f>ROUND(I112*H112,2)</f>
        <v>0</v>
      </c>
      <c r="K112" s="177" t="s">
        <v>131</v>
      </c>
      <c r="L112" s="41"/>
      <c r="M112" s="182" t="s">
        <v>19</v>
      </c>
      <c r="N112" s="183" t="s">
        <v>40</v>
      </c>
      <c r="O112" s="66"/>
      <c r="P112" s="184">
        <f>O112*H112</f>
        <v>0</v>
      </c>
      <c r="Q112" s="184">
        <v>0.00852</v>
      </c>
      <c r="R112" s="184">
        <f>Q112*H112</f>
        <v>4.5865886399999996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132</v>
      </c>
      <c r="AT112" s="186" t="s">
        <v>127</v>
      </c>
      <c r="AU112" s="186" t="s">
        <v>79</v>
      </c>
      <c r="AY112" s="19" t="s">
        <v>124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77</v>
      </c>
      <c r="BK112" s="187">
        <f>ROUND(I112*H112,2)</f>
        <v>0</v>
      </c>
      <c r="BL112" s="19" t="s">
        <v>132</v>
      </c>
      <c r="BM112" s="186" t="s">
        <v>158</v>
      </c>
    </row>
    <row r="113" spans="2:51" s="15" customFormat="1" ht="12">
      <c r="B113" s="221"/>
      <c r="C113" s="222"/>
      <c r="D113" s="190" t="s">
        <v>134</v>
      </c>
      <c r="E113" s="223" t="s">
        <v>19</v>
      </c>
      <c r="F113" s="224" t="s">
        <v>159</v>
      </c>
      <c r="G113" s="222"/>
      <c r="H113" s="223" t="s">
        <v>19</v>
      </c>
      <c r="I113" s="225"/>
      <c r="J113" s="222"/>
      <c r="K113" s="222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134</v>
      </c>
      <c r="AU113" s="230" t="s">
        <v>79</v>
      </c>
      <c r="AV113" s="15" t="s">
        <v>77</v>
      </c>
      <c r="AW113" s="15" t="s">
        <v>31</v>
      </c>
      <c r="AX113" s="15" t="s">
        <v>69</v>
      </c>
      <c r="AY113" s="230" t="s">
        <v>124</v>
      </c>
    </row>
    <row r="114" spans="2:51" s="13" customFormat="1" ht="12">
      <c r="B114" s="188"/>
      <c r="C114" s="189"/>
      <c r="D114" s="190" t="s">
        <v>134</v>
      </c>
      <c r="E114" s="191" t="s">
        <v>19</v>
      </c>
      <c r="F114" s="192" t="s">
        <v>160</v>
      </c>
      <c r="G114" s="189"/>
      <c r="H114" s="193">
        <v>173.141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134</v>
      </c>
      <c r="AU114" s="199" t="s">
        <v>79</v>
      </c>
      <c r="AV114" s="13" t="s">
        <v>79</v>
      </c>
      <c r="AW114" s="13" t="s">
        <v>31</v>
      </c>
      <c r="AX114" s="13" t="s">
        <v>69</v>
      </c>
      <c r="AY114" s="199" t="s">
        <v>124</v>
      </c>
    </row>
    <row r="115" spans="2:51" s="15" customFormat="1" ht="12">
      <c r="B115" s="221"/>
      <c r="C115" s="222"/>
      <c r="D115" s="190" t="s">
        <v>134</v>
      </c>
      <c r="E115" s="223" t="s">
        <v>19</v>
      </c>
      <c r="F115" s="224" t="s">
        <v>161</v>
      </c>
      <c r="G115" s="222"/>
      <c r="H115" s="223" t="s">
        <v>19</v>
      </c>
      <c r="I115" s="225"/>
      <c r="J115" s="222"/>
      <c r="K115" s="222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134</v>
      </c>
      <c r="AU115" s="230" t="s">
        <v>79</v>
      </c>
      <c r="AV115" s="15" t="s">
        <v>77</v>
      </c>
      <c r="AW115" s="15" t="s">
        <v>31</v>
      </c>
      <c r="AX115" s="15" t="s">
        <v>69</v>
      </c>
      <c r="AY115" s="230" t="s">
        <v>124</v>
      </c>
    </row>
    <row r="116" spans="2:51" s="13" customFormat="1" ht="12">
      <c r="B116" s="188"/>
      <c r="C116" s="189"/>
      <c r="D116" s="190" t="s">
        <v>134</v>
      </c>
      <c r="E116" s="191" t="s">
        <v>19</v>
      </c>
      <c r="F116" s="192" t="s">
        <v>162</v>
      </c>
      <c r="G116" s="189"/>
      <c r="H116" s="193">
        <v>152.141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134</v>
      </c>
      <c r="AU116" s="199" t="s">
        <v>79</v>
      </c>
      <c r="AV116" s="13" t="s">
        <v>79</v>
      </c>
      <c r="AW116" s="13" t="s">
        <v>31</v>
      </c>
      <c r="AX116" s="13" t="s">
        <v>69</v>
      </c>
      <c r="AY116" s="199" t="s">
        <v>124</v>
      </c>
    </row>
    <row r="117" spans="2:51" s="15" customFormat="1" ht="12">
      <c r="B117" s="221"/>
      <c r="C117" s="222"/>
      <c r="D117" s="190" t="s">
        <v>134</v>
      </c>
      <c r="E117" s="223" t="s">
        <v>19</v>
      </c>
      <c r="F117" s="224" t="s">
        <v>163</v>
      </c>
      <c r="G117" s="222"/>
      <c r="H117" s="223" t="s">
        <v>19</v>
      </c>
      <c r="I117" s="225"/>
      <c r="J117" s="222"/>
      <c r="K117" s="222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134</v>
      </c>
      <c r="AU117" s="230" t="s">
        <v>79</v>
      </c>
      <c r="AV117" s="15" t="s">
        <v>77</v>
      </c>
      <c r="AW117" s="15" t="s">
        <v>31</v>
      </c>
      <c r="AX117" s="15" t="s">
        <v>69</v>
      </c>
      <c r="AY117" s="230" t="s">
        <v>124</v>
      </c>
    </row>
    <row r="118" spans="2:51" s="13" customFormat="1" ht="12">
      <c r="B118" s="188"/>
      <c r="C118" s="189"/>
      <c r="D118" s="190" t="s">
        <v>134</v>
      </c>
      <c r="E118" s="191" t="s">
        <v>19</v>
      </c>
      <c r="F118" s="192" t="s">
        <v>164</v>
      </c>
      <c r="G118" s="189"/>
      <c r="H118" s="193">
        <v>156.8</v>
      </c>
      <c r="I118" s="194"/>
      <c r="J118" s="189"/>
      <c r="K118" s="189"/>
      <c r="L118" s="195"/>
      <c r="M118" s="196"/>
      <c r="N118" s="197"/>
      <c r="O118" s="197"/>
      <c r="P118" s="197"/>
      <c r="Q118" s="197"/>
      <c r="R118" s="197"/>
      <c r="S118" s="197"/>
      <c r="T118" s="198"/>
      <c r="AT118" s="199" t="s">
        <v>134</v>
      </c>
      <c r="AU118" s="199" t="s">
        <v>79</v>
      </c>
      <c r="AV118" s="13" t="s">
        <v>79</v>
      </c>
      <c r="AW118" s="13" t="s">
        <v>31</v>
      </c>
      <c r="AX118" s="13" t="s">
        <v>69</v>
      </c>
      <c r="AY118" s="199" t="s">
        <v>124</v>
      </c>
    </row>
    <row r="119" spans="2:51" s="15" customFormat="1" ht="12">
      <c r="B119" s="221"/>
      <c r="C119" s="222"/>
      <c r="D119" s="190" t="s">
        <v>134</v>
      </c>
      <c r="E119" s="223" t="s">
        <v>19</v>
      </c>
      <c r="F119" s="224" t="s">
        <v>165</v>
      </c>
      <c r="G119" s="222"/>
      <c r="H119" s="223" t="s">
        <v>19</v>
      </c>
      <c r="I119" s="225"/>
      <c r="J119" s="222"/>
      <c r="K119" s="222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134</v>
      </c>
      <c r="AU119" s="230" t="s">
        <v>79</v>
      </c>
      <c r="AV119" s="15" t="s">
        <v>77</v>
      </c>
      <c r="AW119" s="15" t="s">
        <v>31</v>
      </c>
      <c r="AX119" s="15" t="s">
        <v>69</v>
      </c>
      <c r="AY119" s="230" t="s">
        <v>124</v>
      </c>
    </row>
    <row r="120" spans="2:51" s="13" customFormat="1" ht="12">
      <c r="B120" s="188"/>
      <c r="C120" s="189"/>
      <c r="D120" s="190" t="s">
        <v>134</v>
      </c>
      <c r="E120" s="191" t="s">
        <v>19</v>
      </c>
      <c r="F120" s="192" t="s">
        <v>164</v>
      </c>
      <c r="G120" s="189"/>
      <c r="H120" s="193">
        <v>156.8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134</v>
      </c>
      <c r="AU120" s="199" t="s">
        <v>79</v>
      </c>
      <c r="AV120" s="13" t="s">
        <v>79</v>
      </c>
      <c r="AW120" s="13" t="s">
        <v>31</v>
      </c>
      <c r="AX120" s="13" t="s">
        <v>69</v>
      </c>
      <c r="AY120" s="199" t="s">
        <v>124</v>
      </c>
    </row>
    <row r="121" spans="2:51" s="15" customFormat="1" ht="12">
      <c r="B121" s="221"/>
      <c r="C121" s="222"/>
      <c r="D121" s="190" t="s">
        <v>134</v>
      </c>
      <c r="E121" s="223" t="s">
        <v>19</v>
      </c>
      <c r="F121" s="224" t="s">
        <v>166</v>
      </c>
      <c r="G121" s="222"/>
      <c r="H121" s="223" t="s">
        <v>19</v>
      </c>
      <c r="I121" s="225"/>
      <c r="J121" s="222"/>
      <c r="K121" s="222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134</v>
      </c>
      <c r="AU121" s="230" t="s">
        <v>79</v>
      </c>
      <c r="AV121" s="15" t="s">
        <v>77</v>
      </c>
      <c r="AW121" s="15" t="s">
        <v>31</v>
      </c>
      <c r="AX121" s="15" t="s">
        <v>69</v>
      </c>
      <c r="AY121" s="230" t="s">
        <v>124</v>
      </c>
    </row>
    <row r="122" spans="2:51" s="13" customFormat="1" ht="12">
      <c r="B122" s="188"/>
      <c r="C122" s="189"/>
      <c r="D122" s="190" t="s">
        <v>134</v>
      </c>
      <c r="E122" s="191" t="s">
        <v>19</v>
      </c>
      <c r="F122" s="192" t="s">
        <v>167</v>
      </c>
      <c r="G122" s="189"/>
      <c r="H122" s="193">
        <v>-100.55</v>
      </c>
      <c r="I122" s="194"/>
      <c r="J122" s="189"/>
      <c r="K122" s="189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134</v>
      </c>
      <c r="AU122" s="199" t="s">
        <v>79</v>
      </c>
      <c r="AV122" s="13" t="s">
        <v>79</v>
      </c>
      <c r="AW122" s="13" t="s">
        <v>31</v>
      </c>
      <c r="AX122" s="13" t="s">
        <v>69</v>
      </c>
      <c r="AY122" s="199" t="s">
        <v>124</v>
      </c>
    </row>
    <row r="123" spans="2:51" s="14" customFormat="1" ht="12">
      <c r="B123" s="200"/>
      <c r="C123" s="201"/>
      <c r="D123" s="190" t="s">
        <v>134</v>
      </c>
      <c r="E123" s="202" t="s">
        <v>19</v>
      </c>
      <c r="F123" s="203" t="s">
        <v>137</v>
      </c>
      <c r="G123" s="201"/>
      <c r="H123" s="204">
        <v>538.3320000000001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134</v>
      </c>
      <c r="AU123" s="210" t="s">
        <v>79</v>
      </c>
      <c r="AV123" s="14" t="s">
        <v>132</v>
      </c>
      <c r="AW123" s="14" t="s">
        <v>31</v>
      </c>
      <c r="AX123" s="14" t="s">
        <v>77</v>
      </c>
      <c r="AY123" s="210" t="s">
        <v>124</v>
      </c>
    </row>
    <row r="124" spans="1:65" s="2" customFormat="1" ht="14.45" customHeight="1">
      <c r="A124" s="36"/>
      <c r="B124" s="37"/>
      <c r="C124" s="211" t="s">
        <v>125</v>
      </c>
      <c r="D124" s="211" t="s">
        <v>138</v>
      </c>
      <c r="E124" s="212" t="s">
        <v>168</v>
      </c>
      <c r="F124" s="213" t="s">
        <v>169</v>
      </c>
      <c r="G124" s="214" t="s">
        <v>147</v>
      </c>
      <c r="H124" s="215">
        <v>549.099</v>
      </c>
      <c r="I124" s="216"/>
      <c r="J124" s="217">
        <f>ROUND(I124*H124,2)</f>
        <v>0</v>
      </c>
      <c r="K124" s="213" t="s">
        <v>131</v>
      </c>
      <c r="L124" s="218"/>
      <c r="M124" s="219" t="s">
        <v>19</v>
      </c>
      <c r="N124" s="220" t="s">
        <v>40</v>
      </c>
      <c r="O124" s="66"/>
      <c r="P124" s="184">
        <f>O124*H124</f>
        <v>0</v>
      </c>
      <c r="Q124" s="184">
        <v>0.0017</v>
      </c>
      <c r="R124" s="184">
        <f>Q124*H124</f>
        <v>0.9334683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141</v>
      </c>
      <c r="AT124" s="186" t="s">
        <v>138</v>
      </c>
      <c r="AU124" s="186" t="s">
        <v>79</v>
      </c>
      <c r="AY124" s="19" t="s">
        <v>124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77</v>
      </c>
      <c r="BK124" s="187">
        <f>ROUND(I124*H124,2)</f>
        <v>0</v>
      </c>
      <c r="BL124" s="19" t="s">
        <v>132</v>
      </c>
      <c r="BM124" s="186" t="s">
        <v>170</v>
      </c>
    </row>
    <row r="125" spans="2:51" s="15" customFormat="1" ht="12">
      <c r="B125" s="221"/>
      <c r="C125" s="222"/>
      <c r="D125" s="190" t="s">
        <v>134</v>
      </c>
      <c r="E125" s="223" t="s">
        <v>19</v>
      </c>
      <c r="F125" s="224" t="s">
        <v>159</v>
      </c>
      <c r="G125" s="222"/>
      <c r="H125" s="223" t="s">
        <v>19</v>
      </c>
      <c r="I125" s="225"/>
      <c r="J125" s="222"/>
      <c r="K125" s="222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134</v>
      </c>
      <c r="AU125" s="230" t="s">
        <v>79</v>
      </c>
      <c r="AV125" s="15" t="s">
        <v>77</v>
      </c>
      <c r="AW125" s="15" t="s">
        <v>31</v>
      </c>
      <c r="AX125" s="15" t="s">
        <v>69</v>
      </c>
      <c r="AY125" s="230" t="s">
        <v>124</v>
      </c>
    </row>
    <row r="126" spans="2:51" s="13" customFormat="1" ht="12">
      <c r="B126" s="188"/>
      <c r="C126" s="189"/>
      <c r="D126" s="190" t="s">
        <v>134</v>
      </c>
      <c r="E126" s="191" t="s">
        <v>19</v>
      </c>
      <c r="F126" s="192" t="s">
        <v>160</v>
      </c>
      <c r="G126" s="189"/>
      <c r="H126" s="193">
        <v>173.141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134</v>
      </c>
      <c r="AU126" s="199" t="s">
        <v>79</v>
      </c>
      <c r="AV126" s="13" t="s">
        <v>79</v>
      </c>
      <c r="AW126" s="13" t="s">
        <v>31</v>
      </c>
      <c r="AX126" s="13" t="s">
        <v>69</v>
      </c>
      <c r="AY126" s="199" t="s">
        <v>124</v>
      </c>
    </row>
    <row r="127" spans="2:51" s="15" customFormat="1" ht="12">
      <c r="B127" s="221"/>
      <c r="C127" s="222"/>
      <c r="D127" s="190" t="s">
        <v>134</v>
      </c>
      <c r="E127" s="223" t="s">
        <v>19</v>
      </c>
      <c r="F127" s="224" t="s">
        <v>161</v>
      </c>
      <c r="G127" s="222"/>
      <c r="H127" s="223" t="s">
        <v>19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134</v>
      </c>
      <c r="AU127" s="230" t="s">
        <v>79</v>
      </c>
      <c r="AV127" s="15" t="s">
        <v>77</v>
      </c>
      <c r="AW127" s="15" t="s">
        <v>31</v>
      </c>
      <c r="AX127" s="15" t="s">
        <v>69</v>
      </c>
      <c r="AY127" s="230" t="s">
        <v>124</v>
      </c>
    </row>
    <row r="128" spans="2:51" s="13" customFormat="1" ht="12">
      <c r="B128" s="188"/>
      <c r="C128" s="189"/>
      <c r="D128" s="190" t="s">
        <v>134</v>
      </c>
      <c r="E128" s="191" t="s">
        <v>19</v>
      </c>
      <c r="F128" s="192" t="s">
        <v>162</v>
      </c>
      <c r="G128" s="189"/>
      <c r="H128" s="193">
        <v>152.141</v>
      </c>
      <c r="I128" s="194"/>
      <c r="J128" s="189"/>
      <c r="K128" s="189"/>
      <c r="L128" s="195"/>
      <c r="M128" s="196"/>
      <c r="N128" s="197"/>
      <c r="O128" s="197"/>
      <c r="P128" s="197"/>
      <c r="Q128" s="197"/>
      <c r="R128" s="197"/>
      <c r="S128" s="197"/>
      <c r="T128" s="198"/>
      <c r="AT128" s="199" t="s">
        <v>134</v>
      </c>
      <c r="AU128" s="199" t="s">
        <v>79</v>
      </c>
      <c r="AV128" s="13" t="s">
        <v>79</v>
      </c>
      <c r="AW128" s="13" t="s">
        <v>31</v>
      </c>
      <c r="AX128" s="13" t="s">
        <v>69</v>
      </c>
      <c r="AY128" s="199" t="s">
        <v>124</v>
      </c>
    </row>
    <row r="129" spans="2:51" s="15" customFormat="1" ht="12">
      <c r="B129" s="221"/>
      <c r="C129" s="222"/>
      <c r="D129" s="190" t="s">
        <v>134</v>
      </c>
      <c r="E129" s="223" t="s">
        <v>19</v>
      </c>
      <c r="F129" s="224" t="s">
        <v>163</v>
      </c>
      <c r="G129" s="222"/>
      <c r="H129" s="223" t="s">
        <v>19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134</v>
      </c>
      <c r="AU129" s="230" t="s">
        <v>79</v>
      </c>
      <c r="AV129" s="15" t="s">
        <v>77</v>
      </c>
      <c r="AW129" s="15" t="s">
        <v>31</v>
      </c>
      <c r="AX129" s="15" t="s">
        <v>69</v>
      </c>
      <c r="AY129" s="230" t="s">
        <v>124</v>
      </c>
    </row>
    <row r="130" spans="2:51" s="13" customFormat="1" ht="12">
      <c r="B130" s="188"/>
      <c r="C130" s="189"/>
      <c r="D130" s="190" t="s">
        <v>134</v>
      </c>
      <c r="E130" s="191" t="s">
        <v>19</v>
      </c>
      <c r="F130" s="192" t="s">
        <v>164</v>
      </c>
      <c r="G130" s="189"/>
      <c r="H130" s="193">
        <v>156.8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134</v>
      </c>
      <c r="AU130" s="199" t="s">
        <v>79</v>
      </c>
      <c r="AV130" s="13" t="s">
        <v>79</v>
      </c>
      <c r="AW130" s="13" t="s">
        <v>31</v>
      </c>
      <c r="AX130" s="13" t="s">
        <v>69</v>
      </c>
      <c r="AY130" s="199" t="s">
        <v>124</v>
      </c>
    </row>
    <row r="131" spans="2:51" s="15" customFormat="1" ht="12">
      <c r="B131" s="221"/>
      <c r="C131" s="222"/>
      <c r="D131" s="190" t="s">
        <v>134</v>
      </c>
      <c r="E131" s="223" t="s">
        <v>19</v>
      </c>
      <c r="F131" s="224" t="s">
        <v>165</v>
      </c>
      <c r="G131" s="222"/>
      <c r="H131" s="223" t="s">
        <v>19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134</v>
      </c>
      <c r="AU131" s="230" t="s">
        <v>79</v>
      </c>
      <c r="AV131" s="15" t="s">
        <v>77</v>
      </c>
      <c r="AW131" s="15" t="s">
        <v>31</v>
      </c>
      <c r="AX131" s="15" t="s">
        <v>69</v>
      </c>
      <c r="AY131" s="230" t="s">
        <v>124</v>
      </c>
    </row>
    <row r="132" spans="2:51" s="13" customFormat="1" ht="12">
      <c r="B132" s="188"/>
      <c r="C132" s="189"/>
      <c r="D132" s="190" t="s">
        <v>134</v>
      </c>
      <c r="E132" s="191" t="s">
        <v>19</v>
      </c>
      <c r="F132" s="192" t="s">
        <v>164</v>
      </c>
      <c r="G132" s="189"/>
      <c r="H132" s="193">
        <v>156.8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134</v>
      </c>
      <c r="AU132" s="199" t="s">
        <v>79</v>
      </c>
      <c r="AV132" s="13" t="s">
        <v>79</v>
      </c>
      <c r="AW132" s="13" t="s">
        <v>31</v>
      </c>
      <c r="AX132" s="13" t="s">
        <v>69</v>
      </c>
      <c r="AY132" s="199" t="s">
        <v>124</v>
      </c>
    </row>
    <row r="133" spans="2:51" s="15" customFormat="1" ht="12">
      <c r="B133" s="221"/>
      <c r="C133" s="222"/>
      <c r="D133" s="190" t="s">
        <v>134</v>
      </c>
      <c r="E133" s="223" t="s">
        <v>19</v>
      </c>
      <c r="F133" s="224" t="s">
        <v>166</v>
      </c>
      <c r="G133" s="222"/>
      <c r="H133" s="223" t="s">
        <v>19</v>
      </c>
      <c r="I133" s="225"/>
      <c r="J133" s="222"/>
      <c r="K133" s="222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134</v>
      </c>
      <c r="AU133" s="230" t="s">
        <v>79</v>
      </c>
      <c r="AV133" s="15" t="s">
        <v>77</v>
      </c>
      <c r="AW133" s="15" t="s">
        <v>31</v>
      </c>
      <c r="AX133" s="15" t="s">
        <v>69</v>
      </c>
      <c r="AY133" s="230" t="s">
        <v>124</v>
      </c>
    </row>
    <row r="134" spans="2:51" s="13" customFormat="1" ht="12">
      <c r="B134" s="188"/>
      <c r="C134" s="189"/>
      <c r="D134" s="190" t="s">
        <v>134</v>
      </c>
      <c r="E134" s="191" t="s">
        <v>19</v>
      </c>
      <c r="F134" s="192" t="s">
        <v>167</v>
      </c>
      <c r="G134" s="189"/>
      <c r="H134" s="193">
        <v>-100.55</v>
      </c>
      <c r="I134" s="194"/>
      <c r="J134" s="189"/>
      <c r="K134" s="189"/>
      <c r="L134" s="195"/>
      <c r="M134" s="196"/>
      <c r="N134" s="197"/>
      <c r="O134" s="197"/>
      <c r="P134" s="197"/>
      <c r="Q134" s="197"/>
      <c r="R134" s="197"/>
      <c r="S134" s="197"/>
      <c r="T134" s="198"/>
      <c r="AT134" s="199" t="s">
        <v>134</v>
      </c>
      <c r="AU134" s="199" t="s">
        <v>79</v>
      </c>
      <c r="AV134" s="13" t="s">
        <v>79</v>
      </c>
      <c r="AW134" s="13" t="s">
        <v>31</v>
      </c>
      <c r="AX134" s="13" t="s">
        <v>69</v>
      </c>
      <c r="AY134" s="199" t="s">
        <v>124</v>
      </c>
    </row>
    <row r="135" spans="2:51" s="14" customFormat="1" ht="12">
      <c r="B135" s="200"/>
      <c r="C135" s="201"/>
      <c r="D135" s="190" t="s">
        <v>134</v>
      </c>
      <c r="E135" s="202" t="s">
        <v>19</v>
      </c>
      <c r="F135" s="203" t="s">
        <v>137</v>
      </c>
      <c r="G135" s="201"/>
      <c r="H135" s="204">
        <v>538.3320000000001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134</v>
      </c>
      <c r="AU135" s="210" t="s">
        <v>79</v>
      </c>
      <c r="AV135" s="14" t="s">
        <v>132</v>
      </c>
      <c r="AW135" s="14" t="s">
        <v>31</v>
      </c>
      <c r="AX135" s="14" t="s">
        <v>77</v>
      </c>
      <c r="AY135" s="210" t="s">
        <v>124</v>
      </c>
    </row>
    <row r="136" spans="2:51" s="13" customFormat="1" ht="12">
      <c r="B136" s="188"/>
      <c r="C136" s="189"/>
      <c r="D136" s="190" t="s">
        <v>134</v>
      </c>
      <c r="E136" s="189"/>
      <c r="F136" s="192" t="s">
        <v>171</v>
      </c>
      <c r="G136" s="189"/>
      <c r="H136" s="193">
        <v>549.099</v>
      </c>
      <c r="I136" s="194"/>
      <c r="J136" s="189"/>
      <c r="K136" s="189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134</v>
      </c>
      <c r="AU136" s="199" t="s">
        <v>79</v>
      </c>
      <c r="AV136" s="13" t="s">
        <v>79</v>
      </c>
      <c r="AW136" s="13" t="s">
        <v>4</v>
      </c>
      <c r="AX136" s="13" t="s">
        <v>77</v>
      </c>
      <c r="AY136" s="199" t="s">
        <v>124</v>
      </c>
    </row>
    <row r="137" spans="1:65" s="2" customFormat="1" ht="49.15" customHeight="1">
      <c r="A137" s="36"/>
      <c r="B137" s="37"/>
      <c r="C137" s="175" t="s">
        <v>172</v>
      </c>
      <c r="D137" s="175" t="s">
        <v>127</v>
      </c>
      <c r="E137" s="176" t="s">
        <v>173</v>
      </c>
      <c r="F137" s="177" t="s">
        <v>174</v>
      </c>
      <c r="G137" s="178" t="s">
        <v>147</v>
      </c>
      <c r="H137" s="179">
        <v>100.55</v>
      </c>
      <c r="I137" s="180"/>
      <c r="J137" s="181">
        <f>ROUND(I137*H137,2)</f>
        <v>0</v>
      </c>
      <c r="K137" s="177" t="s">
        <v>131</v>
      </c>
      <c r="L137" s="41"/>
      <c r="M137" s="182" t="s">
        <v>19</v>
      </c>
      <c r="N137" s="183" t="s">
        <v>40</v>
      </c>
      <c r="O137" s="66"/>
      <c r="P137" s="184">
        <f>O137*H137</f>
        <v>0</v>
      </c>
      <c r="Q137" s="184">
        <v>0.00952</v>
      </c>
      <c r="R137" s="184">
        <f>Q137*H137</f>
        <v>0.9572360000000001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132</v>
      </c>
      <c r="AT137" s="186" t="s">
        <v>127</v>
      </c>
      <c r="AU137" s="186" t="s">
        <v>79</v>
      </c>
      <c r="AY137" s="19" t="s">
        <v>124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77</v>
      </c>
      <c r="BK137" s="187">
        <f>ROUND(I137*H137,2)</f>
        <v>0</v>
      </c>
      <c r="BL137" s="19" t="s">
        <v>132</v>
      </c>
      <c r="BM137" s="186" t="s">
        <v>175</v>
      </c>
    </row>
    <row r="138" spans="2:51" s="13" customFormat="1" ht="12">
      <c r="B138" s="188"/>
      <c r="C138" s="189"/>
      <c r="D138" s="190" t="s">
        <v>134</v>
      </c>
      <c r="E138" s="191" t="s">
        <v>19</v>
      </c>
      <c r="F138" s="192" t="s">
        <v>176</v>
      </c>
      <c r="G138" s="189"/>
      <c r="H138" s="193">
        <v>100.55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134</v>
      </c>
      <c r="AU138" s="199" t="s">
        <v>79</v>
      </c>
      <c r="AV138" s="13" t="s">
        <v>79</v>
      </c>
      <c r="AW138" s="13" t="s">
        <v>31</v>
      </c>
      <c r="AX138" s="13" t="s">
        <v>77</v>
      </c>
      <c r="AY138" s="199" t="s">
        <v>124</v>
      </c>
    </row>
    <row r="139" spans="1:65" s="2" customFormat="1" ht="24.2" customHeight="1">
      <c r="A139" s="36"/>
      <c r="B139" s="37"/>
      <c r="C139" s="211" t="s">
        <v>177</v>
      </c>
      <c r="D139" s="211" t="s">
        <v>138</v>
      </c>
      <c r="E139" s="212" t="s">
        <v>178</v>
      </c>
      <c r="F139" s="213" t="s">
        <v>179</v>
      </c>
      <c r="G139" s="214" t="s">
        <v>147</v>
      </c>
      <c r="H139" s="215">
        <v>102.561</v>
      </c>
      <c r="I139" s="216"/>
      <c r="J139" s="217">
        <f>ROUND(I139*H139,2)</f>
        <v>0</v>
      </c>
      <c r="K139" s="213" t="s">
        <v>131</v>
      </c>
      <c r="L139" s="218"/>
      <c r="M139" s="219" t="s">
        <v>19</v>
      </c>
      <c r="N139" s="220" t="s">
        <v>40</v>
      </c>
      <c r="O139" s="66"/>
      <c r="P139" s="184">
        <f>O139*H139</f>
        <v>0</v>
      </c>
      <c r="Q139" s="184">
        <v>0.0155</v>
      </c>
      <c r="R139" s="184">
        <f>Q139*H139</f>
        <v>1.5896955000000002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180</v>
      </c>
      <c r="AT139" s="186" t="s">
        <v>138</v>
      </c>
      <c r="AU139" s="186" t="s">
        <v>79</v>
      </c>
      <c r="AY139" s="19" t="s">
        <v>124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77</v>
      </c>
      <c r="BK139" s="187">
        <f>ROUND(I139*H139,2)</f>
        <v>0</v>
      </c>
      <c r="BL139" s="19" t="s">
        <v>181</v>
      </c>
      <c r="BM139" s="186" t="s">
        <v>182</v>
      </c>
    </row>
    <row r="140" spans="2:51" s="13" customFormat="1" ht="12">
      <c r="B140" s="188"/>
      <c r="C140" s="189"/>
      <c r="D140" s="190" t="s">
        <v>134</v>
      </c>
      <c r="E140" s="189"/>
      <c r="F140" s="192" t="s">
        <v>183</v>
      </c>
      <c r="G140" s="189"/>
      <c r="H140" s="193">
        <v>102.561</v>
      </c>
      <c r="I140" s="194"/>
      <c r="J140" s="189"/>
      <c r="K140" s="189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134</v>
      </c>
      <c r="AU140" s="199" t="s">
        <v>79</v>
      </c>
      <c r="AV140" s="13" t="s">
        <v>79</v>
      </c>
      <c r="AW140" s="13" t="s">
        <v>4</v>
      </c>
      <c r="AX140" s="13" t="s">
        <v>77</v>
      </c>
      <c r="AY140" s="199" t="s">
        <v>124</v>
      </c>
    </row>
    <row r="141" spans="1:65" s="2" customFormat="1" ht="24.2" customHeight="1">
      <c r="A141" s="36"/>
      <c r="B141" s="37"/>
      <c r="C141" s="175" t="s">
        <v>184</v>
      </c>
      <c r="D141" s="175" t="s">
        <v>127</v>
      </c>
      <c r="E141" s="176" t="s">
        <v>185</v>
      </c>
      <c r="F141" s="177" t="s">
        <v>186</v>
      </c>
      <c r="G141" s="178" t="s">
        <v>130</v>
      </c>
      <c r="H141" s="179">
        <v>101.98</v>
      </c>
      <c r="I141" s="180"/>
      <c r="J141" s="181">
        <f>ROUND(I141*H141,2)</f>
        <v>0</v>
      </c>
      <c r="K141" s="177" t="s">
        <v>131</v>
      </c>
      <c r="L141" s="41"/>
      <c r="M141" s="182" t="s">
        <v>19</v>
      </c>
      <c r="N141" s="183" t="s">
        <v>40</v>
      </c>
      <c r="O141" s="66"/>
      <c r="P141" s="184">
        <f>O141*H141</f>
        <v>0</v>
      </c>
      <c r="Q141" s="184">
        <v>3E-05</v>
      </c>
      <c r="R141" s="184">
        <f>Q141*H141</f>
        <v>0.0030594000000000003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132</v>
      </c>
      <c r="AT141" s="186" t="s">
        <v>127</v>
      </c>
      <c r="AU141" s="186" t="s">
        <v>79</v>
      </c>
      <c r="AY141" s="19" t="s">
        <v>124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77</v>
      </c>
      <c r="BK141" s="187">
        <f>ROUND(I141*H141,2)</f>
        <v>0</v>
      </c>
      <c r="BL141" s="19" t="s">
        <v>132</v>
      </c>
      <c r="BM141" s="186" t="s">
        <v>187</v>
      </c>
    </row>
    <row r="142" spans="2:51" s="13" customFormat="1" ht="12">
      <c r="B142" s="188"/>
      <c r="C142" s="189"/>
      <c r="D142" s="190" t="s">
        <v>134</v>
      </c>
      <c r="E142" s="191" t="s">
        <v>19</v>
      </c>
      <c r="F142" s="192" t="s">
        <v>188</v>
      </c>
      <c r="G142" s="189"/>
      <c r="H142" s="193">
        <v>101.98</v>
      </c>
      <c r="I142" s="194"/>
      <c r="J142" s="189"/>
      <c r="K142" s="189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134</v>
      </c>
      <c r="AU142" s="199" t="s">
        <v>79</v>
      </c>
      <c r="AV142" s="13" t="s">
        <v>79</v>
      </c>
      <c r="AW142" s="13" t="s">
        <v>31</v>
      </c>
      <c r="AX142" s="13" t="s">
        <v>77</v>
      </c>
      <c r="AY142" s="199" t="s">
        <v>124</v>
      </c>
    </row>
    <row r="143" spans="1:65" s="2" customFormat="1" ht="24.2" customHeight="1">
      <c r="A143" s="36"/>
      <c r="B143" s="37"/>
      <c r="C143" s="211" t="s">
        <v>141</v>
      </c>
      <c r="D143" s="211" t="s">
        <v>138</v>
      </c>
      <c r="E143" s="212" t="s">
        <v>189</v>
      </c>
      <c r="F143" s="213" t="s">
        <v>1820</v>
      </c>
      <c r="G143" s="214" t="s">
        <v>130</v>
      </c>
      <c r="H143" s="215">
        <v>104.02</v>
      </c>
      <c r="I143" s="216"/>
      <c r="J143" s="217">
        <f>ROUND(I143*H143,2)</f>
        <v>0</v>
      </c>
      <c r="K143" s="213" t="s">
        <v>131</v>
      </c>
      <c r="L143" s="218"/>
      <c r="M143" s="219" t="s">
        <v>19</v>
      </c>
      <c r="N143" s="220" t="s">
        <v>40</v>
      </c>
      <c r="O143" s="66"/>
      <c r="P143" s="184">
        <f>O143*H143</f>
        <v>0</v>
      </c>
      <c r="Q143" s="184">
        <v>0.00032</v>
      </c>
      <c r="R143" s="184">
        <f>Q143*H143</f>
        <v>0.0332864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141</v>
      </c>
      <c r="AT143" s="186" t="s">
        <v>138</v>
      </c>
      <c r="AU143" s="186" t="s">
        <v>79</v>
      </c>
      <c r="AY143" s="19" t="s">
        <v>124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77</v>
      </c>
      <c r="BK143" s="187">
        <f>ROUND(I143*H143,2)</f>
        <v>0</v>
      </c>
      <c r="BL143" s="19" t="s">
        <v>132</v>
      </c>
      <c r="BM143" s="186" t="s">
        <v>190</v>
      </c>
    </row>
    <row r="144" spans="2:51" s="13" customFormat="1" ht="12">
      <c r="B144" s="188"/>
      <c r="C144" s="189"/>
      <c r="D144" s="190" t="s">
        <v>134</v>
      </c>
      <c r="E144" s="191" t="s">
        <v>19</v>
      </c>
      <c r="F144" s="192" t="s">
        <v>188</v>
      </c>
      <c r="G144" s="189"/>
      <c r="H144" s="193">
        <v>101.98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134</v>
      </c>
      <c r="AU144" s="199" t="s">
        <v>79</v>
      </c>
      <c r="AV144" s="13" t="s">
        <v>79</v>
      </c>
      <c r="AW144" s="13" t="s">
        <v>31</v>
      </c>
      <c r="AX144" s="13" t="s">
        <v>77</v>
      </c>
      <c r="AY144" s="199" t="s">
        <v>124</v>
      </c>
    </row>
    <row r="145" spans="2:51" s="13" customFormat="1" ht="12">
      <c r="B145" s="188"/>
      <c r="C145" s="189"/>
      <c r="D145" s="190" t="s">
        <v>134</v>
      </c>
      <c r="E145" s="189"/>
      <c r="F145" s="192" t="s">
        <v>191</v>
      </c>
      <c r="G145" s="189"/>
      <c r="H145" s="193">
        <v>104.02</v>
      </c>
      <c r="I145" s="194"/>
      <c r="J145" s="189"/>
      <c r="K145" s="189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134</v>
      </c>
      <c r="AU145" s="199" t="s">
        <v>79</v>
      </c>
      <c r="AV145" s="13" t="s">
        <v>79</v>
      </c>
      <c r="AW145" s="13" t="s">
        <v>4</v>
      </c>
      <c r="AX145" s="13" t="s">
        <v>77</v>
      </c>
      <c r="AY145" s="199" t="s">
        <v>124</v>
      </c>
    </row>
    <row r="146" spans="1:65" s="2" customFormat="1" ht="37.9" customHeight="1">
      <c r="A146" s="36"/>
      <c r="B146" s="37"/>
      <c r="C146" s="175" t="s">
        <v>192</v>
      </c>
      <c r="D146" s="175" t="s">
        <v>127</v>
      </c>
      <c r="E146" s="176" t="s">
        <v>193</v>
      </c>
      <c r="F146" s="177" t="s">
        <v>194</v>
      </c>
      <c r="G146" s="178" t="s">
        <v>147</v>
      </c>
      <c r="H146" s="179">
        <v>39.492</v>
      </c>
      <c r="I146" s="180"/>
      <c r="J146" s="181">
        <f>ROUND(I146*H146,2)</f>
        <v>0</v>
      </c>
      <c r="K146" s="177" t="s">
        <v>131</v>
      </c>
      <c r="L146" s="41"/>
      <c r="M146" s="182" t="s">
        <v>19</v>
      </c>
      <c r="N146" s="183" t="s">
        <v>40</v>
      </c>
      <c r="O146" s="66"/>
      <c r="P146" s="184">
        <f>O146*H146</f>
        <v>0</v>
      </c>
      <c r="Q146" s="184">
        <v>0.0352</v>
      </c>
      <c r="R146" s="184">
        <f>Q146*H146</f>
        <v>1.3901184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132</v>
      </c>
      <c r="AT146" s="186" t="s">
        <v>127</v>
      </c>
      <c r="AU146" s="186" t="s">
        <v>79</v>
      </c>
      <c r="AY146" s="19" t="s">
        <v>124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77</v>
      </c>
      <c r="BK146" s="187">
        <f>ROUND(I146*H146,2)</f>
        <v>0</v>
      </c>
      <c r="BL146" s="19" t="s">
        <v>132</v>
      </c>
      <c r="BM146" s="186" t="s">
        <v>195</v>
      </c>
    </row>
    <row r="147" spans="2:51" s="15" customFormat="1" ht="12">
      <c r="B147" s="221"/>
      <c r="C147" s="222"/>
      <c r="D147" s="190" t="s">
        <v>134</v>
      </c>
      <c r="E147" s="223" t="s">
        <v>19</v>
      </c>
      <c r="F147" s="224" t="s">
        <v>196</v>
      </c>
      <c r="G147" s="222"/>
      <c r="H147" s="223" t="s">
        <v>19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134</v>
      </c>
      <c r="AU147" s="230" t="s">
        <v>79</v>
      </c>
      <c r="AV147" s="15" t="s">
        <v>77</v>
      </c>
      <c r="AW147" s="15" t="s">
        <v>31</v>
      </c>
      <c r="AX147" s="15" t="s">
        <v>69</v>
      </c>
      <c r="AY147" s="230" t="s">
        <v>124</v>
      </c>
    </row>
    <row r="148" spans="2:51" s="13" customFormat="1" ht="12">
      <c r="B148" s="188"/>
      <c r="C148" s="189"/>
      <c r="D148" s="190" t="s">
        <v>134</v>
      </c>
      <c r="E148" s="191" t="s">
        <v>19</v>
      </c>
      <c r="F148" s="192" t="s">
        <v>197</v>
      </c>
      <c r="G148" s="189"/>
      <c r="H148" s="193">
        <v>39.492</v>
      </c>
      <c r="I148" s="194"/>
      <c r="J148" s="189"/>
      <c r="K148" s="189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134</v>
      </c>
      <c r="AU148" s="199" t="s">
        <v>79</v>
      </c>
      <c r="AV148" s="13" t="s">
        <v>79</v>
      </c>
      <c r="AW148" s="13" t="s">
        <v>31</v>
      </c>
      <c r="AX148" s="13" t="s">
        <v>77</v>
      </c>
      <c r="AY148" s="199" t="s">
        <v>124</v>
      </c>
    </row>
    <row r="149" spans="1:65" s="2" customFormat="1" ht="37.9" customHeight="1">
      <c r="A149" s="36"/>
      <c r="B149" s="37"/>
      <c r="C149" s="175" t="s">
        <v>198</v>
      </c>
      <c r="D149" s="175" t="s">
        <v>127</v>
      </c>
      <c r="E149" s="176" t="s">
        <v>199</v>
      </c>
      <c r="F149" s="177" t="s">
        <v>200</v>
      </c>
      <c r="G149" s="178" t="s">
        <v>147</v>
      </c>
      <c r="H149" s="179">
        <v>740.442</v>
      </c>
      <c r="I149" s="180"/>
      <c r="J149" s="181">
        <f>ROUND(I149*H149,2)</f>
        <v>0</v>
      </c>
      <c r="K149" s="177" t="s">
        <v>131</v>
      </c>
      <c r="L149" s="41"/>
      <c r="M149" s="182" t="s">
        <v>19</v>
      </c>
      <c r="N149" s="183" t="s">
        <v>40</v>
      </c>
      <c r="O149" s="66"/>
      <c r="P149" s="184">
        <f>O149*H149</f>
        <v>0</v>
      </c>
      <c r="Q149" s="184">
        <v>0.00348</v>
      </c>
      <c r="R149" s="184">
        <f>Q149*H149</f>
        <v>2.57673816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132</v>
      </c>
      <c r="AT149" s="186" t="s">
        <v>127</v>
      </c>
      <c r="AU149" s="186" t="s">
        <v>79</v>
      </c>
      <c r="AY149" s="19" t="s">
        <v>124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77</v>
      </c>
      <c r="BK149" s="187">
        <f>ROUND(I149*H149,2)</f>
        <v>0</v>
      </c>
      <c r="BL149" s="19" t="s">
        <v>132</v>
      </c>
      <c r="BM149" s="186" t="s">
        <v>201</v>
      </c>
    </row>
    <row r="150" spans="2:51" s="15" customFormat="1" ht="12">
      <c r="B150" s="221"/>
      <c r="C150" s="222"/>
      <c r="D150" s="190" t="s">
        <v>134</v>
      </c>
      <c r="E150" s="223" t="s">
        <v>19</v>
      </c>
      <c r="F150" s="224" t="s">
        <v>159</v>
      </c>
      <c r="G150" s="222"/>
      <c r="H150" s="223" t="s">
        <v>19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134</v>
      </c>
      <c r="AU150" s="230" t="s">
        <v>79</v>
      </c>
      <c r="AV150" s="15" t="s">
        <v>77</v>
      </c>
      <c r="AW150" s="15" t="s">
        <v>31</v>
      </c>
      <c r="AX150" s="15" t="s">
        <v>69</v>
      </c>
      <c r="AY150" s="230" t="s">
        <v>124</v>
      </c>
    </row>
    <row r="151" spans="2:51" s="13" customFormat="1" ht="12">
      <c r="B151" s="188"/>
      <c r="C151" s="189"/>
      <c r="D151" s="190" t="s">
        <v>134</v>
      </c>
      <c r="E151" s="191" t="s">
        <v>19</v>
      </c>
      <c r="F151" s="192" t="s">
        <v>202</v>
      </c>
      <c r="G151" s="189"/>
      <c r="H151" s="193">
        <v>204.171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134</v>
      </c>
      <c r="AU151" s="199" t="s">
        <v>79</v>
      </c>
      <c r="AV151" s="13" t="s">
        <v>79</v>
      </c>
      <c r="AW151" s="13" t="s">
        <v>31</v>
      </c>
      <c r="AX151" s="13" t="s">
        <v>69</v>
      </c>
      <c r="AY151" s="199" t="s">
        <v>124</v>
      </c>
    </row>
    <row r="152" spans="2:51" s="15" customFormat="1" ht="12">
      <c r="B152" s="221"/>
      <c r="C152" s="222"/>
      <c r="D152" s="190" t="s">
        <v>134</v>
      </c>
      <c r="E152" s="223" t="s">
        <v>19</v>
      </c>
      <c r="F152" s="224" t="s">
        <v>161</v>
      </c>
      <c r="G152" s="222"/>
      <c r="H152" s="223" t="s">
        <v>19</v>
      </c>
      <c r="I152" s="225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134</v>
      </c>
      <c r="AU152" s="230" t="s">
        <v>79</v>
      </c>
      <c r="AV152" s="15" t="s">
        <v>77</v>
      </c>
      <c r="AW152" s="15" t="s">
        <v>31</v>
      </c>
      <c r="AX152" s="15" t="s">
        <v>69</v>
      </c>
      <c r="AY152" s="230" t="s">
        <v>124</v>
      </c>
    </row>
    <row r="153" spans="2:51" s="13" customFormat="1" ht="12">
      <c r="B153" s="188"/>
      <c r="C153" s="189"/>
      <c r="D153" s="190" t="s">
        <v>134</v>
      </c>
      <c r="E153" s="191" t="s">
        <v>19</v>
      </c>
      <c r="F153" s="192" t="s">
        <v>203</v>
      </c>
      <c r="G153" s="189"/>
      <c r="H153" s="193">
        <v>183.471</v>
      </c>
      <c r="I153" s="194"/>
      <c r="J153" s="189"/>
      <c r="K153" s="189"/>
      <c r="L153" s="195"/>
      <c r="M153" s="196"/>
      <c r="N153" s="197"/>
      <c r="O153" s="197"/>
      <c r="P153" s="197"/>
      <c r="Q153" s="197"/>
      <c r="R153" s="197"/>
      <c r="S153" s="197"/>
      <c r="T153" s="198"/>
      <c r="AT153" s="199" t="s">
        <v>134</v>
      </c>
      <c r="AU153" s="199" t="s">
        <v>79</v>
      </c>
      <c r="AV153" s="13" t="s">
        <v>79</v>
      </c>
      <c r="AW153" s="13" t="s">
        <v>31</v>
      </c>
      <c r="AX153" s="13" t="s">
        <v>69</v>
      </c>
      <c r="AY153" s="199" t="s">
        <v>124</v>
      </c>
    </row>
    <row r="154" spans="2:51" s="15" customFormat="1" ht="12">
      <c r="B154" s="221"/>
      <c r="C154" s="222"/>
      <c r="D154" s="190" t="s">
        <v>134</v>
      </c>
      <c r="E154" s="223" t="s">
        <v>19</v>
      </c>
      <c r="F154" s="224" t="s">
        <v>163</v>
      </c>
      <c r="G154" s="222"/>
      <c r="H154" s="223" t="s">
        <v>19</v>
      </c>
      <c r="I154" s="225"/>
      <c r="J154" s="222"/>
      <c r="K154" s="222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134</v>
      </c>
      <c r="AU154" s="230" t="s">
        <v>79</v>
      </c>
      <c r="AV154" s="15" t="s">
        <v>77</v>
      </c>
      <c r="AW154" s="15" t="s">
        <v>31</v>
      </c>
      <c r="AX154" s="15" t="s">
        <v>69</v>
      </c>
      <c r="AY154" s="230" t="s">
        <v>124</v>
      </c>
    </row>
    <row r="155" spans="2:51" s="13" customFormat="1" ht="12">
      <c r="B155" s="188"/>
      <c r="C155" s="189"/>
      <c r="D155" s="190" t="s">
        <v>134</v>
      </c>
      <c r="E155" s="191" t="s">
        <v>19</v>
      </c>
      <c r="F155" s="192" t="s">
        <v>204</v>
      </c>
      <c r="G155" s="189"/>
      <c r="H155" s="193">
        <v>176.4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134</v>
      </c>
      <c r="AU155" s="199" t="s">
        <v>79</v>
      </c>
      <c r="AV155" s="13" t="s">
        <v>79</v>
      </c>
      <c r="AW155" s="13" t="s">
        <v>31</v>
      </c>
      <c r="AX155" s="13" t="s">
        <v>69</v>
      </c>
      <c r="AY155" s="199" t="s">
        <v>124</v>
      </c>
    </row>
    <row r="156" spans="2:51" s="15" customFormat="1" ht="12">
      <c r="B156" s="221"/>
      <c r="C156" s="222"/>
      <c r="D156" s="190" t="s">
        <v>134</v>
      </c>
      <c r="E156" s="223" t="s">
        <v>19</v>
      </c>
      <c r="F156" s="224" t="s">
        <v>165</v>
      </c>
      <c r="G156" s="222"/>
      <c r="H156" s="223" t="s">
        <v>19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134</v>
      </c>
      <c r="AU156" s="230" t="s">
        <v>79</v>
      </c>
      <c r="AV156" s="15" t="s">
        <v>77</v>
      </c>
      <c r="AW156" s="15" t="s">
        <v>31</v>
      </c>
      <c r="AX156" s="15" t="s">
        <v>69</v>
      </c>
      <c r="AY156" s="230" t="s">
        <v>124</v>
      </c>
    </row>
    <row r="157" spans="2:51" s="13" customFormat="1" ht="12">
      <c r="B157" s="188"/>
      <c r="C157" s="189"/>
      <c r="D157" s="190" t="s">
        <v>134</v>
      </c>
      <c r="E157" s="191" t="s">
        <v>19</v>
      </c>
      <c r="F157" s="192" t="s">
        <v>204</v>
      </c>
      <c r="G157" s="189"/>
      <c r="H157" s="193">
        <v>176.4</v>
      </c>
      <c r="I157" s="194"/>
      <c r="J157" s="189"/>
      <c r="K157" s="189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134</v>
      </c>
      <c r="AU157" s="199" t="s">
        <v>79</v>
      </c>
      <c r="AV157" s="13" t="s">
        <v>79</v>
      </c>
      <c r="AW157" s="13" t="s">
        <v>31</v>
      </c>
      <c r="AX157" s="13" t="s">
        <v>69</v>
      </c>
      <c r="AY157" s="199" t="s">
        <v>124</v>
      </c>
    </row>
    <row r="158" spans="2:51" s="14" customFormat="1" ht="12">
      <c r="B158" s="200"/>
      <c r="C158" s="201"/>
      <c r="D158" s="190" t="s">
        <v>134</v>
      </c>
      <c r="E158" s="202" t="s">
        <v>19</v>
      </c>
      <c r="F158" s="203" t="s">
        <v>137</v>
      </c>
      <c r="G158" s="201"/>
      <c r="H158" s="204">
        <v>740.442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134</v>
      </c>
      <c r="AU158" s="210" t="s">
        <v>79</v>
      </c>
      <c r="AV158" s="14" t="s">
        <v>132</v>
      </c>
      <c r="AW158" s="14" t="s">
        <v>31</v>
      </c>
      <c r="AX158" s="14" t="s">
        <v>77</v>
      </c>
      <c r="AY158" s="210" t="s">
        <v>124</v>
      </c>
    </row>
    <row r="159" spans="1:65" s="2" customFormat="1" ht="37.9" customHeight="1">
      <c r="A159" s="36"/>
      <c r="B159" s="37"/>
      <c r="C159" s="175" t="s">
        <v>205</v>
      </c>
      <c r="D159" s="175" t="s">
        <v>127</v>
      </c>
      <c r="E159" s="176" t="s">
        <v>206</v>
      </c>
      <c r="F159" s="177" t="s">
        <v>207</v>
      </c>
      <c r="G159" s="178" t="s">
        <v>147</v>
      </c>
      <c r="H159" s="179">
        <v>15.504</v>
      </c>
      <c r="I159" s="180"/>
      <c r="J159" s="181">
        <f>ROUND(I159*H159,2)</f>
        <v>0</v>
      </c>
      <c r="K159" s="177" t="s">
        <v>131</v>
      </c>
      <c r="L159" s="41"/>
      <c r="M159" s="182" t="s">
        <v>19</v>
      </c>
      <c r="N159" s="183" t="s">
        <v>40</v>
      </c>
      <c r="O159" s="66"/>
      <c r="P159" s="184">
        <f>O159*H159</f>
        <v>0</v>
      </c>
      <c r="Q159" s="184">
        <v>0.00348</v>
      </c>
      <c r="R159" s="184">
        <f>Q159*H159</f>
        <v>0.053953919999999995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132</v>
      </c>
      <c r="AT159" s="186" t="s">
        <v>127</v>
      </c>
      <c r="AU159" s="186" t="s">
        <v>79</v>
      </c>
      <c r="AY159" s="19" t="s">
        <v>124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77</v>
      </c>
      <c r="BK159" s="187">
        <f>ROUND(I159*H159,2)</f>
        <v>0</v>
      </c>
      <c r="BL159" s="19" t="s">
        <v>132</v>
      </c>
      <c r="BM159" s="186" t="s">
        <v>208</v>
      </c>
    </row>
    <row r="160" spans="2:51" s="13" customFormat="1" ht="12">
      <c r="B160" s="188"/>
      <c r="C160" s="189"/>
      <c r="D160" s="190" t="s">
        <v>134</v>
      </c>
      <c r="E160" s="191" t="s">
        <v>19</v>
      </c>
      <c r="F160" s="192" t="s">
        <v>209</v>
      </c>
      <c r="G160" s="189"/>
      <c r="H160" s="193">
        <v>10.56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134</v>
      </c>
      <c r="AU160" s="199" t="s">
        <v>79</v>
      </c>
      <c r="AV160" s="13" t="s">
        <v>79</v>
      </c>
      <c r="AW160" s="13" t="s">
        <v>31</v>
      </c>
      <c r="AX160" s="13" t="s">
        <v>69</v>
      </c>
      <c r="AY160" s="199" t="s">
        <v>124</v>
      </c>
    </row>
    <row r="161" spans="2:51" s="13" customFormat="1" ht="12">
      <c r="B161" s="188"/>
      <c r="C161" s="189"/>
      <c r="D161" s="190" t="s">
        <v>134</v>
      </c>
      <c r="E161" s="191" t="s">
        <v>19</v>
      </c>
      <c r="F161" s="192" t="s">
        <v>210</v>
      </c>
      <c r="G161" s="189"/>
      <c r="H161" s="193">
        <v>0.96</v>
      </c>
      <c r="I161" s="194"/>
      <c r="J161" s="189"/>
      <c r="K161" s="189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134</v>
      </c>
      <c r="AU161" s="199" t="s">
        <v>79</v>
      </c>
      <c r="AV161" s="13" t="s">
        <v>79</v>
      </c>
      <c r="AW161" s="13" t="s">
        <v>31</v>
      </c>
      <c r="AX161" s="13" t="s">
        <v>69</v>
      </c>
      <c r="AY161" s="199" t="s">
        <v>124</v>
      </c>
    </row>
    <row r="162" spans="2:51" s="13" customFormat="1" ht="12">
      <c r="B162" s="188"/>
      <c r="C162" s="189"/>
      <c r="D162" s="190" t="s">
        <v>134</v>
      </c>
      <c r="E162" s="191" t="s">
        <v>19</v>
      </c>
      <c r="F162" s="192" t="s">
        <v>211</v>
      </c>
      <c r="G162" s="189"/>
      <c r="H162" s="193">
        <v>3.984</v>
      </c>
      <c r="I162" s="194"/>
      <c r="J162" s="189"/>
      <c r="K162" s="189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134</v>
      </c>
      <c r="AU162" s="199" t="s">
        <v>79</v>
      </c>
      <c r="AV162" s="13" t="s">
        <v>79</v>
      </c>
      <c r="AW162" s="13" t="s">
        <v>31</v>
      </c>
      <c r="AX162" s="13" t="s">
        <v>69</v>
      </c>
      <c r="AY162" s="199" t="s">
        <v>124</v>
      </c>
    </row>
    <row r="163" spans="2:51" s="14" customFormat="1" ht="12">
      <c r="B163" s="200"/>
      <c r="C163" s="201"/>
      <c r="D163" s="190" t="s">
        <v>134</v>
      </c>
      <c r="E163" s="202" t="s">
        <v>19</v>
      </c>
      <c r="F163" s="203" t="s">
        <v>137</v>
      </c>
      <c r="G163" s="201"/>
      <c r="H163" s="204">
        <v>15.504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134</v>
      </c>
      <c r="AU163" s="210" t="s">
        <v>79</v>
      </c>
      <c r="AV163" s="14" t="s">
        <v>132</v>
      </c>
      <c r="AW163" s="14" t="s">
        <v>31</v>
      </c>
      <c r="AX163" s="14" t="s">
        <v>77</v>
      </c>
      <c r="AY163" s="210" t="s">
        <v>124</v>
      </c>
    </row>
    <row r="164" spans="2:63" s="12" customFormat="1" ht="22.9" customHeight="1">
      <c r="B164" s="159"/>
      <c r="C164" s="160"/>
      <c r="D164" s="161" t="s">
        <v>68</v>
      </c>
      <c r="E164" s="173" t="s">
        <v>198</v>
      </c>
      <c r="F164" s="173" t="s">
        <v>212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SUM(P165:P178)</f>
        <v>0</v>
      </c>
      <c r="Q164" s="167"/>
      <c r="R164" s="168">
        <f>SUM(R165:R178)</f>
        <v>0</v>
      </c>
      <c r="S164" s="167"/>
      <c r="T164" s="169">
        <f>SUM(T165:T178)</f>
        <v>0</v>
      </c>
      <c r="AR164" s="170" t="s">
        <v>77</v>
      </c>
      <c r="AT164" s="171" t="s">
        <v>68</v>
      </c>
      <c r="AU164" s="171" t="s">
        <v>77</v>
      </c>
      <c r="AY164" s="170" t="s">
        <v>124</v>
      </c>
      <c r="BK164" s="172">
        <f>SUM(BK165:BK178)</f>
        <v>0</v>
      </c>
    </row>
    <row r="165" spans="1:65" s="2" customFormat="1" ht="37.9" customHeight="1">
      <c r="A165" s="36"/>
      <c r="B165" s="37"/>
      <c r="C165" s="175" t="s">
        <v>213</v>
      </c>
      <c r="D165" s="175" t="s">
        <v>127</v>
      </c>
      <c r="E165" s="176" t="s">
        <v>214</v>
      </c>
      <c r="F165" s="177" t="s">
        <v>215</v>
      </c>
      <c r="G165" s="178" t="s">
        <v>147</v>
      </c>
      <c r="H165" s="179">
        <v>490.9</v>
      </c>
      <c r="I165" s="180"/>
      <c r="J165" s="181">
        <f>ROUND(I165*H165,2)</f>
        <v>0</v>
      </c>
      <c r="K165" s="177" t="s">
        <v>131</v>
      </c>
      <c r="L165" s="41"/>
      <c r="M165" s="182" t="s">
        <v>19</v>
      </c>
      <c r="N165" s="183" t="s">
        <v>40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132</v>
      </c>
      <c r="AT165" s="186" t="s">
        <v>127</v>
      </c>
      <c r="AU165" s="186" t="s">
        <v>79</v>
      </c>
      <c r="AY165" s="19" t="s">
        <v>124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77</v>
      </c>
      <c r="BK165" s="187">
        <f>ROUND(I165*H165,2)</f>
        <v>0</v>
      </c>
      <c r="BL165" s="19" t="s">
        <v>132</v>
      </c>
      <c r="BM165" s="186" t="s">
        <v>216</v>
      </c>
    </row>
    <row r="166" spans="2:51" s="15" customFormat="1" ht="12">
      <c r="B166" s="221"/>
      <c r="C166" s="222"/>
      <c r="D166" s="190" t="s">
        <v>134</v>
      </c>
      <c r="E166" s="223" t="s">
        <v>19</v>
      </c>
      <c r="F166" s="224" t="s">
        <v>159</v>
      </c>
      <c r="G166" s="222"/>
      <c r="H166" s="223" t="s">
        <v>19</v>
      </c>
      <c r="I166" s="225"/>
      <c r="J166" s="222"/>
      <c r="K166" s="222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134</v>
      </c>
      <c r="AU166" s="230" t="s">
        <v>79</v>
      </c>
      <c r="AV166" s="15" t="s">
        <v>77</v>
      </c>
      <c r="AW166" s="15" t="s">
        <v>31</v>
      </c>
      <c r="AX166" s="15" t="s">
        <v>69</v>
      </c>
      <c r="AY166" s="230" t="s">
        <v>124</v>
      </c>
    </row>
    <row r="167" spans="2:51" s="13" customFormat="1" ht="12">
      <c r="B167" s="188"/>
      <c r="C167" s="189"/>
      <c r="D167" s="190" t="s">
        <v>134</v>
      </c>
      <c r="E167" s="191" t="s">
        <v>19</v>
      </c>
      <c r="F167" s="192" t="s">
        <v>217</v>
      </c>
      <c r="G167" s="189"/>
      <c r="H167" s="193">
        <v>288.5</v>
      </c>
      <c r="I167" s="194"/>
      <c r="J167" s="189"/>
      <c r="K167" s="189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134</v>
      </c>
      <c r="AU167" s="199" t="s">
        <v>79</v>
      </c>
      <c r="AV167" s="13" t="s">
        <v>79</v>
      </c>
      <c r="AW167" s="13" t="s">
        <v>31</v>
      </c>
      <c r="AX167" s="13" t="s">
        <v>69</v>
      </c>
      <c r="AY167" s="199" t="s">
        <v>124</v>
      </c>
    </row>
    <row r="168" spans="2:51" s="15" customFormat="1" ht="12">
      <c r="B168" s="221"/>
      <c r="C168" s="222"/>
      <c r="D168" s="190" t="s">
        <v>134</v>
      </c>
      <c r="E168" s="223" t="s">
        <v>19</v>
      </c>
      <c r="F168" s="224" t="s">
        <v>161</v>
      </c>
      <c r="G168" s="222"/>
      <c r="H168" s="223" t="s">
        <v>19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134</v>
      </c>
      <c r="AU168" s="230" t="s">
        <v>79</v>
      </c>
      <c r="AV168" s="15" t="s">
        <v>77</v>
      </c>
      <c r="AW168" s="15" t="s">
        <v>31</v>
      </c>
      <c r="AX168" s="15" t="s">
        <v>69</v>
      </c>
      <c r="AY168" s="230" t="s">
        <v>124</v>
      </c>
    </row>
    <row r="169" spans="2:51" s="15" customFormat="1" ht="12">
      <c r="B169" s="221"/>
      <c r="C169" s="222"/>
      <c r="D169" s="190" t="s">
        <v>134</v>
      </c>
      <c r="E169" s="223" t="s">
        <v>19</v>
      </c>
      <c r="F169" s="224" t="s">
        <v>218</v>
      </c>
      <c r="G169" s="222"/>
      <c r="H169" s="223" t="s">
        <v>19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134</v>
      </c>
      <c r="AU169" s="230" t="s">
        <v>79</v>
      </c>
      <c r="AV169" s="15" t="s">
        <v>77</v>
      </c>
      <c r="AW169" s="15" t="s">
        <v>31</v>
      </c>
      <c r="AX169" s="15" t="s">
        <v>69</v>
      </c>
      <c r="AY169" s="230" t="s">
        <v>124</v>
      </c>
    </row>
    <row r="170" spans="2:51" s="15" customFormat="1" ht="12">
      <c r="B170" s="221"/>
      <c r="C170" s="222"/>
      <c r="D170" s="190" t="s">
        <v>134</v>
      </c>
      <c r="E170" s="223" t="s">
        <v>19</v>
      </c>
      <c r="F170" s="224" t="s">
        <v>163</v>
      </c>
      <c r="G170" s="222"/>
      <c r="H170" s="223" t="s">
        <v>19</v>
      </c>
      <c r="I170" s="225"/>
      <c r="J170" s="222"/>
      <c r="K170" s="222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134</v>
      </c>
      <c r="AU170" s="230" t="s">
        <v>79</v>
      </c>
      <c r="AV170" s="15" t="s">
        <v>77</v>
      </c>
      <c r="AW170" s="15" t="s">
        <v>31</v>
      </c>
      <c r="AX170" s="15" t="s">
        <v>69</v>
      </c>
      <c r="AY170" s="230" t="s">
        <v>124</v>
      </c>
    </row>
    <row r="171" spans="2:51" s="13" customFormat="1" ht="12">
      <c r="B171" s="188"/>
      <c r="C171" s="189"/>
      <c r="D171" s="190" t="s">
        <v>134</v>
      </c>
      <c r="E171" s="191" t="s">
        <v>19</v>
      </c>
      <c r="F171" s="192" t="s">
        <v>219</v>
      </c>
      <c r="G171" s="189"/>
      <c r="H171" s="193">
        <v>101.2</v>
      </c>
      <c r="I171" s="194"/>
      <c r="J171" s="189"/>
      <c r="K171" s="189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134</v>
      </c>
      <c r="AU171" s="199" t="s">
        <v>79</v>
      </c>
      <c r="AV171" s="13" t="s">
        <v>79</v>
      </c>
      <c r="AW171" s="13" t="s">
        <v>31</v>
      </c>
      <c r="AX171" s="13" t="s">
        <v>69</v>
      </c>
      <c r="AY171" s="199" t="s">
        <v>124</v>
      </c>
    </row>
    <row r="172" spans="2:51" s="15" customFormat="1" ht="12">
      <c r="B172" s="221"/>
      <c r="C172" s="222"/>
      <c r="D172" s="190" t="s">
        <v>134</v>
      </c>
      <c r="E172" s="223" t="s">
        <v>19</v>
      </c>
      <c r="F172" s="224" t="s">
        <v>165</v>
      </c>
      <c r="G172" s="222"/>
      <c r="H172" s="223" t="s">
        <v>19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134</v>
      </c>
      <c r="AU172" s="230" t="s">
        <v>79</v>
      </c>
      <c r="AV172" s="15" t="s">
        <v>77</v>
      </c>
      <c r="AW172" s="15" t="s">
        <v>31</v>
      </c>
      <c r="AX172" s="15" t="s">
        <v>69</v>
      </c>
      <c r="AY172" s="230" t="s">
        <v>124</v>
      </c>
    </row>
    <row r="173" spans="2:51" s="13" customFormat="1" ht="12">
      <c r="B173" s="188"/>
      <c r="C173" s="189"/>
      <c r="D173" s="190" t="s">
        <v>134</v>
      </c>
      <c r="E173" s="191" t="s">
        <v>19</v>
      </c>
      <c r="F173" s="192" t="s">
        <v>220</v>
      </c>
      <c r="G173" s="189"/>
      <c r="H173" s="193">
        <v>101.2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134</v>
      </c>
      <c r="AU173" s="199" t="s">
        <v>79</v>
      </c>
      <c r="AV173" s="13" t="s">
        <v>79</v>
      </c>
      <c r="AW173" s="13" t="s">
        <v>31</v>
      </c>
      <c r="AX173" s="13" t="s">
        <v>69</v>
      </c>
      <c r="AY173" s="199" t="s">
        <v>124</v>
      </c>
    </row>
    <row r="174" spans="2:51" s="14" customFormat="1" ht="12">
      <c r="B174" s="200"/>
      <c r="C174" s="201"/>
      <c r="D174" s="190" t="s">
        <v>134</v>
      </c>
      <c r="E174" s="202" t="s">
        <v>19</v>
      </c>
      <c r="F174" s="203" t="s">
        <v>137</v>
      </c>
      <c r="G174" s="201"/>
      <c r="H174" s="204">
        <v>490.9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134</v>
      </c>
      <c r="AU174" s="210" t="s">
        <v>79</v>
      </c>
      <c r="AV174" s="14" t="s">
        <v>132</v>
      </c>
      <c r="AW174" s="14" t="s">
        <v>31</v>
      </c>
      <c r="AX174" s="14" t="s">
        <v>77</v>
      </c>
      <c r="AY174" s="210" t="s">
        <v>124</v>
      </c>
    </row>
    <row r="175" spans="1:65" s="2" customFormat="1" ht="49.15" customHeight="1">
      <c r="A175" s="36"/>
      <c r="B175" s="37"/>
      <c r="C175" s="175" t="s">
        <v>221</v>
      </c>
      <c r="D175" s="175" t="s">
        <v>127</v>
      </c>
      <c r="E175" s="176" t="s">
        <v>222</v>
      </c>
      <c r="F175" s="177" t="s">
        <v>223</v>
      </c>
      <c r="G175" s="178" t="s">
        <v>147</v>
      </c>
      <c r="H175" s="179">
        <v>44181</v>
      </c>
      <c r="I175" s="180"/>
      <c r="J175" s="181">
        <f>ROUND(I175*H175,2)</f>
        <v>0</v>
      </c>
      <c r="K175" s="177" t="s">
        <v>131</v>
      </c>
      <c r="L175" s="41"/>
      <c r="M175" s="182" t="s">
        <v>19</v>
      </c>
      <c r="N175" s="183" t="s">
        <v>40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132</v>
      </c>
      <c r="AT175" s="186" t="s">
        <v>127</v>
      </c>
      <c r="AU175" s="186" t="s">
        <v>79</v>
      </c>
      <c r="AY175" s="19" t="s">
        <v>124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77</v>
      </c>
      <c r="BK175" s="187">
        <f>ROUND(I175*H175,2)</f>
        <v>0</v>
      </c>
      <c r="BL175" s="19" t="s">
        <v>132</v>
      </c>
      <c r="BM175" s="186" t="s">
        <v>224</v>
      </c>
    </row>
    <row r="176" spans="2:51" s="15" customFormat="1" ht="12">
      <c r="B176" s="221"/>
      <c r="C176" s="222"/>
      <c r="D176" s="190" t="s">
        <v>134</v>
      </c>
      <c r="E176" s="223" t="s">
        <v>19</v>
      </c>
      <c r="F176" s="224" t="s">
        <v>225</v>
      </c>
      <c r="G176" s="222"/>
      <c r="H176" s="223" t="s">
        <v>19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134</v>
      </c>
      <c r="AU176" s="230" t="s">
        <v>79</v>
      </c>
      <c r="AV176" s="15" t="s">
        <v>77</v>
      </c>
      <c r="AW176" s="15" t="s">
        <v>31</v>
      </c>
      <c r="AX176" s="15" t="s">
        <v>69</v>
      </c>
      <c r="AY176" s="230" t="s">
        <v>124</v>
      </c>
    </row>
    <row r="177" spans="2:51" s="13" customFormat="1" ht="12">
      <c r="B177" s="188"/>
      <c r="C177" s="189"/>
      <c r="D177" s="190" t="s">
        <v>134</v>
      </c>
      <c r="E177" s="191" t="s">
        <v>19</v>
      </c>
      <c r="F177" s="192" t="s">
        <v>226</v>
      </c>
      <c r="G177" s="189"/>
      <c r="H177" s="193">
        <v>44181</v>
      </c>
      <c r="I177" s="194"/>
      <c r="J177" s="189"/>
      <c r="K177" s="189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134</v>
      </c>
      <c r="AU177" s="199" t="s">
        <v>79</v>
      </c>
      <c r="AV177" s="13" t="s">
        <v>79</v>
      </c>
      <c r="AW177" s="13" t="s">
        <v>31</v>
      </c>
      <c r="AX177" s="13" t="s">
        <v>77</v>
      </c>
      <c r="AY177" s="199" t="s">
        <v>124</v>
      </c>
    </row>
    <row r="178" spans="1:65" s="2" customFormat="1" ht="49.15" customHeight="1">
      <c r="A178" s="36"/>
      <c r="B178" s="37"/>
      <c r="C178" s="175" t="s">
        <v>227</v>
      </c>
      <c r="D178" s="175" t="s">
        <v>127</v>
      </c>
      <c r="E178" s="176" t="s">
        <v>228</v>
      </c>
      <c r="F178" s="177" t="s">
        <v>229</v>
      </c>
      <c r="G178" s="178" t="s">
        <v>147</v>
      </c>
      <c r="H178" s="179">
        <v>490.9</v>
      </c>
      <c r="I178" s="180"/>
      <c r="J178" s="181">
        <f>ROUND(I178*H178,2)</f>
        <v>0</v>
      </c>
      <c r="K178" s="177" t="s">
        <v>131</v>
      </c>
      <c r="L178" s="41"/>
      <c r="M178" s="182" t="s">
        <v>19</v>
      </c>
      <c r="N178" s="183" t="s">
        <v>40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132</v>
      </c>
      <c r="AT178" s="186" t="s">
        <v>127</v>
      </c>
      <c r="AU178" s="186" t="s">
        <v>79</v>
      </c>
      <c r="AY178" s="19" t="s">
        <v>124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77</v>
      </c>
      <c r="BK178" s="187">
        <f>ROUND(I178*H178,2)</f>
        <v>0</v>
      </c>
      <c r="BL178" s="19" t="s">
        <v>132</v>
      </c>
      <c r="BM178" s="186" t="s">
        <v>230</v>
      </c>
    </row>
    <row r="179" spans="2:63" s="12" customFormat="1" ht="22.9" customHeight="1">
      <c r="B179" s="159"/>
      <c r="C179" s="160"/>
      <c r="D179" s="161" t="s">
        <v>68</v>
      </c>
      <c r="E179" s="173" t="s">
        <v>231</v>
      </c>
      <c r="F179" s="173" t="s">
        <v>232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P180</f>
        <v>0</v>
      </c>
      <c r="Q179" s="167"/>
      <c r="R179" s="168">
        <f>R180</f>
        <v>0</v>
      </c>
      <c r="S179" s="167"/>
      <c r="T179" s="169">
        <f>T180</f>
        <v>0</v>
      </c>
      <c r="AR179" s="170" t="s">
        <v>77</v>
      </c>
      <c r="AT179" s="171" t="s">
        <v>68</v>
      </c>
      <c r="AU179" s="171" t="s">
        <v>77</v>
      </c>
      <c r="AY179" s="170" t="s">
        <v>124</v>
      </c>
      <c r="BK179" s="172">
        <f>BK180</f>
        <v>0</v>
      </c>
    </row>
    <row r="180" spans="1:65" s="2" customFormat="1" ht="49.15" customHeight="1">
      <c r="A180" s="36"/>
      <c r="B180" s="37"/>
      <c r="C180" s="175" t="s">
        <v>233</v>
      </c>
      <c r="D180" s="175" t="s">
        <v>127</v>
      </c>
      <c r="E180" s="176" t="s">
        <v>234</v>
      </c>
      <c r="F180" s="177" t="s">
        <v>235</v>
      </c>
      <c r="G180" s="178" t="s">
        <v>236</v>
      </c>
      <c r="H180" s="179">
        <v>11.095</v>
      </c>
      <c r="I180" s="180"/>
      <c r="J180" s="181">
        <f>ROUND(I180*H180,2)</f>
        <v>0</v>
      </c>
      <c r="K180" s="177" t="s">
        <v>131</v>
      </c>
      <c r="L180" s="41"/>
      <c r="M180" s="182" t="s">
        <v>19</v>
      </c>
      <c r="N180" s="183" t="s">
        <v>40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132</v>
      </c>
      <c r="AT180" s="186" t="s">
        <v>127</v>
      </c>
      <c r="AU180" s="186" t="s">
        <v>79</v>
      </c>
      <c r="AY180" s="19" t="s">
        <v>124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77</v>
      </c>
      <c r="BK180" s="187">
        <f>ROUND(I180*H180,2)</f>
        <v>0</v>
      </c>
      <c r="BL180" s="19" t="s">
        <v>132</v>
      </c>
      <c r="BM180" s="186" t="s">
        <v>237</v>
      </c>
    </row>
    <row r="181" spans="2:63" s="12" customFormat="1" ht="22.9" customHeight="1">
      <c r="B181" s="159"/>
      <c r="C181" s="160"/>
      <c r="D181" s="161" t="s">
        <v>68</v>
      </c>
      <c r="E181" s="173" t="s">
        <v>238</v>
      </c>
      <c r="F181" s="173" t="s">
        <v>239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SUM(P182:P200)</f>
        <v>0</v>
      </c>
      <c r="Q181" s="167"/>
      <c r="R181" s="168">
        <f>SUM(R182:R200)</f>
        <v>14.861757160000003</v>
      </c>
      <c r="S181" s="167"/>
      <c r="T181" s="169">
        <f>SUM(T182:T200)</f>
        <v>9.286480000000001</v>
      </c>
      <c r="AR181" s="170" t="s">
        <v>79</v>
      </c>
      <c r="AT181" s="171" t="s">
        <v>68</v>
      </c>
      <c r="AU181" s="171" t="s">
        <v>77</v>
      </c>
      <c r="AY181" s="170" t="s">
        <v>124</v>
      </c>
      <c r="BK181" s="172">
        <f>SUM(BK182:BK200)</f>
        <v>0</v>
      </c>
    </row>
    <row r="182" spans="1:65" s="2" customFormat="1" ht="24.2" customHeight="1">
      <c r="A182" s="36"/>
      <c r="B182" s="37"/>
      <c r="C182" s="175" t="s">
        <v>8</v>
      </c>
      <c r="D182" s="175" t="s">
        <v>127</v>
      </c>
      <c r="E182" s="176" t="s">
        <v>240</v>
      </c>
      <c r="F182" s="177" t="s">
        <v>241</v>
      </c>
      <c r="G182" s="178" t="s">
        <v>147</v>
      </c>
      <c r="H182" s="179">
        <v>663.32</v>
      </c>
      <c r="I182" s="180"/>
      <c r="J182" s="181">
        <f>ROUND(I182*H182,2)</f>
        <v>0</v>
      </c>
      <c r="K182" s="177" t="s">
        <v>131</v>
      </c>
      <c r="L182" s="41"/>
      <c r="M182" s="182" t="s">
        <v>19</v>
      </c>
      <c r="N182" s="183" t="s">
        <v>40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0.014</v>
      </c>
      <c r="T182" s="185">
        <f>S182*H182</f>
        <v>9.286480000000001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181</v>
      </c>
      <c r="AT182" s="186" t="s">
        <v>127</v>
      </c>
      <c r="AU182" s="186" t="s">
        <v>79</v>
      </c>
      <c r="AY182" s="19" t="s">
        <v>124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77</v>
      </c>
      <c r="BK182" s="187">
        <f>ROUND(I182*H182,2)</f>
        <v>0</v>
      </c>
      <c r="BL182" s="19" t="s">
        <v>181</v>
      </c>
      <c r="BM182" s="186" t="s">
        <v>242</v>
      </c>
    </row>
    <row r="183" spans="2:51" s="13" customFormat="1" ht="12">
      <c r="B183" s="188"/>
      <c r="C183" s="189"/>
      <c r="D183" s="190" t="s">
        <v>134</v>
      </c>
      <c r="E183" s="191" t="s">
        <v>19</v>
      </c>
      <c r="F183" s="192" t="s">
        <v>243</v>
      </c>
      <c r="G183" s="189"/>
      <c r="H183" s="193">
        <v>663.32</v>
      </c>
      <c r="I183" s="194"/>
      <c r="J183" s="189"/>
      <c r="K183" s="189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134</v>
      </c>
      <c r="AU183" s="199" t="s">
        <v>79</v>
      </c>
      <c r="AV183" s="13" t="s">
        <v>79</v>
      </c>
      <c r="AW183" s="13" t="s">
        <v>31</v>
      </c>
      <c r="AX183" s="13" t="s">
        <v>77</v>
      </c>
      <c r="AY183" s="199" t="s">
        <v>124</v>
      </c>
    </row>
    <row r="184" spans="1:65" s="2" customFormat="1" ht="24.2" customHeight="1">
      <c r="A184" s="36"/>
      <c r="B184" s="37"/>
      <c r="C184" s="175" t="s">
        <v>181</v>
      </c>
      <c r="D184" s="175" t="s">
        <v>127</v>
      </c>
      <c r="E184" s="176" t="s">
        <v>244</v>
      </c>
      <c r="F184" s="177" t="s">
        <v>245</v>
      </c>
      <c r="G184" s="178" t="s">
        <v>147</v>
      </c>
      <c r="H184" s="179">
        <v>663.32</v>
      </c>
      <c r="I184" s="180"/>
      <c r="J184" s="181">
        <f>ROUND(I184*H184,2)</f>
        <v>0</v>
      </c>
      <c r="K184" s="177" t="s">
        <v>131</v>
      </c>
      <c r="L184" s="41"/>
      <c r="M184" s="182" t="s">
        <v>19</v>
      </c>
      <c r="N184" s="183" t="s">
        <v>40</v>
      </c>
      <c r="O184" s="66"/>
      <c r="P184" s="184">
        <f>O184*H184</f>
        <v>0</v>
      </c>
      <c r="Q184" s="184">
        <v>0.00088</v>
      </c>
      <c r="R184" s="184">
        <f>Q184*H184</f>
        <v>0.5837216000000001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181</v>
      </c>
      <c r="AT184" s="186" t="s">
        <v>127</v>
      </c>
      <c r="AU184" s="186" t="s">
        <v>79</v>
      </c>
      <c r="AY184" s="19" t="s">
        <v>124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77</v>
      </c>
      <c r="BK184" s="187">
        <f>ROUND(I184*H184,2)</f>
        <v>0</v>
      </c>
      <c r="BL184" s="19" t="s">
        <v>181</v>
      </c>
      <c r="BM184" s="186" t="s">
        <v>246</v>
      </c>
    </row>
    <row r="185" spans="2:51" s="15" customFormat="1" ht="12">
      <c r="B185" s="221"/>
      <c r="C185" s="222"/>
      <c r="D185" s="190" t="s">
        <v>134</v>
      </c>
      <c r="E185" s="223" t="s">
        <v>19</v>
      </c>
      <c r="F185" s="224" t="s">
        <v>247</v>
      </c>
      <c r="G185" s="222"/>
      <c r="H185" s="223" t="s">
        <v>19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134</v>
      </c>
      <c r="AU185" s="230" t="s">
        <v>79</v>
      </c>
      <c r="AV185" s="15" t="s">
        <v>77</v>
      </c>
      <c r="AW185" s="15" t="s">
        <v>31</v>
      </c>
      <c r="AX185" s="15" t="s">
        <v>69</v>
      </c>
      <c r="AY185" s="230" t="s">
        <v>124</v>
      </c>
    </row>
    <row r="186" spans="2:51" s="13" customFormat="1" ht="12">
      <c r="B186" s="188"/>
      <c r="C186" s="189"/>
      <c r="D186" s="190" t="s">
        <v>134</v>
      </c>
      <c r="E186" s="191" t="s">
        <v>19</v>
      </c>
      <c r="F186" s="192" t="s">
        <v>248</v>
      </c>
      <c r="G186" s="189"/>
      <c r="H186" s="193">
        <v>663.32</v>
      </c>
      <c r="I186" s="194"/>
      <c r="J186" s="189"/>
      <c r="K186" s="189"/>
      <c r="L186" s="195"/>
      <c r="M186" s="196"/>
      <c r="N186" s="197"/>
      <c r="O186" s="197"/>
      <c r="P186" s="197"/>
      <c r="Q186" s="197"/>
      <c r="R186" s="197"/>
      <c r="S186" s="197"/>
      <c r="T186" s="198"/>
      <c r="AT186" s="199" t="s">
        <v>134</v>
      </c>
      <c r="AU186" s="199" t="s">
        <v>79</v>
      </c>
      <c r="AV186" s="13" t="s">
        <v>79</v>
      </c>
      <c r="AW186" s="13" t="s">
        <v>31</v>
      </c>
      <c r="AX186" s="13" t="s">
        <v>77</v>
      </c>
      <c r="AY186" s="199" t="s">
        <v>124</v>
      </c>
    </row>
    <row r="187" spans="1:65" s="2" customFormat="1" ht="37.9" customHeight="1">
      <c r="A187" s="36"/>
      <c r="B187" s="37"/>
      <c r="C187" s="211" t="s">
        <v>249</v>
      </c>
      <c r="D187" s="211" t="s">
        <v>138</v>
      </c>
      <c r="E187" s="212" t="s">
        <v>250</v>
      </c>
      <c r="F187" s="213" t="s">
        <v>251</v>
      </c>
      <c r="G187" s="214" t="s">
        <v>147</v>
      </c>
      <c r="H187" s="215">
        <v>762.818</v>
      </c>
      <c r="I187" s="216"/>
      <c r="J187" s="217">
        <f>ROUND(I187*H187,2)</f>
        <v>0</v>
      </c>
      <c r="K187" s="213" t="s">
        <v>131</v>
      </c>
      <c r="L187" s="218"/>
      <c r="M187" s="219" t="s">
        <v>19</v>
      </c>
      <c r="N187" s="220" t="s">
        <v>40</v>
      </c>
      <c r="O187" s="66"/>
      <c r="P187" s="184">
        <f>O187*H187</f>
        <v>0</v>
      </c>
      <c r="Q187" s="184">
        <v>0.0054</v>
      </c>
      <c r="R187" s="184">
        <f>Q187*H187</f>
        <v>4.1192172000000005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180</v>
      </c>
      <c r="AT187" s="186" t="s">
        <v>138</v>
      </c>
      <c r="AU187" s="186" t="s">
        <v>79</v>
      </c>
      <c r="AY187" s="19" t="s">
        <v>124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77</v>
      </c>
      <c r="BK187" s="187">
        <f>ROUND(I187*H187,2)</f>
        <v>0</v>
      </c>
      <c r="BL187" s="19" t="s">
        <v>181</v>
      </c>
      <c r="BM187" s="186" t="s">
        <v>252</v>
      </c>
    </row>
    <row r="188" spans="2:51" s="13" customFormat="1" ht="12">
      <c r="B188" s="188"/>
      <c r="C188" s="189"/>
      <c r="D188" s="190" t="s">
        <v>134</v>
      </c>
      <c r="E188" s="191" t="s">
        <v>19</v>
      </c>
      <c r="F188" s="192" t="s">
        <v>253</v>
      </c>
      <c r="G188" s="189"/>
      <c r="H188" s="193">
        <v>663.32</v>
      </c>
      <c r="I188" s="194"/>
      <c r="J188" s="189"/>
      <c r="K188" s="189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134</v>
      </c>
      <c r="AU188" s="199" t="s">
        <v>79</v>
      </c>
      <c r="AV188" s="13" t="s">
        <v>79</v>
      </c>
      <c r="AW188" s="13" t="s">
        <v>31</v>
      </c>
      <c r="AX188" s="13" t="s">
        <v>77</v>
      </c>
      <c r="AY188" s="199" t="s">
        <v>124</v>
      </c>
    </row>
    <row r="189" spans="2:51" s="13" customFormat="1" ht="12">
      <c r="B189" s="188"/>
      <c r="C189" s="189"/>
      <c r="D189" s="190" t="s">
        <v>134</v>
      </c>
      <c r="E189" s="189"/>
      <c r="F189" s="192" t="s">
        <v>254</v>
      </c>
      <c r="G189" s="189"/>
      <c r="H189" s="193">
        <v>762.818</v>
      </c>
      <c r="I189" s="194"/>
      <c r="J189" s="189"/>
      <c r="K189" s="189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134</v>
      </c>
      <c r="AU189" s="199" t="s">
        <v>79</v>
      </c>
      <c r="AV189" s="13" t="s">
        <v>79</v>
      </c>
      <c r="AW189" s="13" t="s">
        <v>4</v>
      </c>
      <c r="AX189" s="13" t="s">
        <v>77</v>
      </c>
      <c r="AY189" s="199" t="s">
        <v>124</v>
      </c>
    </row>
    <row r="190" spans="1:65" s="2" customFormat="1" ht="24.2" customHeight="1">
      <c r="A190" s="36"/>
      <c r="B190" s="37"/>
      <c r="C190" s="175" t="s">
        <v>255</v>
      </c>
      <c r="D190" s="175" t="s">
        <v>127</v>
      </c>
      <c r="E190" s="176" t="s">
        <v>244</v>
      </c>
      <c r="F190" s="177" t="s">
        <v>245</v>
      </c>
      <c r="G190" s="178" t="s">
        <v>147</v>
      </c>
      <c r="H190" s="179">
        <v>662.676</v>
      </c>
      <c r="I190" s="180"/>
      <c r="J190" s="181">
        <f>ROUND(I190*H190,2)</f>
        <v>0</v>
      </c>
      <c r="K190" s="177" t="s">
        <v>131</v>
      </c>
      <c r="L190" s="41"/>
      <c r="M190" s="182" t="s">
        <v>19</v>
      </c>
      <c r="N190" s="183" t="s">
        <v>40</v>
      </c>
      <c r="O190" s="66"/>
      <c r="P190" s="184">
        <f>O190*H190</f>
        <v>0</v>
      </c>
      <c r="Q190" s="184">
        <v>0.00088</v>
      </c>
      <c r="R190" s="184">
        <f>Q190*H190</f>
        <v>0.58315488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181</v>
      </c>
      <c r="AT190" s="186" t="s">
        <v>127</v>
      </c>
      <c r="AU190" s="186" t="s">
        <v>79</v>
      </c>
      <c r="AY190" s="19" t="s">
        <v>124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77</v>
      </c>
      <c r="BK190" s="187">
        <f>ROUND(I190*H190,2)</f>
        <v>0</v>
      </c>
      <c r="BL190" s="19" t="s">
        <v>181</v>
      </c>
      <c r="BM190" s="186" t="s">
        <v>256</v>
      </c>
    </row>
    <row r="191" spans="2:51" s="15" customFormat="1" ht="12">
      <c r="B191" s="221"/>
      <c r="C191" s="222"/>
      <c r="D191" s="190" t="s">
        <v>134</v>
      </c>
      <c r="E191" s="223" t="s">
        <v>19</v>
      </c>
      <c r="F191" s="224" t="s">
        <v>257</v>
      </c>
      <c r="G191" s="222"/>
      <c r="H191" s="223" t="s">
        <v>19</v>
      </c>
      <c r="I191" s="225"/>
      <c r="J191" s="222"/>
      <c r="K191" s="222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134</v>
      </c>
      <c r="AU191" s="230" t="s">
        <v>79</v>
      </c>
      <c r="AV191" s="15" t="s">
        <v>77</v>
      </c>
      <c r="AW191" s="15" t="s">
        <v>31</v>
      </c>
      <c r="AX191" s="15" t="s">
        <v>69</v>
      </c>
      <c r="AY191" s="230" t="s">
        <v>124</v>
      </c>
    </row>
    <row r="192" spans="2:51" s="13" customFormat="1" ht="12">
      <c r="B192" s="188"/>
      <c r="C192" s="189"/>
      <c r="D192" s="190" t="s">
        <v>134</v>
      </c>
      <c r="E192" s="191" t="s">
        <v>19</v>
      </c>
      <c r="F192" s="192" t="s">
        <v>258</v>
      </c>
      <c r="G192" s="189"/>
      <c r="H192" s="193">
        <v>662.676</v>
      </c>
      <c r="I192" s="194"/>
      <c r="J192" s="189"/>
      <c r="K192" s="189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134</v>
      </c>
      <c r="AU192" s="199" t="s">
        <v>79</v>
      </c>
      <c r="AV192" s="13" t="s">
        <v>79</v>
      </c>
      <c r="AW192" s="13" t="s">
        <v>31</v>
      </c>
      <c r="AX192" s="13" t="s">
        <v>77</v>
      </c>
      <c r="AY192" s="199" t="s">
        <v>124</v>
      </c>
    </row>
    <row r="193" spans="1:65" s="2" customFormat="1" ht="37.9" customHeight="1">
      <c r="A193" s="36"/>
      <c r="B193" s="37"/>
      <c r="C193" s="211" t="s">
        <v>259</v>
      </c>
      <c r="D193" s="211" t="s">
        <v>138</v>
      </c>
      <c r="E193" s="212" t="s">
        <v>260</v>
      </c>
      <c r="F193" s="213" t="s">
        <v>1825</v>
      </c>
      <c r="G193" s="214" t="s">
        <v>147</v>
      </c>
      <c r="H193" s="215">
        <v>762.077</v>
      </c>
      <c r="I193" s="216"/>
      <c r="J193" s="217">
        <f>ROUND(I193*H193,2)</f>
        <v>0</v>
      </c>
      <c r="K193" s="213" t="s">
        <v>19</v>
      </c>
      <c r="L193" s="218"/>
      <c r="M193" s="219" t="s">
        <v>19</v>
      </c>
      <c r="N193" s="220" t="s">
        <v>40</v>
      </c>
      <c r="O193" s="66"/>
      <c r="P193" s="184">
        <f>O193*H193</f>
        <v>0</v>
      </c>
      <c r="Q193" s="184">
        <v>0.0054</v>
      </c>
      <c r="R193" s="184">
        <f>Q193*H193</f>
        <v>4.1152158000000005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180</v>
      </c>
      <c r="AT193" s="186" t="s">
        <v>138</v>
      </c>
      <c r="AU193" s="186" t="s">
        <v>79</v>
      </c>
      <c r="AY193" s="19" t="s">
        <v>124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77</v>
      </c>
      <c r="BK193" s="187">
        <f>ROUND(I193*H193,2)</f>
        <v>0</v>
      </c>
      <c r="BL193" s="19" t="s">
        <v>181</v>
      </c>
      <c r="BM193" s="186" t="s">
        <v>261</v>
      </c>
    </row>
    <row r="194" spans="2:51" s="13" customFormat="1" ht="12">
      <c r="B194" s="188"/>
      <c r="C194" s="189"/>
      <c r="D194" s="190" t="s">
        <v>134</v>
      </c>
      <c r="E194" s="189"/>
      <c r="F194" s="192" t="s">
        <v>262</v>
      </c>
      <c r="G194" s="189"/>
      <c r="H194" s="193">
        <v>762.077</v>
      </c>
      <c r="I194" s="194"/>
      <c r="J194" s="189"/>
      <c r="K194" s="189"/>
      <c r="L194" s="195"/>
      <c r="M194" s="196"/>
      <c r="N194" s="197"/>
      <c r="O194" s="197"/>
      <c r="P194" s="197"/>
      <c r="Q194" s="197"/>
      <c r="R194" s="197"/>
      <c r="S194" s="197"/>
      <c r="T194" s="198"/>
      <c r="AT194" s="199" t="s">
        <v>134</v>
      </c>
      <c r="AU194" s="199" t="s">
        <v>79</v>
      </c>
      <c r="AV194" s="13" t="s">
        <v>79</v>
      </c>
      <c r="AW194" s="13" t="s">
        <v>4</v>
      </c>
      <c r="AX194" s="13" t="s">
        <v>77</v>
      </c>
      <c r="AY194" s="199" t="s">
        <v>124</v>
      </c>
    </row>
    <row r="195" spans="1:65" s="2" customFormat="1" ht="24.2" customHeight="1">
      <c r="A195" s="36"/>
      <c r="B195" s="37"/>
      <c r="C195" s="175" t="s">
        <v>263</v>
      </c>
      <c r="D195" s="175" t="s">
        <v>127</v>
      </c>
      <c r="E195" s="176" t="s">
        <v>244</v>
      </c>
      <c r="F195" s="177" t="s">
        <v>245</v>
      </c>
      <c r="G195" s="178" t="s">
        <v>147</v>
      </c>
      <c r="H195" s="179">
        <v>662.676</v>
      </c>
      <c r="I195" s="180"/>
      <c r="J195" s="181">
        <f>ROUND(I195*H195,2)</f>
        <v>0</v>
      </c>
      <c r="K195" s="177" t="s">
        <v>131</v>
      </c>
      <c r="L195" s="41"/>
      <c r="M195" s="182" t="s">
        <v>19</v>
      </c>
      <c r="N195" s="183" t="s">
        <v>40</v>
      </c>
      <c r="O195" s="66"/>
      <c r="P195" s="184">
        <f>O195*H195</f>
        <v>0</v>
      </c>
      <c r="Q195" s="184">
        <v>0.00088</v>
      </c>
      <c r="R195" s="184">
        <f>Q195*H195</f>
        <v>0.58315488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181</v>
      </c>
      <c r="AT195" s="186" t="s">
        <v>127</v>
      </c>
      <c r="AU195" s="186" t="s">
        <v>79</v>
      </c>
      <c r="AY195" s="19" t="s">
        <v>124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77</v>
      </c>
      <c r="BK195" s="187">
        <f>ROUND(I195*H195,2)</f>
        <v>0</v>
      </c>
      <c r="BL195" s="19" t="s">
        <v>181</v>
      </c>
      <c r="BM195" s="186" t="s">
        <v>264</v>
      </c>
    </row>
    <row r="196" spans="2:51" s="15" customFormat="1" ht="12">
      <c r="B196" s="221"/>
      <c r="C196" s="222"/>
      <c r="D196" s="190" t="s">
        <v>134</v>
      </c>
      <c r="E196" s="223" t="s">
        <v>19</v>
      </c>
      <c r="F196" s="224" t="s">
        <v>265</v>
      </c>
      <c r="G196" s="222"/>
      <c r="H196" s="223" t="s">
        <v>19</v>
      </c>
      <c r="I196" s="225"/>
      <c r="J196" s="222"/>
      <c r="K196" s="222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134</v>
      </c>
      <c r="AU196" s="230" t="s">
        <v>79</v>
      </c>
      <c r="AV196" s="15" t="s">
        <v>77</v>
      </c>
      <c r="AW196" s="15" t="s">
        <v>31</v>
      </c>
      <c r="AX196" s="15" t="s">
        <v>69</v>
      </c>
      <c r="AY196" s="230" t="s">
        <v>124</v>
      </c>
    </row>
    <row r="197" spans="2:51" s="13" customFormat="1" ht="12">
      <c r="B197" s="188"/>
      <c r="C197" s="189"/>
      <c r="D197" s="190" t="s">
        <v>134</v>
      </c>
      <c r="E197" s="191" t="s">
        <v>19</v>
      </c>
      <c r="F197" s="192" t="s">
        <v>258</v>
      </c>
      <c r="G197" s="189"/>
      <c r="H197" s="193">
        <v>662.676</v>
      </c>
      <c r="I197" s="194"/>
      <c r="J197" s="189"/>
      <c r="K197" s="189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134</v>
      </c>
      <c r="AU197" s="199" t="s">
        <v>79</v>
      </c>
      <c r="AV197" s="13" t="s">
        <v>79</v>
      </c>
      <c r="AW197" s="13" t="s">
        <v>31</v>
      </c>
      <c r="AX197" s="13" t="s">
        <v>77</v>
      </c>
      <c r="AY197" s="199" t="s">
        <v>124</v>
      </c>
    </row>
    <row r="198" spans="1:65" s="2" customFormat="1" ht="49.15" customHeight="1">
      <c r="A198" s="36"/>
      <c r="B198" s="37"/>
      <c r="C198" s="211" t="s">
        <v>7</v>
      </c>
      <c r="D198" s="211" t="s">
        <v>138</v>
      </c>
      <c r="E198" s="212" t="s">
        <v>266</v>
      </c>
      <c r="F198" s="213" t="s">
        <v>267</v>
      </c>
      <c r="G198" s="214" t="s">
        <v>147</v>
      </c>
      <c r="H198" s="215">
        <v>762.077</v>
      </c>
      <c r="I198" s="216"/>
      <c r="J198" s="217">
        <f>ROUND(I198*H198,2)</f>
        <v>0</v>
      </c>
      <c r="K198" s="213" t="s">
        <v>131</v>
      </c>
      <c r="L198" s="218"/>
      <c r="M198" s="219" t="s">
        <v>19</v>
      </c>
      <c r="N198" s="220" t="s">
        <v>40</v>
      </c>
      <c r="O198" s="66"/>
      <c r="P198" s="184">
        <f>O198*H198</f>
        <v>0</v>
      </c>
      <c r="Q198" s="184">
        <v>0.0064</v>
      </c>
      <c r="R198" s="184">
        <f>Q198*H198</f>
        <v>4.8772928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180</v>
      </c>
      <c r="AT198" s="186" t="s">
        <v>138</v>
      </c>
      <c r="AU198" s="186" t="s">
        <v>79</v>
      </c>
      <c r="AY198" s="19" t="s">
        <v>124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77</v>
      </c>
      <c r="BK198" s="187">
        <f>ROUND(I198*H198,2)</f>
        <v>0</v>
      </c>
      <c r="BL198" s="19" t="s">
        <v>181</v>
      </c>
      <c r="BM198" s="186" t="s">
        <v>268</v>
      </c>
    </row>
    <row r="199" spans="2:51" s="13" customFormat="1" ht="12">
      <c r="B199" s="188"/>
      <c r="C199" s="189"/>
      <c r="D199" s="190" t="s">
        <v>134</v>
      </c>
      <c r="E199" s="189"/>
      <c r="F199" s="192" t="s">
        <v>262</v>
      </c>
      <c r="G199" s="189"/>
      <c r="H199" s="193">
        <v>762.077</v>
      </c>
      <c r="I199" s="194"/>
      <c r="J199" s="189"/>
      <c r="K199" s="189"/>
      <c r="L199" s="195"/>
      <c r="M199" s="196"/>
      <c r="N199" s="197"/>
      <c r="O199" s="197"/>
      <c r="P199" s="197"/>
      <c r="Q199" s="197"/>
      <c r="R199" s="197"/>
      <c r="S199" s="197"/>
      <c r="T199" s="198"/>
      <c r="AT199" s="199" t="s">
        <v>134</v>
      </c>
      <c r="AU199" s="199" t="s">
        <v>79</v>
      </c>
      <c r="AV199" s="13" t="s">
        <v>79</v>
      </c>
      <c r="AW199" s="13" t="s">
        <v>4</v>
      </c>
      <c r="AX199" s="13" t="s">
        <v>77</v>
      </c>
      <c r="AY199" s="199" t="s">
        <v>124</v>
      </c>
    </row>
    <row r="200" spans="1:65" s="2" customFormat="1" ht="37.9" customHeight="1">
      <c r="A200" s="36"/>
      <c r="B200" s="37"/>
      <c r="C200" s="175" t="s">
        <v>269</v>
      </c>
      <c r="D200" s="175" t="s">
        <v>127</v>
      </c>
      <c r="E200" s="176" t="s">
        <v>270</v>
      </c>
      <c r="F200" s="177" t="s">
        <v>271</v>
      </c>
      <c r="G200" s="178" t="s">
        <v>272</v>
      </c>
      <c r="H200" s="231"/>
      <c r="I200" s="180"/>
      <c r="J200" s="181">
        <f>ROUND(I200*H200,2)</f>
        <v>0</v>
      </c>
      <c r="K200" s="177" t="s">
        <v>131</v>
      </c>
      <c r="L200" s="41"/>
      <c r="M200" s="182" t="s">
        <v>19</v>
      </c>
      <c r="N200" s="183" t="s">
        <v>40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181</v>
      </c>
      <c r="AT200" s="186" t="s">
        <v>127</v>
      </c>
      <c r="AU200" s="186" t="s">
        <v>79</v>
      </c>
      <c r="AY200" s="19" t="s">
        <v>124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77</v>
      </c>
      <c r="BK200" s="187">
        <f>ROUND(I200*H200,2)</f>
        <v>0</v>
      </c>
      <c r="BL200" s="19" t="s">
        <v>181</v>
      </c>
      <c r="BM200" s="186" t="s">
        <v>273</v>
      </c>
    </row>
    <row r="201" spans="2:63" s="12" customFormat="1" ht="22.9" customHeight="1">
      <c r="B201" s="159"/>
      <c r="C201" s="160"/>
      <c r="D201" s="161" t="s">
        <v>68</v>
      </c>
      <c r="E201" s="173" t="s">
        <v>274</v>
      </c>
      <c r="F201" s="173" t="s">
        <v>275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SUM(P202:P231)</f>
        <v>0</v>
      </c>
      <c r="Q201" s="167"/>
      <c r="R201" s="168">
        <f>SUM(R202:R231)</f>
        <v>13.472665599999997</v>
      </c>
      <c r="S201" s="167"/>
      <c r="T201" s="169">
        <f>SUM(T202:T231)</f>
        <v>0.9573368</v>
      </c>
      <c r="AR201" s="170" t="s">
        <v>79</v>
      </c>
      <c r="AT201" s="171" t="s">
        <v>68</v>
      </c>
      <c r="AU201" s="171" t="s">
        <v>77</v>
      </c>
      <c r="AY201" s="170" t="s">
        <v>124</v>
      </c>
      <c r="BK201" s="172">
        <f>SUM(BK202:BK231)</f>
        <v>0</v>
      </c>
    </row>
    <row r="202" spans="1:65" s="2" customFormat="1" ht="37.9" customHeight="1">
      <c r="A202" s="36"/>
      <c r="B202" s="37"/>
      <c r="C202" s="175" t="s">
        <v>276</v>
      </c>
      <c r="D202" s="175" t="s">
        <v>127</v>
      </c>
      <c r="E202" s="176" t="s">
        <v>277</v>
      </c>
      <c r="F202" s="177" t="s">
        <v>278</v>
      </c>
      <c r="G202" s="178" t="s">
        <v>147</v>
      </c>
      <c r="H202" s="179">
        <v>683.812</v>
      </c>
      <c r="I202" s="180"/>
      <c r="J202" s="181">
        <f>ROUND(I202*H202,2)</f>
        <v>0</v>
      </c>
      <c r="K202" s="177" t="s">
        <v>131</v>
      </c>
      <c r="L202" s="41"/>
      <c r="M202" s="182" t="s">
        <v>19</v>
      </c>
      <c r="N202" s="183" t="s">
        <v>40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0.0014</v>
      </c>
      <c r="T202" s="185">
        <f>S202*H202</f>
        <v>0.9573368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181</v>
      </c>
      <c r="AT202" s="186" t="s">
        <v>127</v>
      </c>
      <c r="AU202" s="186" t="s">
        <v>79</v>
      </c>
      <c r="AY202" s="19" t="s">
        <v>124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77</v>
      </c>
      <c r="BK202" s="187">
        <f>ROUND(I202*H202,2)</f>
        <v>0</v>
      </c>
      <c r="BL202" s="19" t="s">
        <v>181</v>
      </c>
      <c r="BM202" s="186" t="s">
        <v>279</v>
      </c>
    </row>
    <row r="203" spans="2:51" s="15" customFormat="1" ht="12">
      <c r="B203" s="221"/>
      <c r="C203" s="222"/>
      <c r="D203" s="190" t="s">
        <v>134</v>
      </c>
      <c r="E203" s="223" t="s">
        <v>19</v>
      </c>
      <c r="F203" s="224" t="s">
        <v>159</v>
      </c>
      <c r="G203" s="222"/>
      <c r="H203" s="223" t="s">
        <v>19</v>
      </c>
      <c r="I203" s="225"/>
      <c r="J203" s="222"/>
      <c r="K203" s="222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134</v>
      </c>
      <c r="AU203" s="230" t="s">
        <v>79</v>
      </c>
      <c r="AV203" s="15" t="s">
        <v>77</v>
      </c>
      <c r="AW203" s="15" t="s">
        <v>31</v>
      </c>
      <c r="AX203" s="15" t="s">
        <v>69</v>
      </c>
      <c r="AY203" s="230" t="s">
        <v>124</v>
      </c>
    </row>
    <row r="204" spans="2:51" s="13" customFormat="1" ht="12">
      <c r="B204" s="188"/>
      <c r="C204" s="189"/>
      <c r="D204" s="190" t="s">
        <v>134</v>
      </c>
      <c r="E204" s="191" t="s">
        <v>19</v>
      </c>
      <c r="F204" s="192" t="s">
        <v>280</v>
      </c>
      <c r="G204" s="189"/>
      <c r="H204" s="193">
        <v>182.806</v>
      </c>
      <c r="I204" s="194"/>
      <c r="J204" s="189"/>
      <c r="K204" s="189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134</v>
      </c>
      <c r="AU204" s="199" t="s">
        <v>79</v>
      </c>
      <c r="AV204" s="13" t="s">
        <v>79</v>
      </c>
      <c r="AW204" s="13" t="s">
        <v>31</v>
      </c>
      <c r="AX204" s="13" t="s">
        <v>69</v>
      </c>
      <c r="AY204" s="199" t="s">
        <v>124</v>
      </c>
    </row>
    <row r="205" spans="2:51" s="15" customFormat="1" ht="12">
      <c r="B205" s="221"/>
      <c r="C205" s="222"/>
      <c r="D205" s="190" t="s">
        <v>134</v>
      </c>
      <c r="E205" s="223" t="s">
        <v>19</v>
      </c>
      <c r="F205" s="224" t="s">
        <v>161</v>
      </c>
      <c r="G205" s="222"/>
      <c r="H205" s="223" t="s">
        <v>19</v>
      </c>
      <c r="I205" s="225"/>
      <c r="J205" s="222"/>
      <c r="K205" s="222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134</v>
      </c>
      <c r="AU205" s="230" t="s">
        <v>79</v>
      </c>
      <c r="AV205" s="15" t="s">
        <v>77</v>
      </c>
      <c r="AW205" s="15" t="s">
        <v>31</v>
      </c>
      <c r="AX205" s="15" t="s">
        <v>69</v>
      </c>
      <c r="AY205" s="230" t="s">
        <v>124</v>
      </c>
    </row>
    <row r="206" spans="2:51" s="13" customFormat="1" ht="12">
      <c r="B206" s="188"/>
      <c r="C206" s="189"/>
      <c r="D206" s="190" t="s">
        <v>134</v>
      </c>
      <c r="E206" s="191" t="s">
        <v>19</v>
      </c>
      <c r="F206" s="192" t="s">
        <v>281</v>
      </c>
      <c r="G206" s="189"/>
      <c r="H206" s="193">
        <v>167.806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134</v>
      </c>
      <c r="AU206" s="199" t="s">
        <v>79</v>
      </c>
      <c r="AV206" s="13" t="s">
        <v>79</v>
      </c>
      <c r="AW206" s="13" t="s">
        <v>31</v>
      </c>
      <c r="AX206" s="13" t="s">
        <v>69</v>
      </c>
      <c r="AY206" s="199" t="s">
        <v>124</v>
      </c>
    </row>
    <row r="207" spans="2:51" s="15" customFormat="1" ht="12">
      <c r="B207" s="221"/>
      <c r="C207" s="222"/>
      <c r="D207" s="190" t="s">
        <v>134</v>
      </c>
      <c r="E207" s="223" t="s">
        <v>19</v>
      </c>
      <c r="F207" s="224" t="s">
        <v>163</v>
      </c>
      <c r="G207" s="222"/>
      <c r="H207" s="223" t="s">
        <v>19</v>
      </c>
      <c r="I207" s="225"/>
      <c r="J207" s="222"/>
      <c r="K207" s="222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134</v>
      </c>
      <c r="AU207" s="230" t="s">
        <v>79</v>
      </c>
      <c r="AV207" s="15" t="s">
        <v>77</v>
      </c>
      <c r="AW207" s="15" t="s">
        <v>31</v>
      </c>
      <c r="AX207" s="15" t="s">
        <v>69</v>
      </c>
      <c r="AY207" s="230" t="s">
        <v>124</v>
      </c>
    </row>
    <row r="208" spans="2:51" s="13" customFormat="1" ht="12">
      <c r="B208" s="188"/>
      <c r="C208" s="189"/>
      <c r="D208" s="190" t="s">
        <v>134</v>
      </c>
      <c r="E208" s="191" t="s">
        <v>19</v>
      </c>
      <c r="F208" s="192" t="s">
        <v>282</v>
      </c>
      <c r="G208" s="189"/>
      <c r="H208" s="193">
        <v>166.6</v>
      </c>
      <c r="I208" s="194"/>
      <c r="J208" s="189"/>
      <c r="K208" s="189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134</v>
      </c>
      <c r="AU208" s="199" t="s">
        <v>79</v>
      </c>
      <c r="AV208" s="13" t="s">
        <v>79</v>
      </c>
      <c r="AW208" s="13" t="s">
        <v>31</v>
      </c>
      <c r="AX208" s="13" t="s">
        <v>69</v>
      </c>
      <c r="AY208" s="199" t="s">
        <v>124</v>
      </c>
    </row>
    <row r="209" spans="2:51" s="15" customFormat="1" ht="12">
      <c r="B209" s="221"/>
      <c r="C209" s="222"/>
      <c r="D209" s="190" t="s">
        <v>134</v>
      </c>
      <c r="E209" s="223" t="s">
        <v>19</v>
      </c>
      <c r="F209" s="224" t="s">
        <v>165</v>
      </c>
      <c r="G209" s="222"/>
      <c r="H209" s="223" t="s">
        <v>19</v>
      </c>
      <c r="I209" s="225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134</v>
      </c>
      <c r="AU209" s="230" t="s">
        <v>79</v>
      </c>
      <c r="AV209" s="15" t="s">
        <v>77</v>
      </c>
      <c r="AW209" s="15" t="s">
        <v>31</v>
      </c>
      <c r="AX209" s="15" t="s">
        <v>69</v>
      </c>
      <c r="AY209" s="230" t="s">
        <v>124</v>
      </c>
    </row>
    <row r="210" spans="2:51" s="13" customFormat="1" ht="12">
      <c r="B210" s="188"/>
      <c r="C210" s="189"/>
      <c r="D210" s="190" t="s">
        <v>134</v>
      </c>
      <c r="E210" s="191" t="s">
        <v>19</v>
      </c>
      <c r="F210" s="192" t="s">
        <v>282</v>
      </c>
      <c r="G210" s="189"/>
      <c r="H210" s="193">
        <v>166.6</v>
      </c>
      <c r="I210" s="194"/>
      <c r="J210" s="189"/>
      <c r="K210" s="189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134</v>
      </c>
      <c r="AU210" s="199" t="s">
        <v>79</v>
      </c>
      <c r="AV210" s="13" t="s">
        <v>79</v>
      </c>
      <c r="AW210" s="13" t="s">
        <v>31</v>
      </c>
      <c r="AX210" s="13" t="s">
        <v>69</v>
      </c>
      <c r="AY210" s="199" t="s">
        <v>124</v>
      </c>
    </row>
    <row r="211" spans="2:51" s="14" customFormat="1" ht="12">
      <c r="B211" s="200"/>
      <c r="C211" s="201"/>
      <c r="D211" s="190" t="s">
        <v>134</v>
      </c>
      <c r="E211" s="202" t="s">
        <v>19</v>
      </c>
      <c r="F211" s="203" t="s">
        <v>137</v>
      </c>
      <c r="G211" s="201"/>
      <c r="H211" s="204">
        <v>683.812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134</v>
      </c>
      <c r="AU211" s="210" t="s">
        <v>79</v>
      </c>
      <c r="AV211" s="14" t="s">
        <v>132</v>
      </c>
      <c r="AW211" s="14" t="s">
        <v>31</v>
      </c>
      <c r="AX211" s="14" t="s">
        <v>77</v>
      </c>
      <c r="AY211" s="210" t="s">
        <v>124</v>
      </c>
    </row>
    <row r="212" spans="1:65" s="2" customFormat="1" ht="37.9" customHeight="1">
      <c r="A212" s="36"/>
      <c r="B212" s="37"/>
      <c r="C212" s="175" t="s">
        <v>283</v>
      </c>
      <c r="D212" s="175" t="s">
        <v>127</v>
      </c>
      <c r="E212" s="176" t="s">
        <v>284</v>
      </c>
      <c r="F212" s="177" t="s">
        <v>285</v>
      </c>
      <c r="G212" s="178" t="s">
        <v>147</v>
      </c>
      <c r="H212" s="179">
        <v>689.512</v>
      </c>
      <c r="I212" s="180"/>
      <c r="J212" s="181">
        <f>ROUND(I212*H212,2)</f>
        <v>0</v>
      </c>
      <c r="K212" s="177" t="s">
        <v>131</v>
      </c>
      <c r="L212" s="41"/>
      <c r="M212" s="182" t="s">
        <v>19</v>
      </c>
      <c r="N212" s="183" t="s">
        <v>40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181</v>
      </c>
      <c r="AT212" s="186" t="s">
        <v>127</v>
      </c>
      <c r="AU212" s="186" t="s">
        <v>79</v>
      </c>
      <c r="AY212" s="19" t="s">
        <v>124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77</v>
      </c>
      <c r="BK212" s="187">
        <f>ROUND(I212*H212,2)</f>
        <v>0</v>
      </c>
      <c r="BL212" s="19" t="s">
        <v>181</v>
      </c>
      <c r="BM212" s="186" t="s">
        <v>286</v>
      </c>
    </row>
    <row r="213" spans="2:51" s="15" customFormat="1" ht="12">
      <c r="B213" s="221"/>
      <c r="C213" s="222"/>
      <c r="D213" s="190" t="s">
        <v>134</v>
      </c>
      <c r="E213" s="223" t="s">
        <v>19</v>
      </c>
      <c r="F213" s="224" t="s">
        <v>159</v>
      </c>
      <c r="G213" s="222"/>
      <c r="H213" s="223" t="s">
        <v>19</v>
      </c>
      <c r="I213" s="225"/>
      <c r="J213" s="222"/>
      <c r="K213" s="222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134</v>
      </c>
      <c r="AU213" s="230" t="s">
        <v>79</v>
      </c>
      <c r="AV213" s="15" t="s">
        <v>77</v>
      </c>
      <c r="AW213" s="15" t="s">
        <v>31</v>
      </c>
      <c r="AX213" s="15" t="s">
        <v>69</v>
      </c>
      <c r="AY213" s="230" t="s">
        <v>124</v>
      </c>
    </row>
    <row r="214" spans="2:51" s="13" customFormat="1" ht="12">
      <c r="B214" s="188"/>
      <c r="C214" s="189"/>
      <c r="D214" s="190" t="s">
        <v>134</v>
      </c>
      <c r="E214" s="191" t="s">
        <v>19</v>
      </c>
      <c r="F214" s="192" t="s">
        <v>287</v>
      </c>
      <c r="G214" s="189"/>
      <c r="H214" s="193">
        <v>188.506</v>
      </c>
      <c r="I214" s="194"/>
      <c r="J214" s="189"/>
      <c r="K214" s="189"/>
      <c r="L214" s="195"/>
      <c r="M214" s="196"/>
      <c r="N214" s="197"/>
      <c r="O214" s="197"/>
      <c r="P214" s="197"/>
      <c r="Q214" s="197"/>
      <c r="R214" s="197"/>
      <c r="S214" s="197"/>
      <c r="T214" s="198"/>
      <c r="AT214" s="199" t="s">
        <v>134</v>
      </c>
      <c r="AU214" s="199" t="s">
        <v>79</v>
      </c>
      <c r="AV214" s="13" t="s">
        <v>79</v>
      </c>
      <c r="AW214" s="13" t="s">
        <v>31</v>
      </c>
      <c r="AX214" s="13" t="s">
        <v>69</v>
      </c>
      <c r="AY214" s="199" t="s">
        <v>124</v>
      </c>
    </row>
    <row r="215" spans="2:51" s="15" customFormat="1" ht="12">
      <c r="B215" s="221"/>
      <c r="C215" s="222"/>
      <c r="D215" s="190" t="s">
        <v>134</v>
      </c>
      <c r="E215" s="223" t="s">
        <v>19</v>
      </c>
      <c r="F215" s="224" t="s">
        <v>161</v>
      </c>
      <c r="G215" s="222"/>
      <c r="H215" s="223" t="s">
        <v>19</v>
      </c>
      <c r="I215" s="225"/>
      <c r="J215" s="222"/>
      <c r="K215" s="222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134</v>
      </c>
      <c r="AU215" s="230" t="s">
        <v>79</v>
      </c>
      <c r="AV215" s="15" t="s">
        <v>77</v>
      </c>
      <c r="AW215" s="15" t="s">
        <v>31</v>
      </c>
      <c r="AX215" s="15" t="s">
        <v>69</v>
      </c>
      <c r="AY215" s="230" t="s">
        <v>124</v>
      </c>
    </row>
    <row r="216" spans="2:51" s="13" customFormat="1" ht="12">
      <c r="B216" s="188"/>
      <c r="C216" s="189"/>
      <c r="D216" s="190" t="s">
        <v>134</v>
      </c>
      <c r="E216" s="191" t="s">
        <v>19</v>
      </c>
      <c r="F216" s="192" t="s">
        <v>281</v>
      </c>
      <c r="G216" s="189"/>
      <c r="H216" s="193">
        <v>167.806</v>
      </c>
      <c r="I216" s="194"/>
      <c r="J216" s="189"/>
      <c r="K216" s="189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134</v>
      </c>
      <c r="AU216" s="199" t="s">
        <v>79</v>
      </c>
      <c r="AV216" s="13" t="s">
        <v>79</v>
      </c>
      <c r="AW216" s="13" t="s">
        <v>31</v>
      </c>
      <c r="AX216" s="13" t="s">
        <v>69</v>
      </c>
      <c r="AY216" s="199" t="s">
        <v>124</v>
      </c>
    </row>
    <row r="217" spans="2:51" s="15" customFormat="1" ht="12">
      <c r="B217" s="221"/>
      <c r="C217" s="222"/>
      <c r="D217" s="190" t="s">
        <v>134</v>
      </c>
      <c r="E217" s="223" t="s">
        <v>19</v>
      </c>
      <c r="F217" s="224" t="s">
        <v>163</v>
      </c>
      <c r="G217" s="222"/>
      <c r="H217" s="223" t="s">
        <v>19</v>
      </c>
      <c r="I217" s="225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134</v>
      </c>
      <c r="AU217" s="230" t="s">
        <v>79</v>
      </c>
      <c r="AV217" s="15" t="s">
        <v>77</v>
      </c>
      <c r="AW217" s="15" t="s">
        <v>31</v>
      </c>
      <c r="AX217" s="15" t="s">
        <v>69</v>
      </c>
      <c r="AY217" s="230" t="s">
        <v>124</v>
      </c>
    </row>
    <row r="218" spans="2:51" s="13" customFormat="1" ht="12">
      <c r="B218" s="188"/>
      <c r="C218" s="189"/>
      <c r="D218" s="190" t="s">
        <v>134</v>
      </c>
      <c r="E218" s="191" t="s">
        <v>19</v>
      </c>
      <c r="F218" s="192" t="s">
        <v>282</v>
      </c>
      <c r="G218" s="189"/>
      <c r="H218" s="193">
        <v>166.6</v>
      </c>
      <c r="I218" s="194"/>
      <c r="J218" s="189"/>
      <c r="K218" s="189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134</v>
      </c>
      <c r="AU218" s="199" t="s">
        <v>79</v>
      </c>
      <c r="AV218" s="13" t="s">
        <v>79</v>
      </c>
      <c r="AW218" s="13" t="s">
        <v>31</v>
      </c>
      <c r="AX218" s="13" t="s">
        <v>69</v>
      </c>
      <c r="AY218" s="199" t="s">
        <v>124</v>
      </c>
    </row>
    <row r="219" spans="2:51" s="15" customFormat="1" ht="12">
      <c r="B219" s="221"/>
      <c r="C219" s="222"/>
      <c r="D219" s="190" t="s">
        <v>134</v>
      </c>
      <c r="E219" s="223" t="s">
        <v>19</v>
      </c>
      <c r="F219" s="224" t="s">
        <v>165</v>
      </c>
      <c r="G219" s="222"/>
      <c r="H219" s="223" t="s">
        <v>19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134</v>
      </c>
      <c r="AU219" s="230" t="s">
        <v>79</v>
      </c>
      <c r="AV219" s="15" t="s">
        <v>77</v>
      </c>
      <c r="AW219" s="15" t="s">
        <v>31</v>
      </c>
      <c r="AX219" s="15" t="s">
        <v>69</v>
      </c>
      <c r="AY219" s="230" t="s">
        <v>124</v>
      </c>
    </row>
    <row r="220" spans="2:51" s="13" customFormat="1" ht="12">
      <c r="B220" s="188"/>
      <c r="C220" s="189"/>
      <c r="D220" s="190" t="s">
        <v>134</v>
      </c>
      <c r="E220" s="191" t="s">
        <v>19</v>
      </c>
      <c r="F220" s="192" t="s">
        <v>282</v>
      </c>
      <c r="G220" s="189"/>
      <c r="H220" s="193">
        <v>166.6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134</v>
      </c>
      <c r="AU220" s="199" t="s">
        <v>79</v>
      </c>
      <c r="AV220" s="13" t="s">
        <v>79</v>
      </c>
      <c r="AW220" s="13" t="s">
        <v>31</v>
      </c>
      <c r="AX220" s="13" t="s">
        <v>69</v>
      </c>
      <c r="AY220" s="199" t="s">
        <v>124</v>
      </c>
    </row>
    <row r="221" spans="2:51" s="14" customFormat="1" ht="12">
      <c r="B221" s="200"/>
      <c r="C221" s="201"/>
      <c r="D221" s="190" t="s">
        <v>134</v>
      </c>
      <c r="E221" s="202" t="s">
        <v>19</v>
      </c>
      <c r="F221" s="203" t="s">
        <v>137</v>
      </c>
      <c r="G221" s="201"/>
      <c r="H221" s="204">
        <v>689.512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134</v>
      </c>
      <c r="AU221" s="210" t="s">
        <v>79</v>
      </c>
      <c r="AV221" s="14" t="s">
        <v>132</v>
      </c>
      <c r="AW221" s="14" t="s">
        <v>31</v>
      </c>
      <c r="AX221" s="14" t="s">
        <v>77</v>
      </c>
      <c r="AY221" s="210" t="s">
        <v>124</v>
      </c>
    </row>
    <row r="222" spans="1:65" s="2" customFormat="1" ht="24.2" customHeight="1">
      <c r="A222" s="36"/>
      <c r="B222" s="37"/>
      <c r="C222" s="211" t="s">
        <v>288</v>
      </c>
      <c r="D222" s="211" t="s">
        <v>138</v>
      </c>
      <c r="E222" s="212" t="s">
        <v>289</v>
      </c>
      <c r="F222" s="213" t="s">
        <v>290</v>
      </c>
      <c r="G222" s="214" t="s">
        <v>147</v>
      </c>
      <c r="H222" s="215">
        <v>723.988</v>
      </c>
      <c r="I222" s="216"/>
      <c r="J222" s="217">
        <f>ROUND(I222*H222,2)</f>
        <v>0</v>
      </c>
      <c r="K222" s="213" t="s">
        <v>131</v>
      </c>
      <c r="L222" s="218"/>
      <c r="M222" s="219" t="s">
        <v>19</v>
      </c>
      <c r="N222" s="220" t="s">
        <v>40</v>
      </c>
      <c r="O222" s="66"/>
      <c r="P222" s="184">
        <f>O222*H222</f>
        <v>0</v>
      </c>
      <c r="Q222" s="184">
        <v>0.013</v>
      </c>
      <c r="R222" s="184">
        <f>Q222*H222</f>
        <v>9.411844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180</v>
      </c>
      <c r="AT222" s="186" t="s">
        <v>138</v>
      </c>
      <c r="AU222" s="186" t="s">
        <v>79</v>
      </c>
      <c r="AY222" s="19" t="s">
        <v>124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77</v>
      </c>
      <c r="BK222" s="187">
        <f>ROUND(I222*H222,2)</f>
        <v>0</v>
      </c>
      <c r="BL222" s="19" t="s">
        <v>181</v>
      </c>
      <c r="BM222" s="186" t="s">
        <v>291</v>
      </c>
    </row>
    <row r="223" spans="2:51" s="13" customFormat="1" ht="12">
      <c r="B223" s="188"/>
      <c r="C223" s="189"/>
      <c r="D223" s="190" t="s">
        <v>134</v>
      </c>
      <c r="E223" s="189"/>
      <c r="F223" s="192" t="s">
        <v>292</v>
      </c>
      <c r="G223" s="189"/>
      <c r="H223" s="193">
        <v>723.988</v>
      </c>
      <c r="I223" s="194"/>
      <c r="J223" s="189"/>
      <c r="K223" s="189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134</v>
      </c>
      <c r="AU223" s="199" t="s">
        <v>79</v>
      </c>
      <c r="AV223" s="13" t="s">
        <v>79</v>
      </c>
      <c r="AW223" s="13" t="s">
        <v>4</v>
      </c>
      <c r="AX223" s="13" t="s">
        <v>77</v>
      </c>
      <c r="AY223" s="199" t="s">
        <v>124</v>
      </c>
    </row>
    <row r="224" spans="1:65" s="2" customFormat="1" ht="49.15" customHeight="1">
      <c r="A224" s="36"/>
      <c r="B224" s="37"/>
      <c r="C224" s="175" t="s">
        <v>293</v>
      </c>
      <c r="D224" s="175" t="s">
        <v>127</v>
      </c>
      <c r="E224" s="176" t="s">
        <v>294</v>
      </c>
      <c r="F224" s="177" t="s">
        <v>295</v>
      </c>
      <c r="G224" s="178" t="s">
        <v>147</v>
      </c>
      <c r="H224" s="179">
        <f>H225</f>
        <v>662.676</v>
      </c>
      <c r="I224" s="180"/>
      <c r="J224" s="181">
        <f>ROUND(I224*H224,2)</f>
        <v>0</v>
      </c>
      <c r="K224" s="177" t="s">
        <v>131</v>
      </c>
      <c r="L224" s="41"/>
      <c r="M224" s="182" t="s">
        <v>19</v>
      </c>
      <c r="N224" s="183" t="s">
        <v>40</v>
      </c>
      <c r="O224" s="66"/>
      <c r="P224" s="184">
        <f>O224*H224</f>
        <v>0</v>
      </c>
      <c r="Q224" s="184">
        <v>0.00016</v>
      </c>
      <c r="R224" s="184">
        <f>Q224*H224</f>
        <v>0.10602816000000001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181</v>
      </c>
      <c r="AT224" s="186" t="s">
        <v>127</v>
      </c>
      <c r="AU224" s="186" t="s">
        <v>79</v>
      </c>
      <c r="AY224" s="19" t="s">
        <v>124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77</v>
      </c>
      <c r="BK224" s="187">
        <f>ROUND(I224*H224,2)</f>
        <v>0</v>
      </c>
      <c r="BL224" s="19" t="s">
        <v>181</v>
      </c>
      <c r="BM224" s="186" t="s">
        <v>296</v>
      </c>
    </row>
    <row r="225" spans="2:51" s="13" customFormat="1" ht="12">
      <c r="B225" s="188"/>
      <c r="C225" s="189"/>
      <c r="D225" s="190" t="s">
        <v>134</v>
      </c>
      <c r="E225" s="191" t="s">
        <v>19</v>
      </c>
      <c r="F225" s="192" t="s">
        <v>258</v>
      </c>
      <c r="G225" s="189"/>
      <c r="H225" s="193">
        <f>331.338*2</f>
        <v>662.676</v>
      </c>
      <c r="I225" s="194"/>
      <c r="J225" s="189"/>
      <c r="K225" s="189"/>
      <c r="L225" s="195"/>
      <c r="M225" s="196"/>
      <c r="N225" s="197"/>
      <c r="O225" s="197"/>
      <c r="P225" s="197"/>
      <c r="Q225" s="197"/>
      <c r="R225" s="197"/>
      <c r="S225" s="197"/>
      <c r="T225" s="198"/>
      <c r="AT225" s="199" t="s">
        <v>134</v>
      </c>
      <c r="AU225" s="199" t="s">
        <v>79</v>
      </c>
      <c r="AV225" s="13" t="s">
        <v>79</v>
      </c>
      <c r="AW225" s="13" t="s">
        <v>31</v>
      </c>
      <c r="AX225" s="13" t="s">
        <v>77</v>
      </c>
      <c r="AY225" s="199" t="s">
        <v>124</v>
      </c>
    </row>
    <row r="226" spans="1:65" s="2" customFormat="1" ht="24.2" customHeight="1">
      <c r="A226" s="36"/>
      <c r="B226" s="37"/>
      <c r="C226" s="211" t="s">
        <v>297</v>
      </c>
      <c r="D226" s="211" t="s">
        <v>138</v>
      </c>
      <c r="E226" s="212" t="s">
        <v>298</v>
      </c>
      <c r="F226" s="213" t="s">
        <v>299</v>
      </c>
      <c r="G226" s="214" t="s">
        <v>147</v>
      </c>
      <c r="H226" s="215">
        <f>H227</f>
        <v>675.93</v>
      </c>
      <c r="I226" s="216"/>
      <c r="J226" s="217">
        <f>ROUND(I226*H226,2)</f>
        <v>0</v>
      </c>
      <c r="K226" s="213" t="s">
        <v>19</v>
      </c>
      <c r="L226" s="218"/>
      <c r="M226" s="219" t="s">
        <v>19</v>
      </c>
      <c r="N226" s="220" t="s">
        <v>40</v>
      </c>
      <c r="O226" s="66"/>
      <c r="P226" s="184">
        <f>O226*H226</f>
        <v>0</v>
      </c>
      <c r="Q226" s="184">
        <v>0.0056</v>
      </c>
      <c r="R226" s="184">
        <f>Q226*H226</f>
        <v>3.7852079999999995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180</v>
      </c>
      <c r="AT226" s="186" t="s">
        <v>138</v>
      </c>
      <c r="AU226" s="186" t="s">
        <v>79</v>
      </c>
      <c r="AY226" s="19" t="s">
        <v>124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77</v>
      </c>
      <c r="BK226" s="187">
        <f>ROUND(I226*H226,2)</f>
        <v>0</v>
      </c>
      <c r="BL226" s="19" t="s">
        <v>181</v>
      </c>
      <c r="BM226" s="186" t="s">
        <v>300</v>
      </c>
    </row>
    <row r="227" spans="2:51" s="13" customFormat="1" ht="12">
      <c r="B227" s="188"/>
      <c r="C227" s="189"/>
      <c r="D227" s="190" t="s">
        <v>134</v>
      </c>
      <c r="E227" s="189"/>
      <c r="F227" s="192" t="s">
        <v>1819</v>
      </c>
      <c r="G227" s="189"/>
      <c r="H227" s="193">
        <f>337.965*2</f>
        <v>675.93</v>
      </c>
      <c r="I227" s="194"/>
      <c r="J227" s="189"/>
      <c r="K227" s="189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134</v>
      </c>
      <c r="AU227" s="199" t="s">
        <v>79</v>
      </c>
      <c r="AV227" s="13" t="s">
        <v>79</v>
      </c>
      <c r="AW227" s="13" t="s">
        <v>4</v>
      </c>
      <c r="AX227" s="13" t="s">
        <v>77</v>
      </c>
      <c r="AY227" s="199" t="s">
        <v>124</v>
      </c>
    </row>
    <row r="228" spans="1:65" s="2" customFormat="1" ht="37.9" customHeight="1">
      <c r="A228" s="36"/>
      <c r="B228" s="37"/>
      <c r="C228" s="175" t="s">
        <v>301</v>
      </c>
      <c r="D228" s="175" t="s">
        <v>127</v>
      </c>
      <c r="E228" s="176" t="s">
        <v>302</v>
      </c>
      <c r="F228" s="177" t="s">
        <v>303</v>
      </c>
      <c r="G228" s="178" t="s">
        <v>147</v>
      </c>
      <c r="H228" s="179">
        <v>683.812</v>
      </c>
      <c r="I228" s="180"/>
      <c r="J228" s="181">
        <f>ROUND(I228*H228,2)</f>
        <v>0</v>
      </c>
      <c r="K228" s="177" t="s">
        <v>131</v>
      </c>
      <c r="L228" s="41"/>
      <c r="M228" s="182" t="s">
        <v>19</v>
      </c>
      <c r="N228" s="183" t="s">
        <v>40</v>
      </c>
      <c r="O228" s="66"/>
      <c r="P228" s="184">
        <f>O228*H228</f>
        <v>0</v>
      </c>
      <c r="Q228" s="184">
        <v>4E-05</v>
      </c>
      <c r="R228" s="184">
        <f>Q228*H228</f>
        <v>0.027352480000000002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181</v>
      </c>
      <c r="AT228" s="186" t="s">
        <v>127</v>
      </c>
      <c r="AU228" s="186" t="s">
        <v>79</v>
      </c>
      <c r="AY228" s="19" t="s">
        <v>124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77</v>
      </c>
      <c r="BK228" s="187">
        <f>ROUND(I228*H228,2)</f>
        <v>0</v>
      </c>
      <c r="BL228" s="19" t="s">
        <v>181</v>
      </c>
      <c r="BM228" s="186" t="s">
        <v>304</v>
      </c>
    </row>
    <row r="229" spans="1:65" s="2" customFormat="1" ht="24.2" customHeight="1">
      <c r="A229" s="36"/>
      <c r="B229" s="37"/>
      <c r="C229" s="211" t="s">
        <v>305</v>
      </c>
      <c r="D229" s="211" t="s">
        <v>138</v>
      </c>
      <c r="E229" s="212" t="s">
        <v>306</v>
      </c>
      <c r="F229" s="213" t="s">
        <v>307</v>
      </c>
      <c r="G229" s="214" t="s">
        <v>147</v>
      </c>
      <c r="H229" s="215">
        <v>888.956</v>
      </c>
      <c r="I229" s="216"/>
      <c r="J229" s="217">
        <f>ROUND(I229*H229,2)</f>
        <v>0</v>
      </c>
      <c r="K229" s="213" t="s">
        <v>131</v>
      </c>
      <c r="L229" s="218"/>
      <c r="M229" s="219" t="s">
        <v>19</v>
      </c>
      <c r="N229" s="220" t="s">
        <v>40</v>
      </c>
      <c r="O229" s="66"/>
      <c r="P229" s="184">
        <f>O229*H229</f>
        <v>0</v>
      </c>
      <c r="Q229" s="184">
        <v>0.00016</v>
      </c>
      <c r="R229" s="184">
        <f>Q229*H229</f>
        <v>0.14223296000000002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180</v>
      </c>
      <c r="AT229" s="186" t="s">
        <v>138</v>
      </c>
      <c r="AU229" s="186" t="s">
        <v>79</v>
      </c>
      <c r="AY229" s="19" t="s">
        <v>124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77</v>
      </c>
      <c r="BK229" s="187">
        <f>ROUND(I229*H229,2)</f>
        <v>0</v>
      </c>
      <c r="BL229" s="19" t="s">
        <v>181</v>
      </c>
      <c r="BM229" s="186" t="s">
        <v>308</v>
      </c>
    </row>
    <row r="230" spans="2:51" s="13" customFormat="1" ht="12">
      <c r="B230" s="188"/>
      <c r="C230" s="189"/>
      <c r="D230" s="190" t="s">
        <v>134</v>
      </c>
      <c r="E230" s="189"/>
      <c r="F230" s="192" t="s">
        <v>309</v>
      </c>
      <c r="G230" s="189"/>
      <c r="H230" s="193">
        <v>888.956</v>
      </c>
      <c r="I230" s="194"/>
      <c r="J230" s="189"/>
      <c r="K230" s="189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134</v>
      </c>
      <c r="AU230" s="199" t="s">
        <v>79</v>
      </c>
      <c r="AV230" s="13" t="s">
        <v>79</v>
      </c>
      <c r="AW230" s="13" t="s">
        <v>4</v>
      </c>
      <c r="AX230" s="13" t="s">
        <v>77</v>
      </c>
      <c r="AY230" s="199" t="s">
        <v>124</v>
      </c>
    </row>
    <row r="231" spans="1:65" s="2" customFormat="1" ht="37.9" customHeight="1">
      <c r="A231" s="36"/>
      <c r="B231" s="37"/>
      <c r="C231" s="175" t="s">
        <v>310</v>
      </c>
      <c r="D231" s="175" t="s">
        <v>127</v>
      </c>
      <c r="E231" s="176" t="s">
        <v>311</v>
      </c>
      <c r="F231" s="177" t="s">
        <v>312</v>
      </c>
      <c r="G231" s="178" t="s">
        <v>272</v>
      </c>
      <c r="H231" s="231"/>
      <c r="I231" s="180"/>
      <c r="J231" s="181">
        <f>ROUND(I231*H231,2)</f>
        <v>0</v>
      </c>
      <c r="K231" s="177" t="s">
        <v>131</v>
      </c>
      <c r="L231" s="41"/>
      <c r="M231" s="182" t="s">
        <v>19</v>
      </c>
      <c r="N231" s="183" t="s">
        <v>40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181</v>
      </c>
      <c r="AT231" s="186" t="s">
        <v>127</v>
      </c>
      <c r="AU231" s="186" t="s">
        <v>79</v>
      </c>
      <c r="AY231" s="19" t="s">
        <v>124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77</v>
      </c>
      <c r="BK231" s="187">
        <f>ROUND(I231*H231,2)</f>
        <v>0</v>
      </c>
      <c r="BL231" s="19" t="s">
        <v>181</v>
      </c>
      <c r="BM231" s="186" t="s">
        <v>313</v>
      </c>
    </row>
    <row r="232" spans="2:63" s="12" customFormat="1" ht="22.9" customHeight="1">
      <c r="B232" s="159"/>
      <c r="C232" s="160"/>
      <c r="D232" s="161" t="s">
        <v>68</v>
      </c>
      <c r="E232" s="173" t="s">
        <v>314</v>
      </c>
      <c r="F232" s="173" t="s">
        <v>315</v>
      </c>
      <c r="G232" s="160"/>
      <c r="H232" s="160"/>
      <c r="I232" s="163"/>
      <c r="J232" s="174">
        <f>BK232</f>
        <v>0</v>
      </c>
      <c r="K232" s="160"/>
      <c r="L232" s="165"/>
      <c r="M232" s="166"/>
      <c r="N232" s="167"/>
      <c r="O232" s="167"/>
      <c r="P232" s="168">
        <f>SUM(P233:P259)</f>
        <v>0</v>
      </c>
      <c r="Q232" s="167"/>
      <c r="R232" s="168">
        <f>SUM(R233:R259)</f>
        <v>0.033999999999999996</v>
      </c>
      <c r="S232" s="167"/>
      <c r="T232" s="169">
        <f>SUM(T233:T259)</f>
        <v>0.13916</v>
      </c>
      <c r="AR232" s="170" t="s">
        <v>79</v>
      </c>
      <c r="AT232" s="171" t="s">
        <v>68</v>
      </c>
      <c r="AU232" s="171" t="s">
        <v>77</v>
      </c>
      <c r="AY232" s="170" t="s">
        <v>124</v>
      </c>
      <c r="BK232" s="172">
        <f>SUM(BK233:BK259)</f>
        <v>0</v>
      </c>
    </row>
    <row r="233" spans="1:65" s="2" customFormat="1" ht="37.9" customHeight="1">
      <c r="A233" s="36"/>
      <c r="B233" s="37"/>
      <c r="C233" s="175" t="s">
        <v>316</v>
      </c>
      <c r="D233" s="175" t="s">
        <v>127</v>
      </c>
      <c r="E233" s="176" t="s">
        <v>317</v>
      </c>
      <c r="F233" s="177" t="s">
        <v>318</v>
      </c>
      <c r="G233" s="178" t="s">
        <v>130</v>
      </c>
      <c r="H233" s="179">
        <v>94</v>
      </c>
      <c r="I233" s="180"/>
      <c r="J233" s="181">
        <f>ROUND(I233*H233,2)</f>
        <v>0</v>
      </c>
      <c r="K233" s="177" t="s">
        <v>131</v>
      </c>
      <c r="L233" s="41"/>
      <c r="M233" s="182" t="s">
        <v>19</v>
      </c>
      <c r="N233" s="183" t="s">
        <v>40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181</v>
      </c>
      <c r="AT233" s="186" t="s">
        <v>127</v>
      </c>
      <c r="AU233" s="186" t="s">
        <v>79</v>
      </c>
      <c r="AY233" s="19" t="s">
        <v>124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77</v>
      </c>
      <c r="BK233" s="187">
        <f>ROUND(I233*H233,2)</f>
        <v>0</v>
      </c>
      <c r="BL233" s="19" t="s">
        <v>181</v>
      </c>
      <c r="BM233" s="186" t="s">
        <v>319</v>
      </c>
    </row>
    <row r="234" spans="2:51" s="13" customFormat="1" ht="12">
      <c r="B234" s="188"/>
      <c r="C234" s="189"/>
      <c r="D234" s="190" t="s">
        <v>134</v>
      </c>
      <c r="E234" s="191" t="s">
        <v>19</v>
      </c>
      <c r="F234" s="192" t="s">
        <v>320</v>
      </c>
      <c r="G234" s="189"/>
      <c r="H234" s="193">
        <v>94</v>
      </c>
      <c r="I234" s="194"/>
      <c r="J234" s="189"/>
      <c r="K234" s="189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134</v>
      </c>
      <c r="AU234" s="199" t="s">
        <v>79</v>
      </c>
      <c r="AV234" s="13" t="s">
        <v>79</v>
      </c>
      <c r="AW234" s="13" t="s">
        <v>31</v>
      </c>
      <c r="AX234" s="13" t="s">
        <v>77</v>
      </c>
      <c r="AY234" s="199" t="s">
        <v>124</v>
      </c>
    </row>
    <row r="235" spans="1:65" s="2" customFormat="1" ht="14.45" customHeight="1">
      <c r="A235" s="36"/>
      <c r="B235" s="37"/>
      <c r="C235" s="211" t="s">
        <v>180</v>
      </c>
      <c r="D235" s="211" t="s">
        <v>138</v>
      </c>
      <c r="E235" s="212" t="s">
        <v>321</v>
      </c>
      <c r="F235" s="213" t="s">
        <v>322</v>
      </c>
      <c r="G235" s="214" t="s">
        <v>130</v>
      </c>
      <c r="H235" s="215">
        <v>94</v>
      </c>
      <c r="I235" s="216"/>
      <c r="J235" s="217">
        <f>ROUND(I235*H235,2)</f>
        <v>0</v>
      </c>
      <c r="K235" s="213" t="s">
        <v>131</v>
      </c>
      <c r="L235" s="218"/>
      <c r="M235" s="219" t="s">
        <v>19</v>
      </c>
      <c r="N235" s="220" t="s">
        <v>40</v>
      </c>
      <c r="O235" s="66"/>
      <c r="P235" s="184">
        <f>O235*H235</f>
        <v>0</v>
      </c>
      <c r="Q235" s="184">
        <v>0.0001</v>
      </c>
      <c r="R235" s="184">
        <f>Q235*H235</f>
        <v>0.0094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180</v>
      </c>
      <c r="AT235" s="186" t="s">
        <v>138</v>
      </c>
      <c r="AU235" s="186" t="s">
        <v>79</v>
      </c>
      <c r="AY235" s="19" t="s">
        <v>124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77</v>
      </c>
      <c r="BK235" s="187">
        <f>ROUND(I235*H235,2)</f>
        <v>0</v>
      </c>
      <c r="BL235" s="19" t="s">
        <v>181</v>
      </c>
      <c r="BM235" s="186" t="s">
        <v>323</v>
      </c>
    </row>
    <row r="236" spans="1:65" s="2" customFormat="1" ht="62.65" customHeight="1">
      <c r="A236" s="36"/>
      <c r="B236" s="37"/>
      <c r="C236" s="175" t="s">
        <v>324</v>
      </c>
      <c r="D236" s="175" t="s">
        <v>127</v>
      </c>
      <c r="E236" s="176" t="s">
        <v>325</v>
      </c>
      <c r="F236" s="177" t="s">
        <v>326</v>
      </c>
      <c r="G236" s="178" t="s">
        <v>130</v>
      </c>
      <c r="H236" s="179">
        <v>164</v>
      </c>
      <c r="I236" s="180"/>
      <c r="J236" s="181">
        <f>ROUND(I236*H236,2)</f>
        <v>0</v>
      </c>
      <c r="K236" s="177" t="s">
        <v>131</v>
      </c>
      <c r="L236" s="41"/>
      <c r="M236" s="182" t="s">
        <v>19</v>
      </c>
      <c r="N236" s="183" t="s">
        <v>40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181</v>
      </c>
      <c r="AT236" s="186" t="s">
        <v>127</v>
      </c>
      <c r="AU236" s="186" t="s">
        <v>79</v>
      </c>
      <c r="AY236" s="19" t="s">
        <v>124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77</v>
      </c>
      <c r="BK236" s="187">
        <f>ROUND(I236*H236,2)</f>
        <v>0</v>
      </c>
      <c r="BL236" s="19" t="s">
        <v>181</v>
      </c>
      <c r="BM236" s="186" t="s">
        <v>327</v>
      </c>
    </row>
    <row r="237" spans="2:51" s="13" customFormat="1" ht="12">
      <c r="B237" s="188"/>
      <c r="C237" s="189"/>
      <c r="D237" s="190" t="s">
        <v>134</v>
      </c>
      <c r="E237" s="191" t="s">
        <v>19</v>
      </c>
      <c r="F237" s="192" t="s">
        <v>328</v>
      </c>
      <c r="G237" s="189"/>
      <c r="H237" s="193">
        <v>164</v>
      </c>
      <c r="I237" s="194"/>
      <c r="J237" s="189"/>
      <c r="K237" s="189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134</v>
      </c>
      <c r="AU237" s="199" t="s">
        <v>79</v>
      </c>
      <c r="AV237" s="13" t="s">
        <v>79</v>
      </c>
      <c r="AW237" s="13" t="s">
        <v>31</v>
      </c>
      <c r="AX237" s="13" t="s">
        <v>77</v>
      </c>
      <c r="AY237" s="199" t="s">
        <v>124</v>
      </c>
    </row>
    <row r="238" spans="1:65" s="2" customFormat="1" ht="14.45" customHeight="1">
      <c r="A238" s="36"/>
      <c r="B238" s="37"/>
      <c r="C238" s="211" t="s">
        <v>329</v>
      </c>
      <c r="D238" s="211" t="s">
        <v>138</v>
      </c>
      <c r="E238" s="212" t="s">
        <v>330</v>
      </c>
      <c r="F238" s="213" t="s">
        <v>331</v>
      </c>
      <c r="G238" s="214" t="s">
        <v>130</v>
      </c>
      <c r="H238" s="215">
        <v>164</v>
      </c>
      <c r="I238" s="216"/>
      <c r="J238" s="217">
        <f>ROUND(I238*H238,2)</f>
        <v>0</v>
      </c>
      <c r="K238" s="213" t="s">
        <v>19</v>
      </c>
      <c r="L238" s="218"/>
      <c r="M238" s="219" t="s">
        <v>19</v>
      </c>
      <c r="N238" s="220" t="s">
        <v>40</v>
      </c>
      <c r="O238" s="66"/>
      <c r="P238" s="184">
        <f>O238*H238</f>
        <v>0</v>
      </c>
      <c r="Q238" s="184">
        <v>0.00015</v>
      </c>
      <c r="R238" s="184">
        <f>Q238*H238</f>
        <v>0.024599999999999997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180</v>
      </c>
      <c r="AT238" s="186" t="s">
        <v>138</v>
      </c>
      <c r="AU238" s="186" t="s">
        <v>79</v>
      </c>
      <c r="AY238" s="19" t="s">
        <v>124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9" t="s">
        <v>77</v>
      </c>
      <c r="BK238" s="187">
        <f>ROUND(I238*H238,2)</f>
        <v>0</v>
      </c>
      <c r="BL238" s="19" t="s">
        <v>181</v>
      </c>
      <c r="BM238" s="186" t="s">
        <v>332</v>
      </c>
    </row>
    <row r="239" spans="2:51" s="15" customFormat="1" ht="22.5">
      <c r="B239" s="221"/>
      <c r="C239" s="222"/>
      <c r="D239" s="190" t="s">
        <v>134</v>
      </c>
      <c r="E239" s="223" t="s">
        <v>19</v>
      </c>
      <c r="F239" s="224" t="s">
        <v>333</v>
      </c>
      <c r="G239" s="222"/>
      <c r="H239" s="223" t="s">
        <v>19</v>
      </c>
      <c r="I239" s="225"/>
      <c r="J239" s="222"/>
      <c r="K239" s="222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134</v>
      </c>
      <c r="AU239" s="230" t="s">
        <v>79</v>
      </c>
      <c r="AV239" s="15" t="s">
        <v>77</v>
      </c>
      <c r="AW239" s="15" t="s">
        <v>31</v>
      </c>
      <c r="AX239" s="15" t="s">
        <v>69</v>
      </c>
      <c r="AY239" s="230" t="s">
        <v>124</v>
      </c>
    </row>
    <row r="240" spans="2:51" s="13" customFormat="1" ht="12">
      <c r="B240" s="188"/>
      <c r="C240" s="189"/>
      <c r="D240" s="190" t="s">
        <v>134</v>
      </c>
      <c r="E240" s="191" t="s">
        <v>19</v>
      </c>
      <c r="F240" s="192" t="s">
        <v>328</v>
      </c>
      <c r="G240" s="189"/>
      <c r="H240" s="193">
        <v>164</v>
      </c>
      <c r="I240" s="194"/>
      <c r="J240" s="189"/>
      <c r="K240" s="189"/>
      <c r="L240" s="195"/>
      <c r="M240" s="196"/>
      <c r="N240" s="197"/>
      <c r="O240" s="197"/>
      <c r="P240" s="197"/>
      <c r="Q240" s="197"/>
      <c r="R240" s="197"/>
      <c r="S240" s="197"/>
      <c r="T240" s="198"/>
      <c r="AT240" s="199" t="s">
        <v>134</v>
      </c>
      <c r="AU240" s="199" t="s">
        <v>79</v>
      </c>
      <c r="AV240" s="13" t="s">
        <v>79</v>
      </c>
      <c r="AW240" s="13" t="s">
        <v>31</v>
      </c>
      <c r="AX240" s="13" t="s">
        <v>77</v>
      </c>
      <c r="AY240" s="199" t="s">
        <v>124</v>
      </c>
    </row>
    <row r="241" spans="1:65" s="2" customFormat="1" ht="24.2" customHeight="1">
      <c r="A241" s="36"/>
      <c r="B241" s="37"/>
      <c r="C241" s="175" t="s">
        <v>334</v>
      </c>
      <c r="D241" s="175" t="s">
        <v>127</v>
      </c>
      <c r="E241" s="176" t="s">
        <v>335</v>
      </c>
      <c r="F241" s="177" t="s">
        <v>336</v>
      </c>
      <c r="G241" s="178" t="s">
        <v>130</v>
      </c>
      <c r="H241" s="179">
        <v>138</v>
      </c>
      <c r="I241" s="180"/>
      <c r="J241" s="181">
        <f>ROUND(I241*H241,2)</f>
        <v>0</v>
      </c>
      <c r="K241" s="177" t="s">
        <v>19</v>
      </c>
      <c r="L241" s="41"/>
      <c r="M241" s="182" t="s">
        <v>19</v>
      </c>
      <c r="N241" s="183" t="s">
        <v>40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181</v>
      </c>
      <c r="AT241" s="186" t="s">
        <v>127</v>
      </c>
      <c r="AU241" s="186" t="s">
        <v>79</v>
      </c>
      <c r="AY241" s="19" t="s">
        <v>124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77</v>
      </c>
      <c r="BK241" s="187">
        <f>ROUND(I241*H241,2)</f>
        <v>0</v>
      </c>
      <c r="BL241" s="19" t="s">
        <v>181</v>
      </c>
      <c r="BM241" s="186" t="s">
        <v>337</v>
      </c>
    </row>
    <row r="242" spans="1:47" s="2" customFormat="1" ht="29.25">
      <c r="A242" s="36"/>
      <c r="B242" s="37"/>
      <c r="C242" s="38"/>
      <c r="D242" s="190" t="s">
        <v>338</v>
      </c>
      <c r="E242" s="38"/>
      <c r="F242" s="232" t="s">
        <v>339</v>
      </c>
      <c r="G242" s="38"/>
      <c r="H242" s="38"/>
      <c r="I242" s="233"/>
      <c r="J242" s="38"/>
      <c r="K242" s="38"/>
      <c r="L242" s="41"/>
      <c r="M242" s="234"/>
      <c r="N242" s="235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338</v>
      </c>
      <c r="AU242" s="19" t="s">
        <v>79</v>
      </c>
    </row>
    <row r="243" spans="2:51" s="13" customFormat="1" ht="12">
      <c r="B243" s="188"/>
      <c r="C243" s="189"/>
      <c r="D243" s="190" t="s">
        <v>134</v>
      </c>
      <c r="E243" s="191" t="s">
        <v>19</v>
      </c>
      <c r="F243" s="192" t="s">
        <v>340</v>
      </c>
      <c r="G243" s="189"/>
      <c r="H243" s="193">
        <v>138</v>
      </c>
      <c r="I243" s="194"/>
      <c r="J243" s="189"/>
      <c r="K243" s="189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134</v>
      </c>
      <c r="AU243" s="199" t="s">
        <v>79</v>
      </c>
      <c r="AV243" s="13" t="s">
        <v>79</v>
      </c>
      <c r="AW243" s="13" t="s">
        <v>31</v>
      </c>
      <c r="AX243" s="13" t="s">
        <v>77</v>
      </c>
      <c r="AY243" s="199" t="s">
        <v>124</v>
      </c>
    </row>
    <row r="244" spans="1:65" s="2" customFormat="1" ht="24.2" customHeight="1">
      <c r="A244" s="36"/>
      <c r="B244" s="37"/>
      <c r="C244" s="175" t="s">
        <v>341</v>
      </c>
      <c r="D244" s="175" t="s">
        <v>127</v>
      </c>
      <c r="E244" s="176" t="s">
        <v>342</v>
      </c>
      <c r="F244" s="177" t="s">
        <v>343</v>
      </c>
      <c r="G244" s="178" t="s">
        <v>344</v>
      </c>
      <c r="H244" s="179">
        <v>44</v>
      </c>
      <c r="I244" s="180"/>
      <c r="J244" s="181">
        <f>ROUND(I244*H244,2)</f>
        <v>0</v>
      </c>
      <c r="K244" s="177" t="s">
        <v>19</v>
      </c>
      <c r="L244" s="41"/>
      <c r="M244" s="182" t="s">
        <v>19</v>
      </c>
      <c r="N244" s="183" t="s">
        <v>40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181</v>
      </c>
      <c r="AT244" s="186" t="s">
        <v>127</v>
      </c>
      <c r="AU244" s="186" t="s">
        <v>79</v>
      </c>
      <c r="AY244" s="19" t="s">
        <v>124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77</v>
      </c>
      <c r="BK244" s="187">
        <f>ROUND(I244*H244,2)</f>
        <v>0</v>
      </c>
      <c r="BL244" s="19" t="s">
        <v>181</v>
      </c>
      <c r="BM244" s="186" t="s">
        <v>345</v>
      </c>
    </row>
    <row r="245" spans="1:47" s="2" customFormat="1" ht="19.5">
      <c r="A245" s="36"/>
      <c r="B245" s="37"/>
      <c r="C245" s="38"/>
      <c r="D245" s="190" t="s">
        <v>338</v>
      </c>
      <c r="E245" s="38"/>
      <c r="F245" s="232" t="s">
        <v>346</v>
      </c>
      <c r="G245" s="38"/>
      <c r="H245" s="38"/>
      <c r="I245" s="233"/>
      <c r="J245" s="38"/>
      <c r="K245" s="38"/>
      <c r="L245" s="41"/>
      <c r="M245" s="234"/>
      <c r="N245" s="235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338</v>
      </c>
      <c r="AU245" s="19" t="s">
        <v>79</v>
      </c>
    </row>
    <row r="246" spans="2:51" s="13" customFormat="1" ht="12">
      <c r="B246" s="188"/>
      <c r="C246" s="189"/>
      <c r="D246" s="190" t="s">
        <v>134</v>
      </c>
      <c r="E246" s="191" t="s">
        <v>19</v>
      </c>
      <c r="F246" s="192" t="s">
        <v>347</v>
      </c>
      <c r="G246" s="189"/>
      <c r="H246" s="193">
        <v>44</v>
      </c>
      <c r="I246" s="194"/>
      <c r="J246" s="189"/>
      <c r="K246" s="189"/>
      <c r="L246" s="195"/>
      <c r="M246" s="196"/>
      <c r="N246" s="197"/>
      <c r="O246" s="197"/>
      <c r="P246" s="197"/>
      <c r="Q246" s="197"/>
      <c r="R246" s="197"/>
      <c r="S246" s="197"/>
      <c r="T246" s="198"/>
      <c r="AT246" s="199" t="s">
        <v>134</v>
      </c>
      <c r="AU246" s="199" t="s">
        <v>79</v>
      </c>
      <c r="AV246" s="13" t="s">
        <v>79</v>
      </c>
      <c r="AW246" s="13" t="s">
        <v>31</v>
      </c>
      <c r="AX246" s="13" t="s">
        <v>77</v>
      </c>
      <c r="AY246" s="199" t="s">
        <v>124</v>
      </c>
    </row>
    <row r="247" spans="1:65" s="2" customFormat="1" ht="24.2" customHeight="1">
      <c r="A247" s="36"/>
      <c r="B247" s="37"/>
      <c r="C247" s="175" t="s">
        <v>348</v>
      </c>
      <c r="D247" s="175" t="s">
        <v>127</v>
      </c>
      <c r="E247" s="176" t="s">
        <v>349</v>
      </c>
      <c r="F247" s="177" t="s">
        <v>350</v>
      </c>
      <c r="G247" s="178" t="s">
        <v>344</v>
      </c>
      <c r="H247" s="179">
        <v>12</v>
      </c>
      <c r="I247" s="180"/>
      <c r="J247" s="181">
        <f>ROUND(I247*H247,2)</f>
        <v>0</v>
      </c>
      <c r="K247" s="177" t="s">
        <v>19</v>
      </c>
      <c r="L247" s="41"/>
      <c r="M247" s="182" t="s">
        <v>19</v>
      </c>
      <c r="N247" s="183" t="s">
        <v>40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181</v>
      </c>
      <c r="AT247" s="186" t="s">
        <v>127</v>
      </c>
      <c r="AU247" s="186" t="s">
        <v>79</v>
      </c>
      <c r="AY247" s="19" t="s">
        <v>124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77</v>
      </c>
      <c r="BK247" s="187">
        <f>ROUND(I247*H247,2)</f>
        <v>0</v>
      </c>
      <c r="BL247" s="19" t="s">
        <v>181</v>
      </c>
      <c r="BM247" s="186" t="s">
        <v>351</v>
      </c>
    </row>
    <row r="248" spans="1:47" s="2" customFormat="1" ht="19.5">
      <c r="A248" s="36"/>
      <c r="B248" s="37"/>
      <c r="C248" s="38"/>
      <c r="D248" s="190" t="s">
        <v>338</v>
      </c>
      <c r="E248" s="38"/>
      <c r="F248" s="232" t="s">
        <v>346</v>
      </c>
      <c r="G248" s="38"/>
      <c r="H248" s="38"/>
      <c r="I248" s="233"/>
      <c r="J248" s="38"/>
      <c r="K248" s="38"/>
      <c r="L248" s="41"/>
      <c r="M248" s="234"/>
      <c r="N248" s="235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338</v>
      </c>
      <c r="AU248" s="19" t="s">
        <v>79</v>
      </c>
    </row>
    <row r="249" spans="1:65" s="2" customFormat="1" ht="24.2" customHeight="1">
      <c r="A249" s="36"/>
      <c r="B249" s="37"/>
      <c r="C249" s="175" t="s">
        <v>352</v>
      </c>
      <c r="D249" s="175" t="s">
        <v>127</v>
      </c>
      <c r="E249" s="176" t="s">
        <v>353</v>
      </c>
      <c r="F249" s="177" t="s">
        <v>354</v>
      </c>
      <c r="G249" s="178" t="s">
        <v>344</v>
      </c>
      <c r="H249" s="179">
        <v>6</v>
      </c>
      <c r="I249" s="180"/>
      <c r="J249" s="181">
        <f>ROUND(I249*H249,2)</f>
        <v>0</v>
      </c>
      <c r="K249" s="177" t="s">
        <v>19</v>
      </c>
      <c r="L249" s="41"/>
      <c r="M249" s="182" t="s">
        <v>19</v>
      </c>
      <c r="N249" s="183" t="s">
        <v>40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181</v>
      </c>
      <c r="AT249" s="186" t="s">
        <v>127</v>
      </c>
      <c r="AU249" s="186" t="s">
        <v>79</v>
      </c>
      <c r="AY249" s="19" t="s">
        <v>124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77</v>
      </c>
      <c r="BK249" s="187">
        <f>ROUND(I249*H249,2)</f>
        <v>0</v>
      </c>
      <c r="BL249" s="19" t="s">
        <v>181</v>
      </c>
      <c r="BM249" s="186" t="s">
        <v>355</v>
      </c>
    </row>
    <row r="250" spans="1:47" s="2" customFormat="1" ht="19.5">
      <c r="A250" s="36"/>
      <c r="B250" s="37"/>
      <c r="C250" s="38"/>
      <c r="D250" s="190" t="s">
        <v>338</v>
      </c>
      <c r="E250" s="38"/>
      <c r="F250" s="232" t="s">
        <v>356</v>
      </c>
      <c r="G250" s="38"/>
      <c r="H250" s="38"/>
      <c r="I250" s="233"/>
      <c r="J250" s="38"/>
      <c r="K250" s="38"/>
      <c r="L250" s="41"/>
      <c r="M250" s="234"/>
      <c r="N250" s="235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338</v>
      </c>
      <c r="AU250" s="19" t="s">
        <v>79</v>
      </c>
    </row>
    <row r="251" spans="1:65" s="2" customFormat="1" ht="37.9" customHeight="1">
      <c r="A251" s="36"/>
      <c r="B251" s="37"/>
      <c r="C251" s="175" t="s">
        <v>357</v>
      </c>
      <c r="D251" s="175" t="s">
        <v>127</v>
      </c>
      <c r="E251" s="176" t="s">
        <v>358</v>
      </c>
      <c r="F251" s="177" t="s">
        <v>359</v>
      </c>
      <c r="G251" s="178" t="s">
        <v>130</v>
      </c>
      <c r="H251" s="179">
        <v>96</v>
      </c>
      <c r="I251" s="180"/>
      <c r="J251" s="181">
        <f>ROUND(I251*H251,2)</f>
        <v>0</v>
      </c>
      <c r="K251" s="177" t="s">
        <v>131</v>
      </c>
      <c r="L251" s="41"/>
      <c r="M251" s="182" t="s">
        <v>19</v>
      </c>
      <c r="N251" s="183" t="s">
        <v>40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0.0004</v>
      </c>
      <c r="T251" s="185">
        <f>S251*H251</f>
        <v>0.038400000000000004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181</v>
      </c>
      <c r="AT251" s="186" t="s">
        <v>127</v>
      </c>
      <c r="AU251" s="186" t="s">
        <v>79</v>
      </c>
      <c r="AY251" s="19" t="s">
        <v>124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77</v>
      </c>
      <c r="BK251" s="187">
        <f>ROUND(I251*H251,2)</f>
        <v>0</v>
      </c>
      <c r="BL251" s="19" t="s">
        <v>181</v>
      </c>
      <c r="BM251" s="186" t="s">
        <v>360</v>
      </c>
    </row>
    <row r="252" spans="2:51" s="13" customFormat="1" ht="12">
      <c r="B252" s="188"/>
      <c r="C252" s="189"/>
      <c r="D252" s="190" t="s">
        <v>134</v>
      </c>
      <c r="E252" s="191" t="s">
        <v>19</v>
      </c>
      <c r="F252" s="192" t="s">
        <v>361</v>
      </c>
      <c r="G252" s="189"/>
      <c r="H252" s="193">
        <v>96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134</v>
      </c>
      <c r="AU252" s="199" t="s">
        <v>79</v>
      </c>
      <c r="AV252" s="13" t="s">
        <v>79</v>
      </c>
      <c r="AW252" s="13" t="s">
        <v>31</v>
      </c>
      <c r="AX252" s="13" t="s">
        <v>77</v>
      </c>
      <c r="AY252" s="199" t="s">
        <v>124</v>
      </c>
    </row>
    <row r="253" spans="1:65" s="2" customFormat="1" ht="37.9" customHeight="1">
      <c r="A253" s="36"/>
      <c r="B253" s="37"/>
      <c r="C253" s="175" t="s">
        <v>362</v>
      </c>
      <c r="D253" s="175" t="s">
        <v>127</v>
      </c>
      <c r="E253" s="176" t="s">
        <v>363</v>
      </c>
      <c r="F253" s="177" t="s">
        <v>364</v>
      </c>
      <c r="G253" s="178" t="s">
        <v>130</v>
      </c>
      <c r="H253" s="179">
        <v>138</v>
      </c>
      <c r="I253" s="180"/>
      <c r="J253" s="181">
        <f>ROUND(I253*H253,2)</f>
        <v>0</v>
      </c>
      <c r="K253" s="177" t="s">
        <v>131</v>
      </c>
      <c r="L253" s="41"/>
      <c r="M253" s="182" t="s">
        <v>19</v>
      </c>
      <c r="N253" s="183" t="s">
        <v>40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0.0004</v>
      </c>
      <c r="T253" s="185">
        <f>S253*H253</f>
        <v>0.055200000000000006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181</v>
      </c>
      <c r="AT253" s="186" t="s">
        <v>127</v>
      </c>
      <c r="AU253" s="186" t="s">
        <v>79</v>
      </c>
      <c r="AY253" s="19" t="s">
        <v>124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77</v>
      </c>
      <c r="BK253" s="187">
        <f>ROUND(I253*H253,2)</f>
        <v>0</v>
      </c>
      <c r="BL253" s="19" t="s">
        <v>181</v>
      </c>
      <c r="BM253" s="186" t="s">
        <v>365</v>
      </c>
    </row>
    <row r="254" spans="2:51" s="13" customFormat="1" ht="12">
      <c r="B254" s="188"/>
      <c r="C254" s="189"/>
      <c r="D254" s="190" t="s">
        <v>134</v>
      </c>
      <c r="E254" s="191" t="s">
        <v>19</v>
      </c>
      <c r="F254" s="192" t="s">
        <v>340</v>
      </c>
      <c r="G254" s="189"/>
      <c r="H254" s="193">
        <v>138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134</v>
      </c>
      <c r="AU254" s="199" t="s">
        <v>79</v>
      </c>
      <c r="AV254" s="13" t="s">
        <v>79</v>
      </c>
      <c r="AW254" s="13" t="s">
        <v>31</v>
      </c>
      <c r="AX254" s="13" t="s">
        <v>77</v>
      </c>
      <c r="AY254" s="199" t="s">
        <v>124</v>
      </c>
    </row>
    <row r="255" spans="1:65" s="2" customFormat="1" ht="24.2" customHeight="1">
      <c r="A255" s="36"/>
      <c r="B255" s="37"/>
      <c r="C255" s="175" t="s">
        <v>366</v>
      </c>
      <c r="D255" s="175" t="s">
        <v>127</v>
      </c>
      <c r="E255" s="176" t="s">
        <v>367</v>
      </c>
      <c r="F255" s="177" t="s">
        <v>368</v>
      </c>
      <c r="G255" s="178" t="s">
        <v>344</v>
      </c>
      <c r="H255" s="179">
        <v>44</v>
      </c>
      <c r="I255" s="180"/>
      <c r="J255" s="181">
        <f>ROUND(I255*H255,2)</f>
        <v>0</v>
      </c>
      <c r="K255" s="177" t="s">
        <v>131</v>
      </c>
      <c r="L255" s="41"/>
      <c r="M255" s="182" t="s">
        <v>19</v>
      </c>
      <c r="N255" s="183" t="s">
        <v>40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0.00025</v>
      </c>
      <c r="T255" s="185">
        <f>S255*H255</f>
        <v>0.011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181</v>
      </c>
      <c r="AT255" s="186" t="s">
        <v>127</v>
      </c>
      <c r="AU255" s="186" t="s">
        <v>79</v>
      </c>
      <c r="AY255" s="19" t="s">
        <v>124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77</v>
      </c>
      <c r="BK255" s="187">
        <f>ROUND(I255*H255,2)</f>
        <v>0</v>
      </c>
      <c r="BL255" s="19" t="s">
        <v>181</v>
      </c>
      <c r="BM255" s="186" t="s">
        <v>369</v>
      </c>
    </row>
    <row r="256" spans="2:51" s="13" customFormat="1" ht="12">
      <c r="B256" s="188"/>
      <c r="C256" s="189"/>
      <c r="D256" s="190" t="s">
        <v>134</v>
      </c>
      <c r="E256" s="191" t="s">
        <v>19</v>
      </c>
      <c r="F256" s="192" t="s">
        <v>347</v>
      </c>
      <c r="G256" s="189"/>
      <c r="H256" s="193">
        <v>44</v>
      </c>
      <c r="I256" s="194"/>
      <c r="J256" s="189"/>
      <c r="K256" s="189"/>
      <c r="L256" s="195"/>
      <c r="M256" s="196"/>
      <c r="N256" s="197"/>
      <c r="O256" s="197"/>
      <c r="P256" s="197"/>
      <c r="Q256" s="197"/>
      <c r="R256" s="197"/>
      <c r="S256" s="197"/>
      <c r="T256" s="198"/>
      <c r="AT256" s="199" t="s">
        <v>134</v>
      </c>
      <c r="AU256" s="199" t="s">
        <v>79</v>
      </c>
      <c r="AV256" s="13" t="s">
        <v>79</v>
      </c>
      <c r="AW256" s="13" t="s">
        <v>31</v>
      </c>
      <c r="AX256" s="13" t="s">
        <v>77</v>
      </c>
      <c r="AY256" s="199" t="s">
        <v>124</v>
      </c>
    </row>
    <row r="257" spans="1:65" s="2" customFormat="1" ht="24.2" customHeight="1">
      <c r="A257" s="36"/>
      <c r="B257" s="37"/>
      <c r="C257" s="175" t="s">
        <v>370</v>
      </c>
      <c r="D257" s="175" t="s">
        <v>127</v>
      </c>
      <c r="E257" s="176" t="s">
        <v>371</v>
      </c>
      <c r="F257" s="177" t="s">
        <v>372</v>
      </c>
      <c r="G257" s="178" t="s">
        <v>344</v>
      </c>
      <c r="H257" s="179">
        <v>16</v>
      </c>
      <c r="I257" s="180"/>
      <c r="J257" s="181">
        <f>ROUND(I257*H257,2)</f>
        <v>0</v>
      </c>
      <c r="K257" s="177" t="s">
        <v>131</v>
      </c>
      <c r="L257" s="41"/>
      <c r="M257" s="182" t="s">
        <v>19</v>
      </c>
      <c r="N257" s="183" t="s">
        <v>40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0.00021</v>
      </c>
      <c r="T257" s="185">
        <f>S257*H257</f>
        <v>0.00336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181</v>
      </c>
      <c r="AT257" s="186" t="s">
        <v>127</v>
      </c>
      <c r="AU257" s="186" t="s">
        <v>79</v>
      </c>
      <c r="AY257" s="19" t="s">
        <v>124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77</v>
      </c>
      <c r="BK257" s="187">
        <f>ROUND(I257*H257,2)</f>
        <v>0</v>
      </c>
      <c r="BL257" s="19" t="s">
        <v>181</v>
      </c>
      <c r="BM257" s="186" t="s">
        <v>373</v>
      </c>
    </row>
    <row r="258" spans="1:65" s="2" customFormat="1" ht="24.2" customHeight="1">
      <c r="A258" s="36"/>
      <c r="B258" s="37"/>
      <c r="C258" s="175" t="s">
        <v>374</v>
      </c>
      <c r="D258" s="175" t="s">
        <v>127</v>
      </c>
      <c r="E258" s="176" t="s">
        <v>375</v>
      </c>
      <c r="F258" s="177" t="s">
        <v>376</v>
      </c>
      <c r="G258" s="178" t="s">
        <v>344</v>
      </c>
      <c r="H258" s="179">
        <v>12</v>
      </c>
      <c r="I258" s="180"/>
      <c r="J258" s="181">
        <f>ROUND(I258*H258,2)</f>
        <v>0</v>
      </c>
      <c r="K258" s="177" t="s">
        <v>131</v>
      </c>
      <c r="L258" s="41"/>
      <c r="M258" s="182" t="s">
        <v>19</v>
      </c>
      <c r="N258" s="183" t="s">
        <v>40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0.0026</v>
      </c>
      <c r="T258" s="185">
        <f>S258*H258</f>
        <v>0.0312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181</v>
      </c>
      <c r="AT258" s="186" t="s">
        <v>127</v>
      </c>
      <c r="AU258" s="186" t="s">
        <v>79</v>
      </c>
      <c r="AY258" s="19" t="s">
        <v>124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77</v>
      </c>
      <c r="BK258" s="187">
        <f>ROUND(I258*H258,2)</f>
        <v>0</v>
      </c>
      <c r="BL258" s="19" t="s">
        <v>181</v>
      </c>
      <c r="BM258" s="186" t="s">
        <v>377</v>
      </c>
    </row>
    <row r="259" spans="1:65" s="2" customFormat="1" ht="37.9" customHeight="1">
      <c r="A259" s="36"/>
      <c r="B259" s="37"/>
      <c r="C259" s="175" t="s">
        <v>378</v>
      </c>
      <c r="D259" s="175" t="s">
        <v>127</v>
      </c>
      <c r="E259" s="176" t="s">
        <v>379</v>
      </c>
      <c r="F259" s="177" t="s">
        <v>380</v>
      </c>
      <c r="G259" s="178" t="s">
        <v>272</v>
      </c>
      <c r="H259" s="231"/>
      <c r="I259" s="180"/>
      <c r="J259" s="181">
        <f>ROUND(I259*H259,2)</f>
        <v>0</v>
      </c>
      <c r="K259" s="177" t="s">
        <v>131</v>
      </c>
      <c r="L259" s="41"/>
      <c r="M259" s="182" t="s">
        <v>19</v>
      </c>
      <c r="N259" s="183" t="s">
        <v>40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181</v>
      </c>
      <c r="AT259" s="186" t="s">
        <v>127</v>
      </c>
      <c r="AU259" s="186" t="s">
        <v>79</v>
      </c>
      <c r="AY259" s="19" t="s">
        <v>124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77</v>
      </c>
      <c r="BK259" s="187">
        <f>ROUND(I259*H259,2)</f>
        <v>0</v>
      </c>
      <c r="BL259" s="19" t="s">
        <v>181</v>
      </c>
      <c r="BM259" s="186" t="s">
        <v>381</v>
      </c>
    </row>
    <row r="260" spans="2:63" s="12" customFormat="1" ht="22.9" customHeight="1">
      <c r="B260" s="159"/>
      <c r="C260" s="160"/>
      <c r="D260" s="161" t="s">
        <v>68</v>
      </c>
      <c r="E260" s="173" t="s">
        <v>382</v>
      </c>
      <c r="F260" s="173" t="s">
        <v>383</v>
      </c>
      <c r="G260" s="160"/>
      <c r="H260" s="160"/>
      <c r="I260" s="163"/>
      <c r="J260" s="174">
        <f>BK260</f>
        <v>0</v>
      </c>
      <c r="K260" s="160"/>
      <c r="L260" s="165"/>
      <c r="M260" s="166"/>
      <c r="N260" s="167"/>
      <c r="O260" s="167"/>
      <c r="P260" s="168">
        <f>SUM(P261:P286)</f>
        <v>0</v>
      </c>
      <c r="Q260" s="167"/>
      <c r="R260" s="168">
        <f>SUM(R261:R286)</f>
        <v>0.0212</v>
      </c>
      <c r="S260" s="167"/>
      <c r="T260" s="169">
        <f>SUM(T261:T286)</f>
        <v>0</v>
      </c>
      <c r="AR260" s="170" t="s">
        <v>79</v>
      </c>
      <c r="AT260" s="171" t="s">
        <v>68</v>
      </c>
      <c r="AU260" s="171" t="s">
        <v>77</v>
      </c>
      <c r="AY260" s="170" t="s">
        <v>124</v>
      </c>
      <c r="BK260" s="172">
        <f>SUM(BK261:BK286)</f>
        <v>0</v>
      </c>
    </row>
    <row r="261" spans="1:65" s="2" customFormat="1" ht="24.2" customHeight="1">
      <c r="A261" s="36"/>
      <c r="B261" s="37"/>
      <c r="C261" s="175" t="s">
        <v>384</v>
      </c>
      <c r="D261" s="175" t="s">
        <v>127</v>
      </c>
      <c r="E261" s="176" t="s">
        <v>385</v>
      </c>
      <c r="F261" s="177" t="s">
        <v>386</v>
      </c>
      <c r="G261" s="178" t="s">
        <v>344</v>
      </c>
      <c r="H261" s="179">
        <v>2</v>
      </c>
      <c r="I261" s="180"/>
      <c r="J261" s="181">
        <f>ROUND(I261*H261,2)</f>
        <v>0</v>
      </c>
      <c r="K261" s="177" t="s">
        <v>131</v>
      </c>
      <c r="L261" s="41"/>
      <c r="M261" s="182" t="s">
        <v>19</v>
      </c>
      <c r="N261" s="183" t="s">
        <v>40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181</v>
      </c>
      <c r="AT261" s="186" t="s">
        <v>127</v>
      </c>
      <c r="AU261" s="186" t="s">
        <v>79</v>
      </c>
      <c r="AY261" s="19" t="s">
        <v>124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77</v>
      </c>
      <c r="BK261" s="187">
        <f>ROUND(I261*H261,2)</f>
        <v>0</v>
      </c>
      <c r="BL261" s="19" t="s">
        <v>181</v>
      </c>
      <c r="BM261" s="186" t="s">
        <v>387</v>
      </c>
    </row>
    <row r="262" spans="1:65" s="2" customFormat="1" ht="14.45" customHeight="1">
      <c r="A262" s="36"/>
      <c r="B262" s="37"/>
      <c r="C262" s="211" t="s">
        <v>388</v>
      </c>
      <c r="D262" s="211" t="s">
        <v>138</v>
      </c>
      <c r="E262" s="212" t="s">
        <v>389</v>
      </c>
      <c r="F262" s="213" t="s">
        <v>390</v>
      </c>
      <c r="G262" s="214" t="s">
        <v>344</v>
      </c>
      <c r="H262" s="215">
        <v>2</v>
      </c>
      <c r="I262" s="216"/>
      <c r="J262" s="217">
        <f>ROUND(I262*H262,2)</f>
        <v>0</v>
      </c>
      <c r="K262" s="213" t="s">
        <v>19</v>
      </c>
      <c r="L262" s="218"/>
      <c r="M262" s="219" t="s">
        <v>19</v>
      </c>
      <c r="N262" s="220" t="s">
        <v>40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180</v>
      </c>
      <c r="AT262" s="186" t="s">
        <v>138</v>
      </c>
      <c r="AU262" s="186" t="s">
        <v>79</v>
      </c>
      <c r="AY262" s="19" t="s">
        <v>124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77</v>
      </c>
      <c r="BK262" s="187">
        <f>ROUND(I262*H262,2)</f>
        <v>0</v>
      </c>
      <c r="BL262" s="19" t="s">
        <v>181</v>
      </c>
      <c r="BM262" s="186" t="s">
        <v>391</v>
      </c>
    </row>
    <row r="263" spans="1:47" s="2" customFormat="1" ht="29.25">
      <c r="A263" s="36"/>
      <c r="B263" s="37"/>
      <c r="C263" s="38"/>
      <c r="D263" s="190" t="s">
        <v>338</v>
      </c>
      <c r="E263" s="38"/>
      <c r="F263" s="232" t="s">
        <v>392</v>
      </c>
      <c r="G263" s="38"/>
      <c r="H263" s="38"/>
      <c r="I263" s="233"/>
      <c r="J263" s="38"/>
      <c r="K263" s="38"/>
      <c r="L263" s="41"/>
      <c r="M263" s="234"/>
      <c r="N263" s="235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338</v>
      </c>
      <c r="AU263" s="19" t="s">
        <v>79</v>
      </c>
    </row>
    <row r="264" spans="2:51" s="15" customFormat="1" ht="22.5">
      <c r="B264" s="221"/>
      <c r="C264" s="222"/>
      <c r="D264" s="190" t="s">
        <v>134</v>
      </c>
      <c r="E264" s="223" t="s">
        <v>19</v>
      </c>
      <c r="F264" s="224" t="s">
        <v>393</v>
      </c>
      <c r="G264" s="222"/>
      <c r="H264" s="223" t="s">
        <v>19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134</v>
      </c>
      <c r="AU264" s="230" t="s">
        <v>79</v>
      </c>
      <c r="AV264" s="15" t="s">
        <v>77</v>
      </c>
      <c r="AW264" s="15" t="s">
        <v>31</v>
      </c>
      <c r="AX264" s="15" t="s">
        <v>69</v>
      </c>
      <c r="AY264" s="230" t="s">
        <v>124</v>
      </c>
    </row>
    <row r="265" spans="2:51" s="13" customFormat="1" ht="12">
      <c r="B265" s="188"/>
      <c r="C265" s="189"/>
      <c r="D265" s="190" t="s">
        <v>134</v>
      </c>
      <c r="E265" s="191" t="s">
        <v>19</v>
      </c>
      <c r="F265" s="192" t="s">
        <v>79</v>
      </c>
      <c r="G265" s="189"/>
      <c r="H265" s="193">
        <v>2</v>
      </c>
      <c r="I265" s="194"/>
      <c r="J265" s="189"/>
      <c r="K265" s="189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134</v>
      </c>
      <c r="AU265" s="199" t="s">
        <v>79</v>
      </c>
      <c r="AV265" s="13" t="s">
        <v>79</v>
      </c>
      <c r="AW265" s="13" t="s">
        <v>31</v>
      </c>
      <c r="AX265" s="13" t="s">
        <v>77</v>
      </c>
      <c r="AY265" s="199" t="s">
        <v>124</v>
      </c>
    </row>
    <row r="266" spans="1:65" s="2" customFormat="1" ht="24.2" customHeight="1">
      <c r="A266" s="36"/>
      <c r="B266" s="37"/>
      <c r="C266" s="175" t="s">
        <v>394</v>
      </c>
      <c r="D266" s="175" t="s">
        <v>127</v>
      </c>
      <c r="E266" s="176" t="s">
        <v>395</v>
      </c>
      <c r="F266" s="177" t="s">
        <v>396</v>
      </c>
      <c r="G266" s="178" t="s">
        <v>344</v>
      </c>
      <c r="H266" s="179">
        <v>4</v>
      </c>
      <c r="I266" s="180"/>
      <c r="J266" s="181">
        <f>ROUND(I266*H266,2)</f>
        <v>0</v>
      </c>
      <c r="K266" s="177" t="s">
        <v>131</v>
      </c>
      <c r="L266" s="41"/>
      <c r="M266" s="182" t="s">
        <v>19</v>
      </c>
      <c r="N266" s="183" t="s">
        <v>40</v>
      </c>
      <c r="O266" s="66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181</v>
      </c>
      <c r="AT266" s="186" t="s">
        <v>127</v>
      </c>
      <c r="AU266" s="186" t="s">
        <v>79</v>
      </c>
      <c r="AY266" s="19" t="s">
        <v>124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77</v>
      </c>
      <c r="BK266" s="187">
        <f>ROUND(I266*H266,2)</f>
        <v>0</v>
      </c>
      <c r="BL266" s="19" t="s">
        <v>181</v>
      </c>
      <c r="BM266" s="186" t="s">
        <v>397</v>
      </c>
    </row>
    <row r="267" spans="1:65" s="2" customFormat="1" ht="14.45" customHeight="1">
      <c r="A267" s="36"/>
      <c r="B267" s="37"/>
      <c r="C267" s="211" t="s">
        <v>398</v>
      </c>
      <c r="D267" s="211" t="s">
        <v>138</v>
      </c>
      <c r="E267" s="212" t="s">
        <v>399</v>
      </c>
      <c r="F267" s="213" t="s">
        <v>400</v>
      </c>
      <c r="G267" s="214" t="s">
        <v>344</v>
      </c>
      <c r="H267" s="215">
        <v>4</v>
      </c>
      <c r="I267" s="216"/>
      <c r="J267" s="217">
        <f>ROUND(I267*H267,2)</f>
        <v>0</v>
      </c>
      <c r="K267" s="213" t="s">
        <v>19</v>
      </c>
      <c r="L267" s="218"/>
      <c r="M267" s="219" t="s">
        <v>19</v>
      </c>
      <c r="N267" s="220" t="s">
        <v>40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180</v>
      </c>
      <c r="AT267" s="186" t="s">
        <v>138</v>
      </c>
      <c r="AU267" s="186" t="s">
        <v>79</v>
      </c>
      <c r="AY267" s="19" t="s">
        <v>124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77</v>
      </c>
      <c r="BK267" s="187">
        <f>ROUND(I267*H267,2)</f>
        <v>0</v>
      </c>
      <c r="BL267" s="19" t="s">
        <v>181</v>
      </c>
      <c r="BM267" s="186" t="s">
        <v>401</v>
      </c>
    </row>
    <row r="268" spans="1:47" s="2" customFormat="1" ht="29.25">
      <c r="A268" s="36"/>
      <c r="B268" s="37"/>
      <c r="C268" s="38"/>
      <c r="D268" s="190" t="s">
        <v>338</v>
      </c>
      <c r="E268" s="38"/>
      <c r="F268" s="232" t="s">
        <v>402</v>
      </c>
      <c r="G268" s="38"/>
      <c r="H268" s="38"/>
      <c r="I268" s="233"/>
      <c r="J268" s="38"/>
      <c r="K268" s="38"/>
      <c r="L268" s="41"/>
      <c r="M268" s="234"/>
      <c r="N268" s="235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338</v>
      </c>
      <c r="AU268" s="19" t="s">
        <v>79</v>
      </c>
    </row>
    <row r="269" spans="2:51" s="15" customFormat="1" ht="12">
      <c r="B269" s="221"/>
      <c r="C269" s="222"/>
      <c r="D269" s="190" t="s">
        <v>134</v>
      </c>
      <c r="E269" s="223" t="s">
        <v>19</v>
      </c>
      <c r="F269" s="224" t="s">
        <v>403</v>
      </c>
      <c r="G269" s="222"/>
      <c r="H269" s="223" t="s">
        <v>19</v>
      </c>
      <c r="I269" s="225"/>
      <c r="J269" s="222"/>
      <c r="K269" s="222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134</v>
      </c>
      <c r="AU269" s="230" t="s">
        <v>79</v>
      </c>
      <c r="AV269" s="15" t="s">
        <v>77</v>
      </c>
      <c r="AW269" s="15" t="s">
        <v>31</v>
      </c>
      <c r="AX269" s="15" t="s">
        <v>69</v>
      </c>
      <c r="AY269" s="230" t="s">
        <v>124</v>
      </c>
    </row>
    <row r="270" spans="2:51" s="13" customFormat="1" ht="12">
      <c r="B270" s="188"/>
      <c r="C270" s="189"/>
      <c r="D270" s="190" t="s">
        <v>134</v>
      </c>
      <c r="E270" s="191" t="s">
        <v>19</v>
      </c>
      <c r="F270" s="192" t="s">
        <v>132</v>
      </c>
      <c r="G270" s="189"/>
      <c r="H270" s="193">
        <v>4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134</v>
      </c>
      <c r="AU270" s="199" t="s">
        <v>79</v>
      </c>
      <c r="AV270" s="13" t="s">
        <v>79</v>
      </c>
      <c r="AW270" s="13" t="s">
        <v>31</v>
      </c>
      <c r="AX270" s="13" t="s">
        <v>77</v>
      </c>
      <c r="AY270" s="199" t="s">
        <v>124</v>
      </c>
    </row>
    <row r="271" spans="1:65" s="2" customFormat="1" ht="37.9" customHeight="1">
      <c r="A271" s="36"/>
      <c r="B271" s="37"/>
      <c r="C271" s="175" t="s">
        <v>404</v>
      </c>
      <c r="D271" s="175" t="s">
        <v>127</v>
      </c>
      <c r="E271" s="176" t="s">
        <v>405</v>
      </c>
      <c r="F271" s="177" t="s">
        <v>406</v>
      </c>
      <c r="G271" s="178" t="s">
        <v>344</v>
      </c>
      <c r="H271" s="179">
        <v>4</v>
      </c>
      <c r="I271" s="180"/>
      <c r="J271" s="181">
        <f>ROUND(I271*H271,2)</f>
        <v>0</v>
      </c>
      <c r="K271" s="177" t="s">
        <v>131</v>
      </c>
      <c r="L271" s="41"/>
      <c r="M271" s="182" t="s">
        <v>19</v>
      </c>
      <c r="N271" s="183" t="s">
        <v>40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181</v>
      </c>
      <c r="AT271" s="186" t="s">
        <v>127</v>
      </c>
      <c r="AU271" s="186" t="s">
        <v>79</v>
      </c>
      <c r="AY271" s="19" t="s">
        <v>124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77</v>
      </c>
      <c r="BK271" s="187">
        <f>ROUND(I271*H271,2)</f>
        <v>0</v>
      </c>
      <c r="BL271" s="19" t="s">
        <v>181</v>
      </c>
      <c r="BM271" s="186" t="s">
        <v>407</v>
      </c>
    </row>
    <row r="272" spans="2:51" s="15" customFormat="1" ht="12">
      <c r="B272" s="221"/>
      <c r="C272" s="222"/>
      <c r="D272" s="190" t="s">
        <v>134</v>
      </c>
      <c r="E272" s="223" t="s">
        <v>19</v>
      </c>
      <c r="F272" s="224" t="s">
        <v>408</v>
      </c>
      <c r="G272" s="222"/>
      <c r="H272" s="223" t="s">
        <v>19</v>
      </c>
      <c r="I272" s="225"/>
      <c r="J272" s="222"/>
      <c r="K272" s="222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134</v>
      </c>
      <c r="AU272" s="230" t="s">
        <v>79</v>
      </c>
      <c r="AV272" s="15" t="s">
        <v>77</v>
      </c>
      <c r="AW272" s="15" t="s">
        <v>31</v>
      </c>
      <c r="AX272" s="15" t="s">
        <v>69</v>
      </c>
      <c r="AY272" s="230" t="s">
        <v>124</v>
      </c>
    </row>
    <row r="273" spans="2:51" s="15" customFormat="1" ht="12">
      <c r="B273" s="221"/>
      <c r="C273" s="222"/>
      <c r="D273" s="190" t="s">
        <v>134</v>
      </c>
      <c r="E273" s="223" t="s">
        <v>19</v>
      </c>
      <c r="F273" s="224" t="s">
        <v>409</v>
      </c>
      <c r="G273" s="222"/>
      <c r="H273" s="223" t="s">
        <v>19</v>
      </c>
      <c r="I273" s="225"/>
      <c r="J273" s="222"/>
      <c r="K273" s="222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134</v>
      </c>
      <c r="AU273" s="230" t="s">
        <v>79</v>
      </c>
      <c r="AV273" s="15" t="s">
        <v>77</v>
      </c>
      <c r="AW273" s="15" t="s">
        <v>31</v>
      </c>
      <c r="AX273" s="15" t="s">
        <v>69</v>
      </c>
      <c r="AY273" s="230" t="s">
        <v>124</v>
      </c>
    </row>
    <row r="274" spans="2:51" s="13" customFormat="1" ht="12">
      <c r="B274" s="188"/>
      <c r="C274" s="189"/>
      <c r="D274" s="190" t="s">
        <v>134</v>
      </c>
      <c r="E274" s="191" t="s">
        <v>19</v>
      </c>
      <c r="F274" s="192" t="s">
        <v>79</v>
      </c>
      <c r="G274" s="189"/>
      <c r="H274" s="193">
        <v>2</v>
      </c>
      <c r="I274" s="194"/>
      <c r="J274" s="189"/>
      <c r="K274" s="189"/>
      <c r="L274" s="195"/>
      <c r="M274" s="196"/>
      <c r="N274" s="197"/>
      <c r="O274" s="197"/>
      <c r="P274" s="197"/>
      <c r="Q274" s="197"/>
      <c r="R274" s="197"/>
      <c r="S274" s="197"/>
      <c r="T274" s="198"/>
      <c r="AT274" s="199" t="s">
        <v>134</v>
      </c>
      <c r="AU274" s="199" t="s">
        <v>79</v>
      </c>
      <c r="AV274" s="13" t="s">
        <v>79</v>
      </c>
      <c r="AW274" s="13" t="s">
        <v>31</v>
      </c>
      <c r="AX274" s="13" t="s">
        <v>69</v>
      </c>
      <c r="AY274" s="199" t="s">
        <v>124</v>
      </c>
    </row>
    <row r="275" spans="2:51" s="15" customFormat="1" ht="12">
      <c r="B275" s="221"/>
      <c r="C275" s="222"/>
      <c r="D275" s="190" t="s">
        <v>134</v>
      </c>
      <c r="E275" s="223" t="s">
        <v>19</v>
      </c>
      <c r="F275" s="224" t="s">
        <v>410</v>
      </c>
      <c r="G275" s="222"/>
      <c r="H275" s="223" t="s">
        <v>19</v>
      </c>
      <c r="I275" s="225"/>
      <c r="J275" s="222"/>
      <c r="K275" s="222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134</v>
      </c>
      <c r="AU275" s="230" t="s">
        <v>79</v>
      </c>
      <c r="AV275" s="15" t="s">
        <v>77</v>
      </c>
      <c r="AW275" s="15" t="s">
        <v>31</v>
      </c>
      <c r="AX275" s="15" t="s">
        <v>69</v>
      </c>
      <c r="AY275" s="230" t="s">
        <v>124</v>
      </c>
    </row>
    <row r="276" spans="2:51" s="13" customFormat="1" ht="12">
      <c r="B276" s="188"/>
      <c r="C276" s="189"/>
      <c r="D276" s="190" t="s">
        <v>134</v>
      </c>
      <c r="E276" s="191" t="s">
        <v>19</v>
      </c>
      <c r="F276" s="192" t="s">
        <v>79</v>
      </c>
      <c r="G276" s="189"/>
      <c r="H276" s="193">
        <v>2</v>
      </c>
      <c r="I276" s="194"/>
      <c r="J276" s="189"/>
      <c r="K276" s="189"/>
      <c r="L276" s="195"/>
      <c r="M276" s="196"/>
      <c r="N276" s="197"/>
      <c r="O276" s="197"/>
      <c r="P276" s="197"/>
      <c r="Q276" s="197"/>
      <c r="R276" s="197"/>
      <c r="S276" s="197"/>
      <c r="T276" s="198"/>
      <c r="AT276" s="199" t="s">
        <v>134</v>
      </c>
      <c r="AU276" s="199" t="s">
        <v>79</v>
      </c>
      <c r="AV276" s="13" t="s">
        <v>79</v>
      </c>
      <c r="AW276" s="13" t="s">
        <v>31</v>
      </c>
      <c r="AX276" s="13" t="s">
        <v>69</v>
      </c>
      <c r="AY276" s="199" t="s">
        <v>124</v>
      </c>
    </row>
    <row r="277" spans="2:51" s="14" customFormat="1" ht="12">
      <c r="B277" s="200"/>
      <c r="C277" s="201"/>
      <c r="D277" s="190" t="s">
        <v>134</v>
      </c>
      <c r="E277" s="202" t="s">
        <v>19</v>
      </c>
      <c r="F277" s="203" t="s">
        <v>137</v>
      </c>
      <c r="G277" s="201"/>
      <c r="H277" s="204">
        <v>4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134</v>
      </c>
      <c r="AU277" s="210" t="s">
        <v>79</v>
      </c>
      <c r="AV277" s="14" t="s">
        <v>132</v>
      </c>
      <c r="AW277" s="14" t="s">
        <v>31</v>
      </c>
      <c r="AX277" s="14" t="s">
        <v>77</v>
      </c>
      <c r="AY277" s="210" t="s">
        <v>124</v>
      </c>
    </row>
    <row r="278" spans="1:65" s="2" customFormat="1" ht="14.45" customHeight="1">
      <c r="A278" s="36"/>
      <c r="B278" s="37"/>
      <c r="C278" s="211" t="s">
        <v>411</v>
      </c>
      <c r="D278" s="211" t="s">
        <v>138</v>
      </c>
      <c r="E278" s="212" t="s">
        <v>412</v>
      </c>
      <c r="F278" s="213" t="s">
        <v>413</v>
      </c>
      <c r="G278" s="214" t="s">
        <v>344</v>
      </c>
      <c r="H278" s="215">
        <v>2</v>
      </c>
      <c r="I278" s="216"/>
      <c r="J278" s="217">
        <f>ROUND(I278*H278,2)</f>
        <v>0</v>
      </c>
      <c r="K278" s="213" t="s">
        <v>19</v>
      </c>
      <c r="L278" s="218"/>
      <c r="M278" s="219" t="s">
        <v>19</v>
      </c>
      <c r="N278" s="220" t="s">
        <v>40</v>
      </c>
      <c r="O278" s="66"/>
      <c r="P278" s="184">
        <f>O278*H278</f>
        <v>0</v>
      </c>
      <c r="Q278" s="184">
        <v>0.0073</v>
      </c>
      <c r="R278" s="184">
        <f>Q278*H278</f>
        <v>0.0146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180</v>
      </c>
      <c r="AT278" s="186" t="s">
        <v>138</v>
      </c>
      <c r="AU278" s="186" t="s">
        <v>79</v>
      </c>
      <c r="AY278" s="19" t="s">
        <v>124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77</v>
      </c>
      <c r="BK278" s="187">
        <f>ROUND(I278*H278,2)</f>
        <v>0</v>
      </c>
      <c r="BL278" s="19" t="s">
        <v>181</v>
      </c>
      <c r="BM278" s="186" t="s">
        <v>414</v>
      </c>
    </row>
    <row r="279" spans="2:51" s="15" customFormat="1" ht="12">
      <c r="B279" s="221"/>
      <c r="C279" s="222"/>
      <c r="D279" s="190" t="s">
        <v>134</v>
      </c>
      <c r="E279" s="223" t="s">
        <v>19</v>
      </c>
      <c r="F279" s="224" t="s">
        <v>415</v>
      </c>
      <c r="G279" s="222"/>
      <c r="H279" s="223" t="s">
        <v>19</v>
      </c>
      <c r="I279" s="225"/>
      <c r="J279" s="222"/>
      <c r="K279" s="222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134</v>
      </c>
      <c r="AU279" s="230" t="s">
        <v>79</v>
      </c>
      <c r="AV279" s="15" t="s">
        <v>77</v>
      </c>
      <c r="AW279" s="15" t="s">
        <v>31</v>
      </c>
      <c r="AX279" s="15" t="s">
        <v>69</v>
      </c>
      <c r="AY279" s="230" t="s">
        <v>124</v>
      </c>
    </row>
    <row r="280" spans="2:51" s="13" customFormat="1" ht="12">
      <c r="B280" s="188"/>
      <c r="C280" s="189"/>
      <c r="D280" s="190" t="s">
        <v>134</v>
      </c>
      <c r="E280" s="191" t="s">
        <v>19</v>
      </c>
      <c r="F280" s="192" t="s">
        <v>79</v>
      </c>
      <c r="G280" s="189"/>
      <c r="H280" s="193">
        <v>2</v>
      </c>
      <c r="I280" s="194"/>
      <c r="J280" s="189"/>
      <c r="K280" s="189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134</v>
      </c>
      <c r="AU280" s="199" t="s">
        <v>79</v>
      </c>
      <c r="AV280" s="13" t="s">
        <v>79</v>
      </c>
      <c r="AW280" s="13" t="s">
        <v>31</v>
      </c>
      <c r="AX280" s="13" t="s">
        <v>77</v>
      </c>
      <c r="AY280" s="199" t="s">
        <v>124</v>
      </c>
    </row>
    <row r="281" spans="1:65" s="2" customFormat="1" ht="38.65" customHeight="1">
      <c r="A281" s="36"/>
      <c r="B281" s="37"/>
      <c r="C281" s="211" t="s">
        <v>416</v>
      </c>
      <c r="D281" s="211" t="s">
        <v>138</v>
      </c>
      <c r="E281" s="212" t="s">
        <v>417</v>
      </c>
      <c r="F281" s="213" t="s">
        <v>418</v>
      </c>
      <c r="G281" s="214" t="s">
        <v>344</v>
      </c>
      <c r="H281" s="215">
        <v>2</v>
      </c>
      <c r="I281" s="216"/>
      <c r="J281" s="217">
        <f>ROUND(I281*H281,2)</f>
        <v>0</v>
      </c>
      <c r="K281" s="213" t="s">
        <v>19</v>
      </c>
      <c r="L281" s="218"/>
      <c r="M281" s="219" t="s">
        <v>19</v>
      </c>
      <c r="N281" s="220" t="s">
        <v>40</v>
      </c>
      <c r="O281" s="66"/>
      <c r="P281" s="184">
        <f>O281*H281</f>
        <v>0</v>
      </c>
      <c r="Q281" s="184">
        <v>0.0033</v>
      </c>
      <c r="R281" s="184">
        <f>Q281*H281</f>
        <v>0.0066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180</v>
      </c>
      <c r="AT281" s="186" t="s">
        <v>138</v>
      </c>
      <c r="AU281" s="186" t="s">
        <v>79</v>
      </c>
      <c r="AY281" s="19" t="s">
        <v>124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77</v>
      </c>
      <c r="BK281" s="187">
        <f>ROUND(I281*H281,2)</f>
        <v>0</v>
      </c>
      <c r="BL281" s="19" t="s">
        <v>181</v>
      </c>
      <c r="BM281" s="186" t="s">
        <v>419</v>
      </c>
    </row>
    <row r="282" spans="1:65" s="2" customFormat="1" ht="14.45" customHeight="1">
      <c r="A282" s="36"/>
      <c r="B282" s="37"/>
      <c r="C282" s="211" t="s">
        <v>420</v>
      </c>
      <c r="D282" s="211" t="s">
        <v>138</v>
      </c>
      <c r="E282" s="212" t="s">
        <v>421</v>
      </c>
      <c r="F282" s="213" t="s">
        <v>422</v>
      </c>
      <c r="G282" s="214" t="s">
        <v>344</v>
      </c>
      <c r="H282" s="215">
        <v>2</v>
      </c>
      <c r="I282" s="216"/>
      <c r="J282" s="217">
        <f>ROUND(I282*H282,2)</f>
        <v>0</v>
      </c>
      <c r="K282" s="213" t="s">
        <v>19</v>
      </c>
      <c r="L282" s="218"/>
      <c r="M282" s="219" t="s">
        <v>19</v>
      </c>
      <c r="N282" s="220" t="s">
        <v>40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180</v>
      </c>
      <c r="AT282" s="186" t="s">
        <v>138</v>
      </c>
      <c r="AU282" s="186" t="s">
        <v>79</v>
      </c>
      <c r="AY282" s="19" t="s">
        <v>124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77</v>
      </c>
      <c r="BK282" s="187">
        <f>ROUND(I282*H282,2)</f>
        <v>0</v>
      </c>
      <c r="BL282" s="19" t="s">
        <v>181</v>
      </c>
      <c r="BM282" s="186" t="s">
        <v>423</v>
      </c>
    </row>
    <row r="283" spans="1:47" s="2" customFormat="1" ht="19.5">
      <c r="A283" s="36"/>
      <c r="B283" s="37"/>
      <c r="C283" s="38"/>
      <c r="D283" s="190" t="s">
        <v>338</v>
      </c>
      <c r="E283" s="38"/>
      <c r="F283" s="232" t="s">
        <v>424</v>
      </c>
      <c r="G283" s="38"/>
      <c r="H283" s="38"/>
      <c r="I283" s="233"/>
      <c r="J283" s="38"/>
      <c r="K283" s="38"/>
      <c r="L283" s="41"/>
      <c r="M283" s="234"/>
      <c r="N283" s="235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338</v>
      </c>
      <c r="AU283" s="19" t="s">
        <v>79</v>
      </c>
    </row>
    <row r="284" spans="2:51" s="15" customFormat="1" ht="12">
      <c r="B284" s="221"/>
      <c r="C284" s="222"/>
      <c r="D284" s="190" t="s">
        <v>134</v>
      </c>
      <c r="E284" s="223" t="s">
        <v>19</v>
      </c>
      <c r="F284" s="224" t="s">
        <v>425</v>
      </c>
      <c r="G284" s="222"/>
      <c r="H284" s="223" t="s">
        <v>19</v>
      </c>
      <c r="I284" s="225"/>
      <c r="J284" s="222"/>
      <c r="K284" s="222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134</v>
      </c>
      <c r="AU284" s="230" t="s">
        <v>79</v>
      </c>
      <c r="AV284" s="15" t="s">
        <v>77</v>
      </c>
      <c r="AW284" s="15" t="s">
        <v>31</v>
      </c>
      <c r="AX284" s="15" t="s">
        <v>69</v>
      </c>
      <c r="AY284" s="230" t="s">
        <v>124</v>
      </c>
    </row>
    <row r="285" spans="2:51" s="13" customFormat="1" ht="12">
      <c r="B285" s="188"/>
      <c r="C285" s="189"/>
      <c r="D285" s="190" t="s">
        <v>134</v>
      </c>
      <c r="E285" s="191" t="s">
        <v>19</v>
      </c>
      <c r="F285" s="192" t="s">
        <v>79</v>
      </c>
      <c r="G285" s="189"/>
      <c r="H285" s="193">
        <v>2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134</v>
      </c>
      <c r="AU285" s="199" t="s">
        <v>79</v>
      </c>
      <c r="AV285" s="13" t="s">
        <v>79</v>
      </c>
      <c r="AW285" s="13" t="s">
        <v>31</v>
      </c>
      <c r="AX285" s="13" t="s">
        <v>77</v>
      </c>
      <c r="AY285" s="199" t="s">
        <v>124</v>
      </c>
    </row>
    <row r="286" spans="1:65" s="2" customFormat="1" ht="37.9" customHeight="1">
      <c r="A286" s="36"/>
      <c r="B286" s="37"/>
      <c r="C286" s="175" t="s">
        <v>426</v>
      </c>
      <c r="D286" s="175" t="s">
        <v>127</v>
      </c>
      <c r="E286" s="176" t="s">
        <v>427</v>
      </c>
      <c r="F286" s="177" t="s">
        <v>428</v>
      </c>
      <c r="G286" s="178" t="s">
        <v>272</v>
      </c>
      <c r="H286" s="231"/>
      <c r="I286" s="180"/>
      <c r="J286" s="181">
        <f>ROUND(I286*H286,2)</f>
        <v>0</v>
      </c>
      <c r="K286" s="177" t="s">
        <v>131</v>
      </c>
      <c r="L286" s="41"/>
      <c r="M286" s="182" t="s">
        <v>19</v>
      </c>
      <c r="N286" s="183" t="s">
        <v>40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181</v>
      </c>
      <c r="AT286" s="186" t="s">
        <v>127</v>
      </c>
      <c r="AU286" s="186" t="s">
        <v>79</v>
      </c>
      <c r="AY286" s="19" t="s">
        <v>124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77</v>
      </c>
      <c r="BK286" s="187">
        <f>ROUND(I286*H286,2)</f>
        <v>0</v>
      </c>
      <c r="BL286" s="19" t="s">
        <v>181</v>
      </c>
      <c r="BM286" s="186" t="s">
        <v>429</v>
      </c>
    </row>
    <row r="287" spans="2:63" s="12" customFormat="1" ht="22.9" customHeight="1">
      <c r="B287" s="159"/>
      <c r="C287" s="160"/>
      <c r="D287" s="161" t="s">
        <v>68</v>
      </c>
      <c r="E287" s="173" t="s">
        <v>430</v>
      </c>
      <c r="F287" s="173" t="s">
        <v>431</v>
      </c>
      <c r="G287" s="160"/>
      <c r="H287" s="160"/>
      <c r="I287" s="163"/>
      <c r="J287" s="174">
        <f>BK287</f>
        <v>0</v>
      </c>
      <c r="K287" s="160"/>
      <c r="L287" s="165"/>
      <c r="M287" s="166"/>
      <c r="N287" s="167"/>
      <c r="O287" s="167"/>
      <c r="P287" s="168">
        <f>SUM(P288:P298)</f>
        <v>0</v>
      </c>
      <c r="Q287" s="167"/>
      <c r="R287" s="168">
        <f>SUM(R288:R298)</f>
        <v>12.29626552</v>
      </c>
      <c r="S287" s="167"/>
      <c r="T287" s="169">
        <f>SUM(T288:T298)</f>
        <v>0</v>
      </c>
      <c r="AR287" s="170" t="s">
        <v>79</v>
      </c>
      <c r="AT287" s="171" t="s">
        <v>68</v>
      </c>
      <c r="AU287" s="171" t="s">
        <v>77</v>
      </c>
      <c r="AY287" s="170" t="s">
        <v>124</v>
      </c>
      <c r="BK287" s="172">
        <f>SUM(BK288:BK298)</f>
        <v>0</v>
      </c>
    </row>
    <row r="288" spans="1:65" s="2" customFormat="1" ht="24.2" customHeight="1">
      <c r="A288" s="36"/>
      <c r="B288" s="37"/>
      <c r="C288" s="175" t="s">
        <v>432</v>
      </c>
      <c r="D288" s="175" t="s">
        <v>127</v>
      </c>
      <c r="E288" s="176" t="s">
        <v>433</v>
      </c>
      <c r="F288" s="177" t="s">
        <v>434</v>
      </c>
      <c r="G288" s="178" t="s">
        <v>147</v>
      </c>
      <c r="H288" s="179">
        <v>694.312</v>
      </c>
      <c r="I288" s="180"/>
      <c r="J288" s="181">
        <f>ROUND(I288*H288,2)</f>
        <v>0</v>
      </c>
      <c r="K288" s="177" t="s">
        <v>131</v>
      </c>
      <c r="L288" s="41"/>
      <c r="M288" s="182" t="s">
        <v>19</v>
      </c>
      <c r="N288" s="183" t="s">
        <v>40</v>
      </c>
      <c r="O288" s="66"/>
      <c r="P288" s="184">
        <f>O288*H288</f>
        <v>0</v>
      </c>
      <c r="Q288" s="184">
        <v>0.01771</v>
      </c>
      <c r="R288" s="184">
        <f>Q288*H288</f>
        <v>12.29626552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181</v>
      </c>
      <c r="AT288" s="186" t="s">
        <v>127</v>
      </c>
      <c r="AU288" s="186" t="s">
        <v>79</v>
      </c>
      <c r="AY288" s="19" t="s">
        <v>124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77</v>
      </c>
      <c r="BK288" s="187">
        <f>ROUND(I288*H288,2)</f>
        <v>0</v>
      </c>
      <c r="BL288" s="19" t="s">
        <v>181</v>
      </c>
      <c r="BM288" s="186" t="s">
        <v>435</v>
      </c>
    </row>
    <row r="289" spans="2:51" s="15" customFormat="1" ht="12">
      <c r="B289" s="221"/>
      <c r="C289" s="222"/>
      <c r="D289" s="190" t="s">
        <v>134</v>
      </c>
      <c r="E289" s="223" t="s">
        <v>19</v>
      </c>
      <c r="F289" s="224" t="s">
        <v>159</v>
      </c>
      <c r="G289" s="222"/>
      <c r="H289" s="223" t="s">
        <v>19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134</v>
      </c>
      <c r="AU289" s="230" t="s">
        <v>79</v>
      </c>
      <c r="AV289" s="15" t="s">
        <v>77</v>
      </c>
      <c r="AW289" s="15" t="s">
        <v>31</v>
      </c>
      <c r="AX289" s="15" t="s">
        <v>69</v>
      </c>
      <c r="AY289" s="230" t="s">
        <v>124</v>
      </c>
    </row>
    <row r="290" spans="2:51" s="13" customFormat="1" ht="22.5">
      <c r="B290" s="188"/>
      <c r="C290" s="189"/>
      <c r="D290" s="190" t="s">
        <v>134</v>
      </c>
      <c r="E290" s="191" t="s">
        <v>19</v>
      </c>
      <c r="F290" s="192" t="s">
        <v>436</v>
      </c>
      <c r="G290" s="189"/>
      <c r="H290" s="193">
        <v>190.186</v>
      </c>
      <c r="I290" s="194"/>
      <c r="J290" s="189"/>
      <c r="K290" s="189"/>
      <c r="L290" s="195"/>
      <c r="M290" s="196"/>
      <c r="N290" s="197"/>
      <c r="O290" s="197"/>
      <c r="P290" s="197"/>
      <c r="Q290" s="197"/>
      <c r="R290" s="197"/>
      <c r="S290" s="197"/>
      <c r="T290" s="198"/>
      <c r="AT290" s="199" t="s">
        <v>134</v>
      </c>
      <c r="AU290" s="199" t="s">
        <v>79</v>
      </c>
      <c r="AV290" s="13" t="s">
        <v>79</v>
      </c>
      <c r="AW290" s="13" t="s">
        <v>31</v>
      </c>
      <c r="AX290" s="13" t="s">
        <v>69</v>
      </c>
      <c r="AY290" s="199" t="s">
        <v>124</v>
      </c>
    </row>
    <row r="291" spans="2:51" s="15" customFormat="1" ht="12">
      <c r="B291" s="221"/>
      <c r="C291" s="222"/>
      <c r="D291" s="190" t="s">
        <v>134</v>
      </c>
      <c r="E291" s="223" t="s">
        <v>19</v>
      </c>
      <c r="F291" s="224" t="s">
        <v>161</v>
      </c>
      <c r="G291" s="222"/>
      <c r="H291" s="223" t="s">
        <v>19</v>
      </c>
      <c r="I291" s="225"/>
      <c r="J291" s="222"/>
      <c r="K291" s="222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134</v>
      </c>
      <c r="AU291" s="230" t="s">
        <v>79</v>
      </c>
      <c r="AV291" s="15" t="s">
        <v>77</v>
      </c>
      <c r="AW291" s="15" t="s">
        <v>31</v>
      </c>
      <c r="AX291" s="15" t="s">
        <v>69</v>
      </c>
      <c r="AY291" s="230" t="s">
        <v>124</v>
      </c>
    </row>
    <row r="292" spans="2:51" s="13" customFormat="1" ht="12">
      <c r="B292" s="188"/>
      <c r="C292" s="189"/>
      <c r="D292" s="190" t="s">
        <v>134</v>
      </c>
      <c r="E292" s="191" t="s">
        <v>19</v>
      </c>
      <c r="F292" s="192" t="s">
        <v>437</v>
      </c>
      <c r="G292" s="189"/>
      <c r="H292" s="193">
        <v>170.926</v>
      </c>
      <c r="I292" s="194"/>
      <c r="J292" s="189"/>
      <c r="K292" s="189"/>
      <c r="L292" s="195"/>
      <c r="M292" s="196"/>
      <c r="N292" s="197"/>
      <c r="O292" s="197"/>
      <c r="P292" s="197"/>
      <c r="Q292" s="197"/>
      <c r="R292" s="197"/>
      <c r="S292" s="197"/>
      <c r="T292" s="198"/>
      <c r="AT292" s="199" t="s">
        <v>134</v>
      </c>
      <c r="AU292" s="199" t="s">
        <v>79</v>
      </c>
      <c r="AV292" s="13" t="s">
        <v>79</v>
      </c>
      <c r="AW292" s="13" t="s">
        <v>31</v>
      </c>
      <c r="AX292" s="13" t="s">
        <v>69</v>
      </c>
      <c r="AY292" s="199" t="s">
        <v>124</v>
      </c>
    </row>
    <row r="293" spans="2:51" s="15" customFormat="1" ht="12">
      <c r="B293" s="221"/>
      <c r="C293" s="222"/>
      <c r="D293" s="190" t="s">
        <v>134</v>
      </c>
      <c r="E293" s="223" t="s">
        <v>19</v>
      </c>
      <c r="F293" s="224" t="s">
        <v>163</v>
      </c>
      <c r="G293" s="222"/>
      <c r="H293" s="223" t="s">
        <v>19</v>
      </c>
      <c r="I293" s="225"/>
      <c r="J293" s="222"/>
      <c r="K293" s="222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134</v>
      </c>
      <c r="AU293" s="230" t="s">
        <v>79</v>
      </c>
      <c r="AV293" s="15" t="s">
        <v>77</v>
      </c>
      <c r="AW293" s="15" t="s">
        <v>31</v>
      </c>
      <c r="AX293" s="15" t="s">
        <v>69</v>
      </c>
      <c r="AY293" s="230" t="s">
        <v>124</v>
      </c>
    </row>
    <row r="294" spans="2:51" s="13" customFormat="1" ht="12">
      <c r="B294" s="188"/>
      <c r="C294" s="189"/>
      <c r="D294" s="190" t="s">
        <v>134</v>
      </c>
      <c r="E294" s="191" t="s">
        <v>19</v>
      </c>
      <c r="F294" s="192" t="s">
        <v>282</v>
      </c>
      <c r="G294" s="189"/>
      <c r="H294" s="193">
        <v>166.6</v>
      </c>
      <c r="I294" s="194"/>
      <c r="J294" s="189"/>
      <c r="K294" s="189"/>
      <c r="L294" s="195"/>
      <c r="M294" s="196"/>
      <c r="N294" s="197"/>
      <c r="O294" s="197"/>
      <c r="P294" s="197"/>
      <c r="Q294" s="197"/>
      <c r="R294" s="197"/>
      <c r="S294" s="197"/>
      <c r="T294" s="198"/>
      <c r="AT294" s="199" t="s">
        <v>134</v>
      </c>
      <c r="AU294" s="199" t="s">
        <v>79</v>
      </c>
      <c r="AV294" s="13" t="s">
        <v>79</v>
      </c>
      <c r="AW294" s="13" t="s">
        <v>31</v>
      </c>
      <c r="AX294" s="13" t="s">
        <v>69</v>
      </c>
      <c r="AY294" s="199" t="s">
        <v>124</v>
      </c>
    </row>
    <row r="295" spans="2:51" s="15" customFormat="1" ht="12">
      <c r="B295" s="221"/>
      <c r="C295" s="222"/>
      <c r="D295" s="190" t="s">
        <v>134</v>
      </c>
      <c r="E295" s="223" t="s">
        <v>19</v>
      </c>
      <c r="F295" s="224" t="s">
        <v>165</v>
      </c>
      <c r="G295" s="222"/>
      <c r="H295" s="223" t="s">
        <v>19</v>
      </c>
      <c r="I295" s="225"/>
      <c r="J295" s="222"/>
      <c r="K295" s="222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134</v>
      </c>
      <c r="AU295" s="230" t="s">
        <v>79</v>
      </c>
      <c r="AV295" s="15" t="s">
        <v>77</v>
      </c>
      <c r="AW295" s="15" t="s">
        <v>31</v>
      </c>
      <c r="AX295" s="15" t="s">
        <v>69</v>
      </c>
      <c r="AY295" s="230" t="s">
        <v>124</v>
      </c>
    </row>
    <row r="296" spans="2:51" s="13" customFormat="1" ht="12">
      <c r="B296" s="188"/>
      <c r="C296" s="189"/>
      <c r="D296" s="190" t="s">
        <v>134</v>
      </c>
      <c r="E296" s="191" t="s">
        <v>19</v>
      </c>
      <c r="F296" s="192" t="s">
        <v>282</v>
      </c>
      <c r="G296" s="189"/>
      <c r="H296" s="193">
        <v>166.6</v>
      </c>
      <c r="I296" s="194"/>
      <c r="J296" s="189"/>
      <c r="K296" s="189"/>
      <c r="L296" s="195"/>
      <c r="M296" s="196"/>
      <c r="N296" s="197"/>
      <c r="O296" s="197"/>
      <c r="P296" s="197"/>
      <c r="Q296" s="197"/>
      <c r="R296" s="197"/>
      <c r="S296" s="197"/>
      <c r="T296" s="198"/>
      <c r="AT296" s="199" t="s">
        <v>134</v>
      </c>
      <c r="AU296" s="199" t="s">
        <v>79</v>
      </c>
      <c r="AV296" s="13" t="s">
        <v>79</v>
      </c>
      <c r="AW296" s="13" t="s">
        <v>31</v>
      </c>
      <c r="AX296" s="13" t="s">
        <v>69</v>
      </c>
      <c r="AY296" s="199" t="s">
        <v>124</v>
      </c>
    </row>
    <row r="297" spans="2:51" s="14" customFormat="1" ht="12">
      <c r="B297" s="200"/>
      <c r="C297" s="201"/>
      <c r="D297" s="190" t="s">
        <v>134</v>
      </c>
      <c r="E297" s="202" t="s">
        <v>19</v>
      </c>
      <c r="F297" s="203" t="s">
        <v>137</v>
      </c>
      <c r="G297" s="201"/>
      <c r="H297" s="204">
        <v>694.312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134</v>
      </c>
      <c r="AU297" s="210" t="s">
        <v>79</v>
      </c>
      <c r="AV297" s="14" t="s">
        <v>132</v>
      </c>
      <c r="AW297" s="14" t="s">
        <v>31</v>
      </c>
      <c r="AX297" s="14" t="s">
        <v>77</v>
      </c>
      <c r="AY297" s="210" t="s">
        <v>124</v>
      </c>
    </row>
    <row r="298" spans="1:65" s="2" customFormat="1" ht="37.9" customHeight="1">
      <c r="A298" s="36"/>
      <c r="B298" s="37"/>
      <c r="C298" s="175" t="s">
        <v>438</v>
      </c>
      <c r="D298" s="175" t="s">
        <v>127</v>
      </c>
      <c r="E298" s="176" t="s">
        <v>439</v>
      </c>
      <c r="F298" s="177" t="s">
        <v>440</v>
      </c>
      <c r="G298" s="178" t="s">
        <v>272</v>
      </c>
      <c r="H298" s="231"/>
      <c r="I298" s="180"/>
      <c r="J298" s="181">
        <f>ROUND(I298*H298,2)</f>
        <v>0</v>
      </c>
      <c r="K298" s="177" t="s">
        <v>131</v>
      </c>
      <c r="L298" s="41"/>
      <c r="M298" s="182" t="s">
        <v>19</v>
      </c>
      <c r="N298" s="183" t="s">
        <v>40</v>
      </c>
      <c r="O298" s="66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181</v>
      </c>
      <c r="AT298" s="186" t="s">
        <v>127</v>
      </c>
      <c r="AU298" s="186" t="s">
        <v>79</v>
      </c>
      <c r="AY298" s="19" t="s">
        <v>124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77</v>
      </c>
      <c r="BK298" s="187">
        <f>ROUND(I298*H298,2)</f>
        <v>0</v>
      </c>
      <c r="BL298" s="19" t="s">
        <v>181</v>
      </c>
      <c r="BM298" s="186" t="s">
        <v>441</v>
      </c>
    </row>
    <row r="299" spans="2:63" s="12" customFormat="1" ht="22.9" customHeight="1">
      <c r="B299" s="159"/>
      <c r="C299" s="160"/>
      <c r="D299" s="161" t="s">
        <v>68</v>
      </c>
      <c r="E299" s="173" t="s">
        <v>442</v>
      </c>
      <c r="F299" s="173" t="s">
        <v>443</v>
      </c>
      <c r="G299" s="160"/>
      <c r="H299" s="160"/>
      <c r="I299" s="163"/>
      <c r="J299" s="174">
        <f>BK299</f>
        <v>0</v>
      </c>
      <c r="K299" s="160"/>
      <c r="L299" s="165"/>
      <c r="M299" s="166"/>
      <c r="N299" s="167"/>
      <c r="O299" s="167"/>
      <c r="P299" s="168">
        <f>SUM(P300:P332)</f>
        <v>0</v>
      </c>
      <c r="Q299" s="167"/>
      <c r="R299" s="168">
        <f>SUM(R300:R332)</f>
        <v>0.8711854</v>
      </c>
      <c r="S299" s="167"/>
      <c r="T299" s="169">
        <f>SUM(T300:T332)</f>
        <v>0.6868561999999999</v>
      </c>
      <c r="AR299" s="170" t="s">
        <v>79</v>
      </c>
      <c r="AT299" s="171" t="s">
        <v>68</v>
      </c>
      <c r="AU299" s="171" t="s">
        <v>77</v>
      </c>
      <c r="AY299" s="170" t="s">
        <v>124</v>
      </c>
      <c r="BK299" s="172">
        <f>SUM(BK300:BK332)</f>
        <v>0</v>
      </c>
    </row>
    <row r="300" spans="1:65" s="2" customFormat="1" ht="24.2" customHeight="1">
      <c r="A300" s="36"/>
      <c r="B300" s="37"/>
      <c r="C300" s="175" t="s">
        <v>444</v>
      </c>
      <c r="D300" s="175" t="s">
        <v>127</v>
      </c>
      <c r="E300" s="176" t="s">
        <v>445</v>
      </c>
      <c r="F300" s="177" t="s">
        <v>446</v>
      </c>
      <c r="G300" s="178" t="s">
        <v>130</v>
      </c>
      <c r="H300" s="179">
        <v>64.6</v>
      </c>
      <c r="I300" s="180"/>
      <c r="J300" s="181">
        <f>ROUND(I300*H300,2)</f>
        <v>0</v>
      </c>
      <c r="K300" s="177" t="s">
        <v>131</v>
      </c>
      <c r="L300" s="41"/>
      <c r="M300" s="182" t="s">
        <v>19</v>
      </c>
      <c r="N300" s="183" t="s">
        <v>40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0.00176</v>
      </c>
      <c r="T300" s="185">
        <f>S300*H300</f>
        <v>0.11369599999999999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181</v>
      </c>
      <c r="AT300" s="186" t="s">
        <v>127</v>
      </c>
      <c r="AU300" s="186" t="s">
        <v>79</v>
      </c>
      <c r="AY300" s="19" t="s">
        <v>124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77</v>
      </c>
      <c r="BK300" s="187">
        <f>ROUND(I300*H300,2)</f>
        <v>0</v>
      </c>
      <c r="BL300" s="19" t="s">
        <v>181</v>
      </c>
      <c r="BM300" s="186" t="s">
        <v>447</v>
      </c>
    </row>
    <row r="301" spans="2:51" s="13" customFormat="1" ht="12">
      <c r="B301" s="188"/>
      <c r="C301" s="189"/>
      <c r="D301" s="190" t="s">
        <v>134</v>
      </c>
      <c r="E301" s="191" t="s">
        <v>19</v>
      </c>
      <c r="F301" s="192" t="s">
        <v>448</v>
      </c>
      <c r="G301" s="189"/>
      <c r="H301" s="193">
        <v>64.6</v>
      </c>
      <c r="I301" s="194"/>
      <c r="J301" s="189"/>
      <c r="K301" s="189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134</v>
      </c>
      <c r="AU301" s="199" t="s">
        <v>79</v>
      </c>
      <c r="AV301" s="13" t="s">
        <v>79</v>
      </c>
      <c r="AW301" s="13" t="s">
        <v>31</v>
      </c>
      <c r="AX301" s="13" t="s">
        <v>77</v>
      </c>
      <c r="AY301" s="199" t="s">
        <v>124</v>
      </c>
    </row>
    <row r="302" spans="1:65" s="2" customFormat="1" ht="14.45" customHeight="1">
      <c r="A302" s="36"/>
      <c r="B302" s="37"/>
      <c r="C302" s="175" t="s">
        <v>449</v>
      </c>
      <c r="D302" s="175" t="s">
        <v>127</v>
      </c>
      <c r="E302" s="176" t="s">
        <v>450</v>
      </c>
      <c r="F302" s="177" t="s">
        <v>451</v>
      </c>
      <c r="G302" s="178" t="s">
        <v>130</v>
      </c>
      <c r="H302" s="179">
        <v>40</v>
      </c>
      <c r="I302" s="180"/>
      <c r="J302" s="181">
        <f>ROUND(I302*H302,2)</f>
        <v>0</v>
      </c>
      <c r="K302" s="177" t="s">
        <v>131</v>
      </c>
      <c r="L302" s="41"/>
      <c r="M302" s="182" t="s">
        <v>19</v>
      </c>
      <c r="N302" s="183" t="s">
        <v>40</v>
      </c>
      <c r="O302" s="66"/>
      <c r="P302" s="184">
        <f>O302*H302</f>
        <v>0</v>
      </c>
      <c r="Q302" s="184">
        <v>0</v>
      </c>
      <c r="R302" s="184">
        <f>Q302*H302</f>
        <v>0</v>
      </c>
      <c r="S302" s="184">
        <v>0.0017</v>
      </c>
      <c r="T302" s="185">
        <f>S302*H302</f>
        <v>0.06799999999999999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181</v>
      </c>
      <c r="AT302" s="186" t="s">
        <v>127</v>
      </c>
      <c r="AU302" s="186" t="s">
        <v>79</v>
      </c>
      <c r="AY302" s="19" t="s">
        <v>124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77</v>
      </c>
      <c r="BK302" s="187">
        <f>ROUND(I302*H302,2)</f>
        <v>0</v>
      </c>
      <c r="BL302" s="19" t="s">
        <v>181</v>
      </c>
      <c r="BM302" s="186" t="s">
        <v>452</v>
      </c>
    </row>
    <row r="303" spans="2:51" s="13" customFormat="1" ht="12">
      <c r="B303" s="188"/>
      <c r="C303" s="189"/>
      <c r="D303" s="190" t="s">
        <v>134</v>
      </c>
      <c r="E303" s="191" t="s">
        <v>19</v>
      </c>
      <c r="F303" s="192" t="s">
        <v>453</v>
      </c>
      <c r="G303" s="189"/>
      <c r="H303" s="193">
        <v>40</v>
      </c>
      <c r="I303" s="194"/>
      <c r="J303" s="189"/>
      <c r="K303" s="189"/>
      <c r="L303" s="195"/>
      <c r="M303" s="196"/>
      <c r="N303" s="197"/>
      <c r="O303" s="197"/>
      <c r="P303" s="197"/>
      <c r="Q303" s="197"/>
      <c r="R303" s="197"/>
      <c r="S303" s="197"/>
      <c r="T303" s="198"/>
      <c r="AT303" s="199" t="s">
        <v>134</v>
      </c>
      <c r="AU303" s="199" t="s">
        <v>79</v>
      </c>
      <c r="AV303" s="13" t="s">
        <v>79</v>
      </c>
      <c r="AW303" s="13" t="s">
        <v>31</v>
      </c>
      <c r="AX303" s="13" t="s">
        <v>77</v>
      </c>
      <c r="AY303" s="199" t="s">
        <v>124</v>
      </c>
    </row>
    <row r="304" spans="1:65" s="2" customFormat="1" ht="24.2" customHeight="1">
      <c r="A304" s="36"/>
      <c r="B304" s="37"/>
      <c r="C304" s="175" t="s">
        <v>454</v>
      </c>
      <c r="D304" s="175" t="s">
        <v>127</v>
      </c>
      <c r="E304" s="176" t="s">
        <v>455</v>
      </c>
      <c r="F304" s="177" t="s">
        <v>456</v>
      </c>
      <c r="G304" s="178" t="s">
        <v>130</v>
      </c>
      <c r="H304" s="179">
        <v>64.66</v>
      </c>
      <c r="I304" s="180"/>
      <c r="J304" s="181">
        <f>ROUND(I304*H304,2)</f>
        <v>0</v>
      </c>
      <c r="K304" s="177" t="s">
        <v>131</v>
      </c>
      <c r="L304" s="41"/>
      <c r="M304" s="182" t="s">
        <v>19</v>
      </c>
      <c r="N304" s="183" t="s">
        <v>40</v>
      </c>
      <c r="O304" s="66"/>
      <c r="P304" s="184">
        <f>O304*H304</f>
        <v>0</v>
      </c>
      <c r="Q304" s="184">
        <v>0</v>
      </c>
      <c r="R304" s="184">
        <f>Q304*H304</f>
        <v>0</v>
      </c>
      <c r="S304" s="184">
        <v>0.00177</v>
      </c>
      <c r="T304" s="185">
        <f>S304*H304</f>
        <v>0.1144482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181</v>
      </c>
      <c r="AT304" s="186" t="s">
        <v>127</v>
      </c>
      <c r="AU304" s="186" t="s">
        <v>79</v>
      </c>
      <c r="AY304" s="19" t="s">
        <v>124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77</v>
      </c>
      <c r="BK304" s="187">
        <f>ROUND(I304*H304,2)</f>
        <v>0</v>
      </c>
      <c r="BL304" s="19" t="s">
        <v>181</v>
      </c>
      <c r="BM304" s="186" t="s">
        <v>457</v>
      </c>
    </row>
    <row r="305" spans="2:51" s="13" customFormat="1" ht="12">
      <c r="B305" s="188"/>
      <c r="C305" s="189"/>
      <c r="D305" s="190" t="s">
        <v>134</v>
      </c>
      <c r="E305" s="191" t="s">
        <v>19</v>
      </c>
      <c r="F305" s="192" t="s">
        <v>458</v>
      </c>
      <c r="G305" s="189"/>
      <c r="H305" s="193">
        <v>64.66</v>
      </c>
      <c r="I305" s="194"/>
      <c r="J305" s="189"/>
      <c r="K305" s="189"/>
      <c r="L305" s="195"/>
      <c r="M305" s="196"/>
      <c r="N305" s="197"/>
      <c r="O305" s="197"/>
      <c r="P305" s="197"/>
      <c r="Q305" s="197"/>
      <c r="R305" s="197"/>
      <c r="S305" s="197"/>
      <c r="T305" s="198"/>
      <c r="AT305" s="199" t="s">
        <v>134</v>
      </c>
      <c r="AU305" s="199" t="s">
        <v>79</v>
      </c>
      <c r="AV305" s="13" t="s">
        <v>79</v>
      </c>
      <c r="AW305" s="13" t="s">
        <v>31</v>
      </c>
      <c r="AX305" s="13" t="s">
        <v>77</v>
      </c>
      <c r="AY305" s="199" t="s">
        <v>124</v>
      </c>
    </row>
    <row r="306" spans="1:65" s="2" customFormat="1" ht="24.2" customHeight="1">
      <c r="A306" s="36"/>
      <c r="B306" s="37"/>
      <c r="C306" s="175" t="s">
        <v>459</v>
      </c>
      <c r="D306" s="175" t="s">
        <v>127</v>
      </c>
      <c r="E306" s="176" t="s">
        <v>460</v>
      </c>
      <c r="F306" s="177" t="s">
        <v>461</v>
      </c>
      <c r="G306" s="178" t="s">
        <v>130</v>
      </c>
      <c r="H306" s="179">
        <v>56</v>
      </c>
      <c r="I306" s="180"/>
      <c r="J306" s="181">
        <f>ROUND(I306*H306,2)</f>
        <v>0</v>
      </c>
      <c r="K306" s="177" t="s">
        <v>131</v>
      </c>
      <c r="L306" s="41"/>
      <c r="M306" s="182" t="s">
        <v>19</v>
      </c>
      <c r="N306" s="183" t="s">
        <v>40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0.00167</v>
      </c>
      <c r="T306" s="185">
        <f>S306*H306</f>
        <v>0.09352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181</v>
      </c>
      <c r="AT306" s="186" t="s">
        <v>127</v>
      </c>
      <c r="AU306" s="186" t="s">
        <v>79</v>
      </c>
      <c r="AY306" s="19" t="s">
        <v>124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77</v>
      </c>
      <c r="BK306" s="187">
        <f>ROUND(I306*H306,2)</f>
        <v>0</v>
      </c>
      <c r="BL306" s="19" t="s">
        <v>181</v>
      </c>
      <c r="BM306" s="186" t="s">
        <v>462</v>
      </c>
    </row>
    <row r="307" spans="2:51" s="13" customFormat="1" ht="12">
      <c r="B307" s="188"/>
      <c r="C307" s="189"/>
      <c r="D307" s="190" t="s">
        <v>134</v>
      </c>
      <c r="E307" s="191" t="s">
        <v>19</v>
      </c>
      <c r="F307" s="192" t="s">
        <v>463</v>
      </c>
      <c r="G307" s="189"/>
      <c r="H307" s="193">
        <v>56</v>
      </c>
      <c r="I307" s="194"/>
      <c r="J307" s="189"/>
      <c r="K307" s="189"/>
      <c r="L307" s="195"/>
      <c r="M307" s="196"/>
      <c r="N307" s="197"/>
      <c r="O307" s="197"/>
      <c r="P307" s="197"/>
      <c r="Q307" s="197"/>
      <c r="R307" s="197"/>
      <c r="S307" s="197"/>
      <c r="T307" s="198"/>
      <c r="AT307" s="199" t="s">
        <v>134</v>
      </c>
      <c r="AU307" s="199" t="s">
        <v>79</v>
      </c>
      <c r="AV307" s="13" t="s">
        <v>79</v>
      </c>
      <c r="AW307" s="13" t="s">
        <v>31</v>
      </c>
      <c r="AX307" s="13" t="s">
        <v>77</v>
      </c>
      <c r="AY307" s="199" t="s">
        <v>124</v>
      </c>
    </row>
    <row r="308" spans="1:65" s="2" customFormat="1" ht="24.2" customHeight="1">
      <c r="A308" s="36"/>
      <c r="B308" s="37"/>
      <c r="C308" s="175" t="s">
        <v>464</v>
      </c>
      <c r="D308" s="175" t="s">
        <v>127</v>
      </c>
      <c r="E308" s="176" t="s">
        <v>465</v>
      </c>
      <c r="F308" s="177" t="s">
        <v>466</v>
      </c>
      <c r="G308" s="178" t="s">
        <v>130</v>
      </c>
      <c r="H308" s="179">
        <v>64.6</v>
      </c>
      <c r="I308" s="180"/>
      <c r="J308" s="181">
        <f>ROUND(I308*H308,2)</f>
        <v>0</v>
      </c>
      <c r="K308" s="177" t="s">
        <v>131</v>
      </c>
      <c r="L308" s="41"/>
      <c r="M308" s="182" t="s">
        <v>19</v>
      </c>
      <c r="N308" s="183" t="s">
        <v>40</v>
      </c>
      <c r="O308" s="66"/>
      <c r="P308" s="184">
        <f>O308*H308</f>
        <v>0</v>
      </c>
      <c r="Q308" s="184">
        <v>0</v>
      </c>
      <c r="R308" s="184">
        <f>Q308*H308</f>
        <v>0</v>
      </c>
      <c r="S308" s="184">
        <v>0.0026</v>
      </c>
      <c r="T308" s="185">
        <f>S308*H308</f>
        <v>0.16795999999999997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181</v>
      </c>
      <c r="AT308" s="186" t="s">
        <v>127</v>
      </c>
      <c r="AU308" s="186" t="s">
        <v>79</v>
      </c>
      <c r="AY308" s="19" t="s">
        <v>124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77</v>
      </c>
      <c r="BK308" s="187">
        <f>ROUND(I308*H308,2)</f>
        <v>0</v>
      </c>
      <c r="BL308" s="19" t="s">
        <v>181</v>
      </c>
      <c r="BM308" s="186" t="s">
        <v>467</v>
      </c>
    </row>
    <row r="309" spans="2:51" s="13" customFormat="1" ht="12">
      <c r="B309" s="188"/>
      <c r="C309" s="189"/>
      <c r="D309" s="190" t="s">
        <v>134</v>
      </c>
      <c r="E309" s="191" t="s">
        <v>19</v>
      </c>
      <c r="F309" s="192" t="s">
        <v>468</v>
      </c>
      <c r="G309" s="189"/>
      <c r="H309" s="193">
        <v>64.6</v>
      </c>
      <c r="I309" s="194"/>
      <c r="J309" s="189"/>
      <c r="K309" s="189"/>
      <c r="L309" s="195"/>
      <c r="M309" s="196"/>
      <c r="N309" s="197"/>
      <c r="O309" s="197"/>
      <c r="P309" s="197"/>
      <c r="Q309" s="197"/>
      <c r="R309" s="197"/>
      <c r="S309" s="197"/>
      <c r="T309" s="198"/>
      <c r="AT309" s="199" t="s">
        <v>134</v>
      </c>
      <c r="AU309" s="199" t="s">
        <v>79</v>
      </c>
      <c r="AV309" s="13" t="s">
        <v>79</v>
      </c>
      <c r="AW309" s="13" t="s">
        <v>31</v>
      </c>
      <c r="AX309" s="13" t="s">
        <v>77</v>
      </c>
      <c r="AY309" s="199" t="s">
        <v>124</v>
      </c>
    </row>
    <row r="310" spans="1:65" s="2" customFormat="1" ht="14.45" customHeight="1">
      <c r="A310" s="36"/>
      <c r="B310" s="37"/>
      <c r="C310" s="175" t="s">
        <v>469</v>
      </c>
      <c r="D310" s="175" t="s">
        <v>127</v>
      </c>
      <c r="E310" s="176" t="s">
        <v>470</v>
      </c>
      <c r="F310" s="177" t="s">
        <v>471</v>
      </c>
      <c r="G310" s="178" t="s">
        <v>130</v>
      </c>
      <c r="H310" s="179">
        <v>32.8</v>
      </c>
      <c r="I310" s="180"/>
      <c r="J310" s="181">
        <f>ROUND(I310*H310,2)</f>
        <v>0</v>
      </c>
      <c r="K310" s="177" t="s">
        <v>131</v>
      </c>
      <c r="L310" s="41"/>
      <c r="M310" s="182" t="s">
        <v>19</v>
      </c>
      <c r="N310" s="183" t="s">
        <v>40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0.00394</v>
      </c>
      <c r="T310" s="185">
        <f>S310*H310</f>
        <v>0.12923199999999999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181</v>
      </c>
      <c r="AT310" s="186" t="s">
        <v>127</v>
      </c>
      <c r="AU310" s="186" t="s">
        <v>79</v>
      </c>
      <c r="AY310" s="19" t="s">
        <v>124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77</v>
      </c>
      <c r="BK310" s="187">
        <f>ROUND(I310*H310,2)</f>
        <v>0</v>
      </c>
      <c r="BL310" s="19" t="s">
        <v>181</v>
      </c>
      <c r="BM310" s="186" t="s">
        <v>472</v>
      </c>
    </row>
    <row r="311" spans="2:51" s="13" customFormat="1" ht="12">
      <c r="B311" s="188"/>
      <c r="C311" s="189"/>
      <c r="D311" s="190" t="s">
        <v>134</v>
      </c>
      <c r="E311" s="191" t="s">
        <v>19</v>
      </c>
      <c r="F311" s="192" t="s">
        <v>473</v>
      </c>
      <c r="G311" s="189"/>
      <c r="H311" s="193">
        <v>32.8</v>
      </c>
      <c r="I311" s="194"/>
      <c r="J311" s="189"/>
      <c r="K311" s="189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134</v>
      </c>
      <c r="AU311" s="199" t="s">
        <v>79</v>
      </c>
      <c r="AV311" s="13" t="s">
        <v>79</v>
      </c>
      <c r="AW311" s="13" t="s">
        <v>31</v>
      </c>
      <c r="AX311" s="13" t="s">
        <v>77</v>
      </c>
      <c r="AY311" s="199" t="s">
        <v>124</v>
      </c>
    </row>
    <row r="312" spans="1:65" s="2" customFormat="1" ht="24.2" customHeight="1">
      <c r="A312" s="36"/>
      <c r="B312" s="37"/>
      <c r="C312" s="175" t="s">
        <v>474</v>
      </c>
      <c r="D312" s="175" t="s">
        <v>127</v>
      </c>
      <c r="E312" s="176" t="s">
        <v>475</v>
      </c>
      <c r="F312" s="177" t="s">
        <v>476</v>
      </c>
      <c r="G312" s="178" t="s">
        <v>130</v>
      </c>
      <c r="H312" s="179">
        <v>41.16</v>
      </c>
      <c r="I312" s="180"/>
      <c r="J312" s="181">
        <f>ROUND(I312*H312,2)</f>
        <v>0</v>
      </c>
      <c r="K312" s="177" t="s">
        <v>131</v>
      </c>
      <c r="L312" s="41"/>
      <c r="M312" s="182" t="s">
        <v>19</v>
      </c>
      <c r="N312" s="183" t="s">
        <v>40</v>
      </c>
      <c r="O312" s="66"/>
      <c r="P312" s="184">
        <f>O312*H312</f>
        <v>0</v>
      </c>
      <c r="Q312" s="184">
        <v>0.00225</v>
      </c>
      <c r="R312" s="184">
        <f>Q312*H312</f>
        <v>0.09260999999999998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181</v>
      </c>
      <c r="AT312" s="186" t="s">
        <v>127</v>
      </c>
      <c r="AU312" s="186" t="s">
        <v>79</v>
      </c>
      <c r="AY312" s="19" t="s">
        <v>124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77</v>
      </c>
      <c r="BK312" s="187">
        <f>ROUND(I312*H312,2)</f>
        <v>0</v>
      </c>
      <c r="BL312" s="19" t="s">
        <v>181</v>
      </c>
      <c r="BM312" s="186" t="s">
        <v>477</v>
      </c>
    </row>
    <row r="313" spans="2:51" s="15" customFormat="1" ht="12">
      <c r="B313" s="221"/>
      <c r="C313" s="222"/>
      <c r="D313" s="190" t="s">
        <v>134</v>
      </c>
      <c r="E313" s="223" t="s">
        <v>19</v>
      </c>
      <c r="F313" s="224" t="s">
        <v>478</v>
      </c>
      <c r="G313" s="222"/>
      <c r="H313" s="223" t="s">
        <v>19</v>
      </c>
      <c r="I313" s="225"/>
      <c r="J313" s="222"/>
      <c r="K313" s="222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134</v>
      </c>
      <c r="AU313" s="230" t="s">
        <v>79</v>
      </c>
      <c r="AV313" s="15" t="s">
        <v>77</v>
      </c>
      <c r="AW313" s="15" t="s">
        <v>31</v>
      </c>
      <c r="AX313" s="15" t="s">
        <v>69</v>
      </c>
      <c r="AY313" s="230" t="s">
        <v>124</v>
      </c>
    </row>
    <row r="314" spans="2:51" s="13" customFormat="1" ht="12">
      <c r="B314" s="188"/>
      <c r="C314" s="189"/>
      <c r="D314" s="190" t="s">
        <v>134</v>
      </c>
      <c r="E314" s="191" t="s">
        <v>19</v>
      </c>
      <c r="F314" s="192" t="s">
        <v>479</v>
      </c>
      <c r="G314" s="189"/>
      <c r="H314" s="193">
        <v>41.16</v>
      </c>
      <c r="I314" s="194"/>
      <c r="J314" s="189"/>
      <c r="K314" s="189"/>
      <c r="L314" s="195"/>
      <c r="M314" s="196"/>
      <c r="N314" s="197"/>
      <c r="O314" s="197"/>
      <c r="P314" s="197"/>
      <c r="Q314" s="197"/>
      <c r="R314" s="197"/>
      <c r="S314" s="197"/>
      <c r="T314" s="198"/>
      <c r="AT314" s="199" t="s">
        <v>134</v>
      </c>
      <c r="AU314" s="199" t="s">
        <v>79</v>
      </c>
      <c r="AV314" s="13" t="s">
        <v>79</v>
      </c>
      <c r="AW314" s="13" t="s">
        <v>31</v>
      </c>
      <c r="AX314" s="13" t="s">
        <v>77</v>
      </c>
      <c r="AY314" s="199" t="s">
        <v>124</v>
      </c>
    </row>
    <row r="315" spans="1:65" s="2" customFormat="1" ht="24.2" customHeight="1">
      <c r="A315" s="36"/>
      <c r="B315" s="37"/>
      <c r="C315" s="175" t="s">
        <v>480</v>
      </c>
      <c r="D315" s="175" t="s">
        <v>127</v>
      </c>
      <c r="E315" s="176" t="s">
        <v>481</v>
      </c>
      <c r="F315" s="177" t="s">
        <v>482</v>
      </c>
      <c r="G315" s="178" t="s">
        <v>130</v>
      </c>
      <c r="H315" s="179">
        <v>41.16</v>
      </c>
      <c r="I315" s="180"/>
      <c r="J315" s="181">
        <f>ROUND(I315*H315,2)</f>
        <v>0</v>
      </c>
      <c r="K315" s="177" t="s">
        <v>131</v>
      </c>
      <c r="L315" s="41"/>
      <c r="M315" s="182" t="s">
        <v>19</v>
      </c>
      <c r="N315" s="183" t="s">
        <v>40</v>
      </c>
      <c r="O315" s="66"/>
      <c r="P315" s="184">
        <f>O315*H315</f>
        <v>0</v>
      </c>
      <c r="Q315" s="184">
        <v>0.00287</v>
      </c>
      <c r="R315" s="184">
        <f>Q315*H315</f>
        <v>0.11812919999999999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181</v>
      </c>
      <c r="AT315" s="186" t="s">
        <v>127</v>
      </c>
      <c r="AU315" s="186" t="s">
        <v>79</v>
      </c>
      <c r="AY315" s="19" t="s">
        <v>124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77</v>
      </c>
      <c r="BK315" s="187">
        <f>ROUND(I315*H315,2)</f>
        <v>0</v>
      </c>
      <c r="BL315" s="19" t="s">
        <v>181</v>
      </c>
      <c r="BM315" s="186" t="s">
        <v>483</v>
      </c>
    </row>
    <row r="316" spans="2:51" s="13" customFormat="1" ht="12">
      <c r="B316" s="188"/>
      <c r="C316" s="189"/>
      <c r="D316" s="190" t="s">
        <v>134</v>
      </c>
      <c r="E316" s="191" t="s">
        <v>19</v>
      </c>
      <c r="F316" s="192" t="s">
        <v>479</v>
      </c>
      <c r="G316" s="189"/>
      <c r="H316" s="193">
        <v>41.16</v>
      </c>
      <c r="I316" s="194"/>
      <c r="J316" s="189"/>
      <c r="K316" s="189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134</v>
      </c>
      <c r="AU316" s="199" t="s">
        <v>79</v>
      </c>
      <c r="AV316" s="13" t="s">
        <v>79</v>
      </c>
      <c r="AW316" s="13" t="s">
        <v>31</v>
      </c>
      <c r="AX316" s="13" t="s">
        <v>77</v>
      </c>
      <c r="AY316" s="199" t="s">
        <v>124</v>
      </c>
    </row>
    <row r="317" spans="1:65" s="2" customFormat="1" ht="37.9" customHeight="1">
      <c r="A317" s="36"/>
      <c r="B317" s="37"/>
      <c r="C317" s="175" t="s">
        <v>484</v>
      </c>
      <c r="D317" s="175" t="s">
        <v>127</v>
      </c>
      <c r="E317" s="176" t="s">
        <v>485</v>
      </c>
      <c r="F317" s="177" t="s">
        <v>486</v>
      </c>
      <c r="G317" s="178" t="s">
        <v>130</v>
      </c>
      <c r="H317" s="179">
        <v>193.8</v>
      </c>
      <c r="I317" s="180"/>
      <c r="J317" s="181">
        <f>ROUND(I317*H317,2)</f>
        <v>0</v>
      </c>
      <c r="K317" s="177" t="s">
        <v>131</v>
      </c>
      <c r="L317" s="41"/>
      <c r="M317" s="182" t="s">
        <v>19</v>
      </c>
      <c r="N317" s="183" t="s">
        <v>40</v>
      </c>
      <c r="O317" s="66"/>
      <c r="P317" s="184">
        <f>O317*H317</f>
        <v>0</v>
      </c>
      <c r="Q317" s="184">
        <v>0.00185</v>
      </c>
      <c r="R317" s="184">
        <f>Q317*H317</f>
        <v>0.35853</v>
      </c>
      <c r="S317" s="184">
        <v>0</v>
      </c>
      <c r="T317" s="185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6" t="s">
        <v>181</v>
      </c>
      <c r="AT317" s="186" t="s">
        <v>127</v>
      </c>
      <c r="AU317" s="186" t="s">
        <v>79</v>
      </c>
      <c r="AY317" s="19" t="s">
        <v>124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9" t="s">
        <v>77</v>
      </c>
      <c r="BK317" s="187">
        <f>ROUND(I317*H317,2)</f>
        <v>0</v>
      </c>
      <c r="BL317" s="19" t="s">
        <v>181</v>
      </c>
      <c r="BM317" s="186" t="s">
        <v>487</v>
      </c>
    </row>
    <row r="318" spans="2:51" s="15" customFormat="1" ht="12">
      <c r="B318" s="221"/>
      <c r="C318" s="222"/>
      <c r="D318" s="190" t="s">
        <v>134</v>
      </c>
      <c r="E318" s="223" t="s">
        <v>19</v>
      </c>
      <c r="F318" s="224" t="s">
        <v>488</v>
      </c>
      <c r="G318" s="222"/>
      <c r="H318" s="223" t="s">
        <v>19</v>
      </c>
      <c r="I318" s="225"/>
      <c r="J318" s="222"/>
      <c r="K318" s="222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134</v>
      </c>
      <c r="AU318" s="230" t="s">
        <v>79</v>
      </c>
      <c r="AV318" s="15" t="s">
        <v>77</v>
      </c>
      <c r="AW318" s="15" t="s">
        <v>31</v>
      </c>
      <c r="AX318" s="15" t="s">
        <v>69</v>
      </c>
      <c r="AY318" s="230" t="s">
        <v>124</v>
      </c>
    </row>
    <row r="319" spans="2:51" s="13" customFormat="1" ht="12">
      <c r="B319" s="188"/>
      <c r="C319" s="189"/>
      <c r="D319" s="190" t="s">
        <v>134</v>
      </c>
      <c r="E319" s="191" t="s">
        <v>19</v>
      </c>
      <c r="F319" s="192" t="s">
        <v>468</v>
      </c>
      <c r="G319" s="189"/>
      <c r="H319" s="193">
        <v>64.6</v>
      </c>
      <c r="I319" s="194"/>
      <c r="J319" s="189"/>
      <c r="K319" s="189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134</v>
      </c>
      <c r="AU319" s="199" t="s">
        <v>79</v>
      </c>
      <c r="AV319" s="13" t="s">
        <v>79</v>
      </c>
      <c r="AW319" s="13" t="s">
        <v>31</v>
      </c>
      <c r="AX319" s="13" t="s">
        <v>69</v>
      </c>
      <c r="AY319" s="199" t="s">
        <v>124</v>
      </c>
    </row>
    <row r="320" spans="2:51" s="15" customFormat="1" ht="12">
      <c r="B320" s="221"/>
      <c r="C320" s="222"/>
      <c r="D320" s="190" t="s">
        <v>134</v>
      </c>
      <c r="E320" s="223" t="s">
        <v>19</v>
      </c>
      <c r="F320" s="224" t="s">
        <v>489</v>
      </c>
      <c r="G320" s="222"/>
      <c r="H320" s="223" t="s">
        <v>19</v>
      </c>
      <c r="I320" s="225"/>
      <c r="J320" s="222"/>
      <c r="K320" s="222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134</v>
      </c>
      <c r="AU320" s="230" t="s">
        <v>79</v>
      </c>
      <c r="AV320" s="15" t="s">
        <v>77</v>
      </c>
      <c r="AW320" s="15" t="s">
        <v>31</v>
      </c>
      <c r="AX320" s="15" t="s">
        <v>69</v>
      </c>
      <c r="AY320" s="230" t="s">
        <v>124</v>
      </c>
    </row>
    <row r="321" spans="2:51" s="13" customFormat="1" ht="12">
      <c r="B321" s="188"/>
      <c r="C321" s="189"/>
      <c r="D321" s="190" t="s">
        <v>134</v>
      </c>
      <c r="E321" s="191" t="s">
        <v>19</v>
      </c>
      <c r="F321" s="192" t="s">
        <v>468</v>
      </c>
      <c r="G321" s="189"/>
      <c r="H321" s="193">
        <v>64.6</v>
      </c>
      <c r="I321" s="194"/>
      <c r="J321" s="189"/>
      <c r="K321" s="189"/>
      <c r="L321" s="195"/>
      <c r="M321" s="196"/>
      <c r="N321" s="197"/>
      <c r="O321" s="197"/>
      <c r="P321" s="197"/>
      <c r="Q321" s="197"/>
      <c r="R321" s="197"/>
      <c r="S321" s="197"/>
      <c r="T321" s="198"/>
      <c r="AT321" s="199" t="s">
        <v>134</v>
      </c>
      <c r="AU321" s="199" t="s">
        <v>79</v>
      </c>
      <c r="AV321" s="13" t="s">
        <v>79</v>
      </c>
      <c r="AW321" s="13" t="s">
        <v>31</v>
      </c>
      <c r="AX321" s="13" t="s">
        <v>69</v>
      </c>
      <c r="AY321" s="199" t="s">
        <v>124</v>
      </c>
    </row>
    <row r="322" spans="2:51" s="15" customFormat="1" ht="12">
      <c r="B322" s="221"/>
      <c r="C322" s="222"/>
      <c r="D322" s="190" t="s">
        <v>134</v>
      </c>
      <c r="E322" s="223" t="s">
        <v>19</v>
      </c>
      <c r="F322" s="224" t="s">
        <v>490</v>
      </c>
      <c r="G322" s="222"/>
      <c r="H322" s="223" t="s">
        <v>19</v>
      </c>
      <c r="I322" s="225"/>
      <c r="J322" s="222"/>
      <c r="K322" s="222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134</v>
      </c>
      <c r="AU322" s="230" t="s">
        <v>79</v>
      </c>
      <c r="AV322" s="15" t="s">
        <v>77</v>
      </c>
      <c r="AW322" s="15" t="s">
        <v>31</v>
      </c>
      <c r="AX322" s="15" t="s">
        <v>69</v>
      </c>
      <c r="AY322" s="230" t="s">
        <v>124</v>
      </c>
    </row>
    <row r="323" spans="2:51" s="13" customFormat="1" ht="12">
      <c r="B323" s="188"/>
      <c r="C323" s="189"/>
      <c r="D323" s="190" t="s">
        <v>134</v>
      </c>
      <c r="E323" s="191" t="s">
        <v>19</v>
      </c>
      <c r="F323" s="192" t="s">
        <v>468</v>
      </c>
      <c r="G323" s="189"/>
      <c r="H323" s="193">
        <v>64.6</v>
      </c>
      <c r="I323" s="194"/>
      <c r="J323" s="189"/>
      <c r="K323" s="189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134</v>
      </c>
      <c r="AU323" s="199" t="s">
        <v>79</v>
      </c>
      <c r="AV323" s="13" t="s">
        <v>79</v>
      </c>
      <c r="AW323" s="13" t="s">
        <v>31</v>
      </c>
      <c r="AX323" s="13" t="s">
        <v>69</v>
      </c>
      <c r="AY323" s="199" t="s">
        <v>124</v>
      </c>
    </row>
    <row r="324" spans="2:51" s="14" customFormat="1" ht="12">
      <c r="B324" s="200"/>
      <c r="C324" s="201"/>
      <c r="D324" s="190" t="s">
        <v>134</v>
      </c>
      <c r="E324" s="202" t="s">
        <v>19</v>
      </c>
      <c r="F324" s="203" t="s">
        <v>137</v>
      </c>
      <c r="G324" s="201"/>
      <c r="H324" s="204">
        <v>193.79999999999998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134</v>
      </c>
      <c r="AU324" s="210" t="s">
        <v>79</v>
      </c>
      <c r="AV324" s="14" t="s">
        <v>132</v>
      </c>
      <c r="AW324" s="14" t="s">
        <v>31</v>
      </c>
      <c r="AX324" s="14" t="s">
        <v>77</v>
      </c>
      <c r="AY324" s="210" t="s">
        <v>124</v>
      </c>
    </row>
    <row r="325" spans="1:65" s="2" customFormat="1" ht="37.9" customHeight="1">
      <c r="A325" s="36"/>
      <c r="B325" s="37"/>
      <c r="C325" s="175" t="s">
        <v>491</v>
      </c>
      <c r="D325" s="175" t="s">
        <v>127</v>
      </c>
      <c r="E325" s="176" t="s">
        <v>492</v>
      </c>
      <c r="F325" s="177" t="s">
        <v>493</v>
      </c>
      <c r="G325" s="178" t="s">
        <v>130</v>
      </c>
      <c r="H325" s="179">
        <v>51.36</v>
      </c>
      <c r="I325" s="180"/>
      <c r="J325" s="181">
        <f>ROUND(I325*H325,2)</f>
        <v>0</v>
      </c>
      <c r="K325" s="177" t="s">
        <v>131</v>
      </c>
      <c r="L325" s="41"/>
      <c r="M325" s="182" t="s">
        <v>19</v>
      </c>
      <c r="N325" s="183" t="s">
        <v>40</v>
      </c>
      <c r="O325" s="66"/>
      <c r="P325" s="184">
        <f>O325*H325</f>
        <v>0</v>
      </c>
      <c r="Q325" s="184">
        <v>0.00163</v>
      </c>
      <c r="R325" s="184">
        <f>Q325*H325</f>
        <v>0.0837168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181</v>
      </c>
      <c r="AT325" s="186" t="s">
        <v>127</v>
      </c>
      <c r="AU325" s="186" t="s">
        <v>79</v>
      </c>
      <c r="AY325" s="19" t="s">
        <v>124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77</v>
      </c>
      <c r="BK325" s="187">
        <f>ROUND(I325*H325,2)</f>
        <v>0</v>
      </c>
      <c r="BL325" s="19" t="s">
        <v>181</v>
      </c>
      <c r="BM325" s="186" t="s">
        <v>494</v>
      </c>
    </row>
    <row r="326" spans="2:51" s="13" customFormat="1" ht="12">
      <c r="B326" s="188"/>
      <c r="C326" s="189"/>
      <c r="D326" s="190" t="s">
        <v>134</v>
      </c>
      <c r="E326" s="191" t="s">
        <v>19</v>
      </c>
      <c r="F326" s="192" t="s">
        <v>495</v>
      </c>
      <c r="G326" s="189"/>
      <c r="H326" s="193">
        <v>51.36</v>
      </c>
      <c r="I326" s="194"/>
      <c r="J326" s="189"/>
      <c r="K326" s="189"/>
      <c r="L326" s="195"/>
      <c r="M326" s="196"/>
      <c r="N326" s="197"/>
      <c r="O326" s="197"/>
      <c r="P326" s="197"/>
      <c r="Q326" s="197"/>
      <c r="R326" s="197"/>
      <c r="S326" s="197"/>
      <c r="T326" s="198"/>
      <c r="AT326" s="199" t="s">
        <v>134</v>
      </c>
      <c r="AU326" s="199" t="s">
        <v>79</v>
      </c>
      <c r="AV326" s="13" t="s">
        <v>79</v>
      </c>
      <c r="AW326" s="13" t="s">
        <v>31</v>
      </c>
      <c r="AX326" s="13" t="s">
        <v>77</v>
      </c>
      <c r="AY326" s="199" t="s">
        <v>124</v>
      </c>
    </row>
    <row r="327" spans="1:65" s="2" customFormat="1" ht="24.2" customHeight="1">
      <c r="A327" s="36"/>
      <c r="B327" s="37"/>
      <c r="C327" s="175" t="s">
        <v>496</v>
      </c>
      <c r="D327" s="175" t="s">
        <v>127</v>
      </c>
      <c r="E327" s="176" t="s">
        <v>497</v>
      </c>
      <c r="F327" s="177" t="s">
        <v>498</v>
      </c>
      <c r="G327" s="178" t="s">
        <v>130</v>
      </c>
      <c r="H327" s="179">
        <v>64.66</v>
      </c>
      <c r="I327" s="180"/>
      <c r="J327" s="181">
        <f>ROUND(I327*H327,2)</f>
        <v>0</v>
      </c>
      <c r="K327" s="177" t="s">
        <v>131</v>
      </c>
      <c r="L327" s="41"/>
      <c r="M327" s="182" t="s">
        <v>19</v>
      </c>
      <c r="N327" s="183" t="s">
        <v>40</v>
      </c>
      <c r="O327" s="66"/>
      <c r="P327" s="184">
        <f>O327*H327</f>
        <v>0</v>
      </c>
      <c r="Q327" s="184">
        <v>0.00169</v>
      </c>
      <c r="R327" s="184">
        <f>Q327*H327</f>
        <v>0.1092754</v>
      </c>
      <c r="S327" s="184">
        <v>0</v>
      </c>
      <c r="T327" s="18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181</v>
      </c>
      <c r="AT327" s="186" t="s">
        <v>127</v>
      </c>
      <c r="AU327" s="186" t="s">
        <v>79</v>
      </c>
      <c r="AY327" s="19" t="s">
        <v>124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77</v>
      </c>
      <c r="BK327" s="187">
        <f>ROUND(I327*H327,2)</f>
        <v>0</v>
      </c>
      <c r="BL327" s="19" t="s">
        <v>181</v>
      </c>
      <c r="BM327" s="186" t="s">
        <v>499</v>
      </c>
    </row>
    <row r="328" spans="2:51" s="13" customFormat="1" ht="12">
      <c r="B328" s="188"/>
      <c r="C328" s="189"/>
      <c r="D328" s="190" t="s">
        <v>134</v>
      </c>
      <c r="E328" s="191" t="s">
        <v>19</v>
      </c>
      <c r="F328" s="192" t="s">
        <v>500</v>
      </c>
      <c r="G328" s="189"/>
      <c r="H328" s="193">
        <v>64.66</v>
      </c>
      <c r="I328" s="194"/>
      <c r="J328" s="189"/>
      <c r="K328" s="189"/>
      <c r="L328" s="195"/>
      <c r="M328" s="196"/>
      <c r="N328" s="197"/>
      <c r="O328" s="197"/>
      <c r="P328" s="197"/>
      <c r="Q328" s="197"/>
      <c r="R328" s="197"/>
      <c r="S328" s="197"/>
      <c r="T328" s="198"/>
      <c r="AT328" s="199" t="s">
        <v>134</v>
      </c>
      <c r="AU328" s="199" t="s">
        <v>79</v>
      </c>
      <c r="AV328" s="13" t="s">
        <v>79</v>
      </c>
      <c r="AW328" s="13" t="s">
        <v>31</v>
      </c>
      <c r="AX328" s="13" t="s">
        <v>77</v>
      </c>
      <c r="AY328" s="199" t="s">
        <v>124</v>
      </c>
    </row>
    <row r="329" spans="1:65" s="2" customFormat="1" ht="37.9" customHeight="1">
      <c r="A329" s="36"/>
      <c r="B329" s="37"/>
      <c r="C329" s="175" t="s">
        <v>501</v>
      </c>
      <c r="D329" s="175" t="s">
        <v>127</v>
      </c>
      <c r="E329" s="176" t="s">
        <v>502</v>
      </c>
      <c r="F329" s="177" t="s">
        <v>503</v>
      </c>
      <c r="G329" s="178" t="s">
        <v>344</v>
      </c>
      <c r="H329" s="179">
        <v>6</v>
      </c>
      <c r="I329" s="180"/>
      <c r="J329" s="181">
        <f>ROUND(I329*H329,2)</f>
        <v>0</v>
      </c>
      <c r="K329" s="177" t="s">
        <v>131</v>
      </c>
      <c r="L329" s="41"/>
      <c r="M329" s="182" t="s">
        <v>19</v>
      </c>
      <c r="N329" s="183" t="s">
        <v>40</v>
      </c>
      <c r="O329" s="66"/>
      <c r="P329" s="184">
        <f>O329*H329</f>
        <v>0</v>
      </c>
      <c r="Q329" s="184">
        <v>0.00036</v>
      </c>
      <c r="R329" s="184">
        <f>Q329*H329</f>
        <v>0.00216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181</v>
      </c>
      <c r="AT329" s="186" t="s">
        <v>127</v>
      </c>
      <c r="AU329" s="186" t="s">
        <v>79</v>
      </c>
      <c r="AY329" s="19" t="s">
        <v>124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77</v>
      </c>
      <c r="BK329" s="187">
        <f>ROUND(I329*H329,2)</f>
        <v>0</v>
      </c>
      <c r="BL329" s="19" t="s">
        <v>181</v>
      </c>
      <c r="BM329" s="186" t="s">
        <v>504</v>
      </c>
    </row>
    <row r="330" spans="1:65" s="2" customFormat="1" ht="37.9" customHeight="1">
      <c r="A330" s="36"/>
      <c r="B330" s="37"/>
      <c r="C330" s="175" t="s">
        <v>505</v>
      </c>
      <c r="D330" s="175" t="s">
        <v>127</v>
      </c>
      <c r="E330" s="176" t="s">
        <v>506</v>
      </c>
      <c r="F330" s="177" t="s">
        <v>507</v>
      </c>
      <c r="G330" s="178" t="s">
        <v>130</v>
      </c>
      <c r="H330" s="179">
        <v>49.2</v>
      </c>
      <c r="I330" s="180"/>
      <c r="J330" s="181">
        <f>ROUND(I330*H330,2)</f>
        <v>0</v>
      </c>
      <c r="K330" s="177" t="s">
        <v>131</v>
      </c>
      <c r="L330" s="41"/>
      <c r="M330" s="182" t="s">
        <v>19</v>
      </c>
      <c r="N330" s="183" t="s">
        <v>40</v>
      </c>
      <c r="O330" s="66"/>
      <c r="P330" s="184">
        <f>O330*H330</f>
        <v>0</v>
      </c>
      <c r="Q330" s="184">
        <v>0.00217</v>
      </c>
      <c r="R330" s="184">
        <f>Q330*H330</f>
        <v>0.10676400000000001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181</v>
      </c>
      <c r="AT330" s="186" t="s">
        <v>127</v>
      </c>
      <c r="AU330" s="186" t="s">
        <v>79</v>
      </c>
      <c r="AY330" s="19" t="s">
        <v>124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77</v>
      </c>
      <c r="BK330" s="187">
        <f>ROUND(I330*H330,2)</f>
        <v>0</v>
      </c>
      <c r="BL330" s="19" t="s">
        <v>181</v>
      </c>
      <c r="BM330" s="186" t="s">
        <v>508</v>
      </c>
    </row>
    <row r="331" spans="2:51" s="13" customFormat="1" ht="12">
      <c r="B331" s="188"/>
      <c r="C331" s="189"/>
      <c r="D331" s="190" t="s">
        <v>134</v>
      </c>
      <c r="E331" s="191" t="s">
        <v>19</v>
      </c>
      <c r="F331" s="192" t="s">
        <v>509</v>
      </c>
      <c r="G331" s="189"/>
      <c r="H331" s="193">
        <v>49.2</v>
      </c>
      <c r="I331" s="194"/>
      <c r="J331" s="189"/>
      <c r="K331" s="189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134</v>
      </c>
      <c r="AU331" s="199" t="s">
        <v>79</v>
      </c>
      <c r="AV331" s="13" t="s">
        <v>79</v>
      </c>
      <c r="AW331" s="13" t="s">
        <v>31</v>
      </c>
      <c r="AX331" s="13" t="s">
        <v>77</v>
      </c>
      <c r="AY331" s="199" t="s">
        <v>124</v>
      </c>
    </row>
    <row r="332" spans="1:65" s="2" customFormat="1" ht="37.9" customHeight="1">
      <c r="A332" s="36"/>
      <c r="B332" s="37"/>
      <c r="C332" s="175" t="s">
        <v>510</v>
      </c>
      <c r="D332" s="175" t="s">
        <v>127</v>
      </c>
      <c r="E332" s="176" t="s">
        <v>511</v>
      </c>
      <c r="F332" s="177" t="s">
        <v>512</v>
      </c>
      <c r="G332" s="178" t="s">
        <v>272</v>
      </c>
      <c r="H332" s="231"/>
      <c r="I332" s="180"/>
      <c r="J332" s="181">
        <f>ROUND(I332*H332,2)</f>
        <v>0</v>
      </c>
      <c r="K332" s="177" t="s">
        <v>131</v>
      </c>
      <c r="L332" s="41"/>
      <c r="M332" s="182" t="s">
        <v>19</v>
      </c>
      <c r="N332" s="183" t="s">
        <v>40</v>
      </c>
      <c r="O332" s="66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181</v>
      </c>
      <c r="AT332" s="186" t="s">
        <v>127</v>
      </c>
      <c r="AU332" s="186" t="s">
        <v>79</v>
      </c>
      <c r="AY332" s="19" t="s">
        <v>124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77</v>
      </c>
      <c r="BK332" s="187">
        <f>ROUND(I332*H332,2)</f>
        <v>0</v>
      </c>
      <c r="BL332" s="19" t="s">
        <v>181</v>
      </c>
      <c r="BM332" s="186" t="s">
        <v>513</v>
      </c>
    </row>
    <row r="333" spans="2:63" s="12" customFormat="1" ht="22.9" customHeight="1">
      <c r="B333" s="159"/>
      <c r="C333" s="160"/>
      <c r="D333" s="161" t="s">
        <v>68</v>
      </c>
      <c r="E333" s="173" t="s">
        <v>514</v>
      </c>
      <c r="F333" s="173" t="s">
        <v>515</v>
      </c>
      <c r="G333" s="160"/>
      <c r="H333" s="160"/>
      <c r="I333" s="163"/>
      <c r="J333" s="174">
        <f>BK333</f>
        <v>0</v>
      </c>
      <c r="K333" s="160"/>
      <c r="L333" s="165"/>
      <c r="M333" s="166"/>
      <c r="N333" s="167"/>
      <c r="O333" s="167"/>
      <c r="P333" s="168">
        <f>SUM(P334:P343)</f>
        <v>0</v>
      </c>
      <c r="Q333" s="167"/>
      <c r="R333" s="168">
        <f>SUM(R334:R343)</f>
        <v>0</v>
      </c>
      <c r="S333" s="167"/>
      <c r="T333" s="169">
        <f>SUM(T334:T343)</f>
        <v>14.20961336</v>
      </c>
      <c r="AR333" s="170" t="s">
        <v>79</v>
      </c>
      <c r="AT333" s="171" t="s">
        <v>68</v>
      </c>
      <c r="AU333" s="171" t="s">
        <v>77</v>
      </c>
      <c r="AY333" s="170" t="s">
        <v>124</v>
      </c>
      <c r="BK333" s="172">
        <f>SUM(BK334:BK343)</f>
        <v>0</v>
      </c>
    </row>
    <row r="334" spans="1:65" s="2" customFormat="1" ht="24.2" customHeight="1">
      <c r="A334" s="36"/>
      <c r="B334" s="37"/>
      <c r="C334" s="175" t="s">
        <v>516</v>
      </c>
      <c r="D334" s="175" t="s">
        <v>127</v>
      </c>
      <c r="E334" s="176" t="s">
        <v>517</v>
      </c>
      <c r="F334" s="177" t="s">
        <v>518</v>
      </c>
      <c r="G334" s="178" t="s">
        <v>147</v>
      </c>
      <c r="H334" s="179">
        <v>683.812</v>
      </c>
      <c r="I334" s="180"/>
      <c r="J334" s="181">
        <f>ROUND(I334*H334,2)</f>
        <v>0</v>
      </c>
      <c r="K334" s="177" t="s">
        <v>19</v>
      </c>
      <c r="L334" s="41"/>
      <c r="M334" s="182" t="s">
        <v>19</v>
      </c>
      <c r="N334" s="183" t="s">
        <v>40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0.02078</v>
      </c>
      <c r="T334" s="185">
        <f>S334*H334</f>
        <v>14.20961336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181</v>
      </c>
      <c r="AT334" s="186" t="s">
        <v>127</v>
      </c>
      <c r="AU334" s="186" t="s">
        <v>79</v>
      </c>
      <c r="AY334" s="19" t="s">
        <v>124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77</v>
      </c>
      <c r="BK334" s="187">
        <f>ROUND(I334*H334,2)</f>
        <v>0</v>
      </c>
      <c r="BL334" s="19" t="s">
        <v>181</v>
      </c>
      <c r="BM334" s="186" t="s">
        <v>519</v>
      </c>
    </row>
    <row r="335" spans="2:51" s="15" customFormat="1" ht="12">
      <c r="B335" s="221"/>
      <c r="C335" s="222"/>
      <c r="D335" s="190" t="s">
        <v>134</v>
      </c>
      <c r="E335" s="223" t="s">
        <v>19</v>
      </c>
      <c r="F335" s="224" t="s">
        <v>159</v>
      </c>
      <c r="G335" s="222"/>
      <c r="H335" s="223" t="s">
        <v>19</v>
      </c>
      <c r="I335" s="225"/>
      <c r="J335" s="222"/>
      <c r="K335" s="222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134</v>
      </c>
      <c r="AU335" s="230" t="s">
        <v>79</v>
      </c>
      <c r="AV335" s="15" t="s">
        <v>77</v>
      </c>
      <c r="AW335" s="15" t="s">
        <v>31</v>
      </c>
      <c r="AX335" s="15" t="s">
        <v>69</v>
      </c>
      <c r="AY335" s="230" t="s">
        <v>124</v>
      </c>
    </row>
    <row r="336" spans="2:51" s="13" customFormat="1" ht="12">
      <c r="B336" s="188"/>
      <c r="C336" s="189"/>
      <c r="D336" s="190" t="s">
        <v>134</v>
      </c>
      <c r="E336" s="191" t="s">
        <v>19</v>
      </c>
      <c r="F336" s="192" t="s">
        <v>280</v>
      </c>
      <c r="G336" s="189"/>
      <c r="H336" s="193">
        <v>182.806</v>
      </c>
      <c r="I336" s="194"/>
      <c r="J336" s="189"/>
      <c r="K336" s="189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134</v>
      </c>
      <c r="AU336" s="199" t="s">
        <v>79</v>
      </c>
      <c r="AV336" s="13" t="s">
        <v>79</v>
      </c>
      <c r="AW336" s="13" t="s">
        <v>31</v>
      </c>
      <c r="AX336" s="13" t="s">
        <v>69</v>
      </c>
      <c r="AY336" s="199" t="s">
        <v>124</v>
      </c>
    </row>
    <row r="337" spans="2:51" s="15" customFormat="1" ht="12">
      <c r="B337" s="221"/>
      <c r="C337" s="222"/>
      <c r="D337" s="190" t="s">
        <v>134</v>
      </c>
      <c r="E337" s="223" t="s">
        <v>19</v>
      </c>
      <c r="F337" s="224" t="s">
        <v>161</v>
      </c>
      <c r="G337" s="222"/>
      <c r="H337" s="223" t="s">
        <v>19</v>
      </c>
      <c r="I337" s="225"/>
      <c r="J337" s="222"/>
      <c r="K337" s="222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134</v>
      </c>
      <c r="AU337" s="230" t="s">
        <v>79</v>
      </c>
      <c r="AV337" s="15" t="s">
        <v>77</v>
      </c>
      <c r="AW337" s="15" t="s">
        <v>31</v>
      </c>
      <c r="AX337" s="15" t="s">
        <v>69</v>
      </c>
      <c r="AY337" s="230" t="s">
        <v>124</v>
      </c>
    </row>
    <row r="338" spans="2:51" s="13" customFormat="1" ht="12">
      <c r="B338" s="188"/>
      <c r="C338" s="189"/>
      <c r="D338" s="190" t="s">
        <v>134</v>
      </c>
      <c r="E338" s="191" t="s">
        <v>19</v>
      </c>
      <c r="F338" s="192" t="s">
        <v>281</v>
      </c>
      <c r="G338" s="189"/>
      <c r="H338" s="193">
        <v>167.806</v>
      </c>
      <c r="I338" s="194"/>
      <c r="J338" s="189"/>
      <c r="K338" s="189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134</v>
      </c>
      <c r="AU338" s="199" t="s">
        <v>79</v>
      </c>
      <c r="AV338" s="13" t="s">
        <v>79</v>
      </c>
      <c r="AW338" s="13" t="s">
        <v>31</v>
      </c>
      <c r="AX338" s="13" t="s">
        <v>69</v>
      </c>
      <c r="AY338" s="199" t="s">
        <v>124</v>
      </c>
    </row>
    <row r="339" spans="2:51" s="15" customFormat="1" ht="12">
      <c r="B339" s="221"/>
      <c r="C339" s="222"/>
      <c r="D339" s="190" t="s">
        <v>134</v>
      </c>
      <c r="E339" s="223" t="s">
        <v>19</v>
      </c>
      <c r="F339" s="224" t="s">
        <v>163</v>
      </c>
      <c r="G339" s="222"/>
      <c r="H339" s="223" t="s">
        <v>19</v>
      </c>
      <c r="I339" s="225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134</v>
      </c>
      <c r="AU339" s="230" t="s">
        <v>79</v>
      </c>
      <c r="AV339" s="15" t="s">
        <v>77</v>
      </c>
      <c r="AW339" s="15" t="s">
        <v>31</v>
      </c>
      <c r="AX339" s="15" t="s">
        <v>69</v>
      </c>
      <c r="AY339" s="230" t="s">
        <v>124</v>
      </c>
    </row>
    <row r="340" spans="2:51" s="13" customFormat="1" ht="12">
      <c r="B340" s="188"/>
      <c r="C340" s="189"/>
      <c r="D340" s="190" t="s">
        <v>134</v>
      </c>
      <c r="E340" s="191" t="s">
        <v>19</v>
      </c>
      <c r="F340" s="192" t="s">
        <v>282</v>
      </c>
      <c r="G340" s="189"/>
      <c r="H340" s="193">
        <v>166.6</v>
      </c>
      <c r="I340" s="194"/>
      <c r="J340" s="189"/>
      <c r="K340" s="189"/>
      <c r="L340" s="195"/>
      <c r="M340" s="196"/>
      <c r="N340" s="197"/>
      <c r="O340" s="197"/>
      <c r="P340" s="197"/>
      <c r="Q340" s="197"/>
      <c r="R340" s="197"/>
      <c r="S340" s="197"/>
      <c r="T340" s="198"/>
      <c r="AT340" s="199" t="s">
        <v>134</v>
      </c>
      <c r="AU340" s="199" t="s">
        <v>79</v>
      </c>
      <c r="AV340" s="13" t="s">
        <v>79</v>
      </c>
      <c r="AW340" s="13" t="s">
        <v>31</v>
      </c>
      <c r="AX340" s="13" t="s">
        <v>69</v>
      </c>
      <c r="AY340" s="199" t="s">
        <v>124</v>
      </c>
    </row>
    <row r="341" spans="2:51" s="15" customFormat="1" ht="12">
      <c r="B341" s="221"/>
      <c r="C341" s="222"/>
      <c r="D341" s="190" t="s">
        <v>134</v>
      </c>
      <c r="E341" s="223" t="s">
        <v>19</v>
      </c>
      <c r="F341" s="224" t="s">
        <v>165</v>
      </c>
      <c r="G341" s="222"/>
      <c r="H341" s="223" t="s">
        <v>19</v>
      </c>
      <c r="I341" s="225"/>
      <c r="J341" s="222"/>
      <c r="K341" s="222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134</v>
      </c>
      <c r="AU341" s="230" t="s">
        <v>79</v>
      </c>
      <c r="AV341" s="15" t="s">
        <v>77</v>
      </c>
      <c r="AW341" s="15" t="s">
        <v>31</v>
      </c>
      <c r="AX341" s="15" t="s">
        <v>69</v>
      </c>
      <c r="AY341" s="230" t="s">
        <v>124</v>
      </c>
    </row>
    <row r="342" spans="2:51" s="13" customFormat="1" ht="12">
      <c r="B342" s="188"/>
      <c r="C342" s="189"/>
      <c r="D342" s="190" t="s">
        <v>134</v>
      </c>
      <c r="E342" s="191" t="s">
        <v>19</v>
      </c>
      <c r="F342" s="192" t="s">
        <v>282</v>
      </c>
      <c r="G342" s="189"/>
      <c r="H342" s="193">
        <v>166.6</v>
      </c>
      <c r="I342" s="194"/>
      <c r="J342" s="189"/>
      <c r="K342" s="189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134</v>
      </c>
      <c r="AU342" s="199" t="s">
        <v>79</v>
      </c>
      <c r="AV342" s="13" t="s">
        <v>79</v>
      </c>
      <c r="AW342" s="13" t="s">
        <v>31</v>
      </c>
      <c r="AX342" s="13" t="s">
        <v>69</v>
      </c>
      <c r="AY342" s="199" t="s">
        <v>124</v>
      </c>
    </row>
    <row r="343" spans="2:51" s="14" customFormat="1" ht="12">
      <c r="B343" s="200"/>
      <c r="C343" s="201"/>
      <c r="D343" s="190" t="s">
        <v>134</v>
      </c>
      <c r="E343" s="202" t="s">
        <v>19</v>
      </c>
      <c r="F343" s="203" t="s">
        <v>137</v>
      </c>
      <c r="G343" s="201"/>
      <c r="H343" s="204">
        <v>683.812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134</v>
      </c>
      <c r="AU343" s="210" t="s">
        <v>79</v>
      </c>
      <c r="AV343" s="14" t="s">
        <v>132</v>
      </c>
      <c r="AW343" s="14" t="s">
        <v>31</v>
      </c>
      <c r="AX343" s="14" t="s">
        <v>77</v>
      </c>
      <c r="AY343" s="210" t="s">
        <v>124</v>
      </c>
    </row>
    <row r="344" spans="2:63" s="12" customFormat="1" ht="22.9" customHeight="1">
      <c r="B344" s="159"/>
      <c r="C344" s="160"/>
      <c r="D344" s="161" t="s">
        <v>68</v>
      </c>
      <c r="E344" s="173" t="s">
        <v>520</v>
      </c>
      <c r="F344" s="173" t="s">
        <v>521</v>
      </c>
      <c r="G344" s="160"/>
      <c r="H344" s="160"/>
      <c r="I344" s="163"/>
      <c r="J344" s="174">
        <f>BK344</f>
        <v>0</v>
      </c>
      <c r="K344" s="160"/>
      <c r="L344" s="165"/>
      <c r="M344" s="166"/>
      <c r="N344" s="167"/>
      <c r="O344" s="167"/>
      <c r="P344" s="168">
        <f>SUM(P345:P364)</f>
        <v>0</v>
      </c>
      <c r="Q344" s="167"/>
      <c r="R344" s="168">
        <f>SUM(R345:R364)</f>
        <v>4.26874632</v>
      </c>
      <c r="S344" s="167"/>
      <c r="T344" s="169">
        <f>SUM(T345:T364)</f>
        <v>0</v>
      </c>
      <c r="AR344" s="170" t="s">
        <v>79</v>
      </c>
      <c r="AT344" s="171" t="s">
        <v>68</v>
      </c>
      <c r="AU344" s="171" t="s">
        <v>77</v>
      </c>
      <c r="AY344" s="170" t="s">
        <v>124</v>
      </c>
      <c r="BK344" s="172">
        <f>SUM(BK345:BK364)</f>
        <v>0</v>
      </c>
    </row>
    <row r="345" spans="1:65" s="2" customFormat="1" ht="37.9" customHeight="1">
      <c r="A345" s="36"/>
      <c r="B345" s="37"/>
      <c r="C345" s="175" t="s">
        <v>522</v>
      </c>
      <c r="D345" s="175" t="s">
        <v>127</v>
      </c>
      <c r="E345" s="176" t="s">
        <v>523</v>
      </c>
      <c r="F345" s="177" t="s">
        <v>524</v>
      </c>
      <c r="G345" s="178" t="s">
        <v>147</v>
      </c>
      <c r="H345" s="179">
        <v>11.577</v>
      </c>
      <c r="I345" s="180"/>
      <c r="J345" s="181">
        <f>ROUND(I345*H345,2)</f>
        <v>0</v>
      </c>
      <c r="K345" s="177" t="s">
        <v>131</v>
      </c>
      <c r="L345" s="41"/>
      <c r="M345" s="182" t="s">
        <v>19</v>
      </c>
      <c r="N345" s="183" t="s">
        <v>40</v>
      </c>
      <c r="O345" s="66"/>
      <c r="P345" s="184">
        <f>O345*H345</f>
        <v>0</v>
      </c>
      <c r="Q345" s="184">
        <v>0.00026</v>
      </c>
      <c r="R345" s="184">
        <f>Q345*H345</f>
        <v>0.0030100199999999995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181</v>
      </c>
      <c r="AT345" s="186" t="s">
        <v>127</v>
      </c>
      <c r="AU345" s="186" t="s">
        <v>79</v>
      </c>
      <c r="AY345" s="19" t="s">
        <v>124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77</v>
      </c>
      <c r="BK345" s="187">
        <f>ROUND(I345*H345,2)</f>
        <v>0</v>
      </c>
      <c r="BL345" s="19" t="s">
        <v>181</v>
      </c>
      <c r="BM345" s="186" t="s">
        <v>525</v>
      </c>
    </row>
    <row r="346" spans="2:51" s="13" customFormat="1" ht="12">
      <c r="B346" s="188"/>
      <c r="C346" s="189"/>
      <c r="D346" s="190" t="s">
        <v>134</v>
      </c>
      <c r="E346" s="191" t="s">
        <v>19</v>
      </c>
      <c r="F346" s="192" t="s">
        <v>526</v>
      </c>
      <c r="G346" s="189"/>
      <c r="H346" s="193">
        <v>9.326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134</v>
      </c>
      <c r="AU346" s="199" t="s">
        <v>79</v>
      </c>
      <c r="AV346" s="13" t="s">
        <v>79</v>
      </c>
      <c r="AW346" s="13" t="s">
        <v>31</v>
      </c>
      <c r="AX346" s="13" t="s">
        <v>69</v>
      </c>
      <c r="AY346" s="199" t="s">
        <v>124</v>
      </c>
    </row>
    <row r="347" spans="2:51" s="13" customFormat="1" ht="12">
      <c r="B347" s="188"/>
      <c r="C347" s="189"/>
      <c r="D347" s="190" t="s">
        <v>134</v>
      </c>
      <c r="E347" s="191" t="s">
        <v>19</v>
      </c>
      <c r="F347" s="192" t="s">
        <v>527</v>
      </c>
      <c r="G347" s="189"/>
      <c r="H347" s="193">
        <v>2.251</v>
      </c>
      <c r="I347" s="194"/>
      <c r="J347" s="189"/>
      <c r="K347" s="189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134</v>
      </c>
      <c r="AU347" s="199" t="s">
        <v>79</v>
      </c>
      <c r="AV347" s="13" t="s">
        <v>79</v>
      </c>
      <c r="AW347" s="13" t="s">
        <v>31</v>
      </c>
      <c r="AX347" s="13" t="s">
        <v>69</v>
      </c>
      <c r="AY347" s="199" t="s">
        <v>124</v>
      </c>
    </row>
    <row r="348" spans="2:51" s="14" customFormat="1" ht="12">
      <c r="B348" s="200"/>
      <c r="C348" s="201"/>
      <c r="D348" s="190" t="s">
        <v>134</v>
      </c>
      <c r="E348" s="202" t="s">
        <v>19</v>
      </c>
      <c r="F348" s="203" t="s">
        <v>137</v>
      </c>
      <c r="G348" s="201"/>
      <c r="H348" s="204">
        <v>11.577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134</v>
      </c>
      <c r="AU348" s="210" t="s">
        <v>79</v>
      </c>
      <c r="AV348" s="14" t="s">
        <v>132</v>
      </c>
      <c r="AW348" s="14" t="s">
        <v>31</v>
      </c>
      <c r="AX348" s="14" t="s">
        <v>77</v>
      </c>
      <c r="AY348" s="210" t="s">
        <v>124</v>
      </c>
    </row>
    <row r="349" spans="1:65" s="2" customFormat="1" ht="24.2" customHeight="1">
      <c r="A349" s="36"/>
      <c r="B349" s="37"/>
      <c r="C349" s="211" t="s">
        <v>528</v>
      </c>
      <c r="D349" s="211" t="s">
        <v>138</v>
      </c>
      <c r="E349" s="212" t="s">
        <v>529</v>
      </c>
      <c r="F349" s="213" t="s">
        <v>530</v>
      </c>
      <c r="G349" s="214" t="s">
        <v>147</v>
      </c>
      <c r="H349" s="215">
        <v>11.577</v>
      </c>
      <c r="I349" s="216"/>
      <c r="J349" s="217">
        <f>ROUND(I349*H349,2)</f>
        <v>0</v>
      </c>
      <c r="K349" s="213" t="s">
        <v>131</v>
      </c>
      <c r="L349" s="218"/>
      <c r="M349" s="219" t="s">
        <v>19</v>
      </c>
      <c r="N349" s="220" t="s">
        <v>40</v>
      </c>
      <c r="O349" s="66"/>
      <c r="P349" s="184">
        <f>O349*H349</f>
        <v>0</v>
      </c>
      <c r="Q349" s="184">
        <v>0.0287</v>
      </c>
      <c r="R349" s="184">
        <f>Q349*H349</f>
        <v>0.3322599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180</v>
      </c>
      <c r="AT349" s="186" t="s">
        <v>138</v>
      </c>
      <c r="AU349" s="186" t="s">
        <v>79</v>
      </c>
      <c r="AY349" s="19" t="s">
        <v>124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77</v>
      </c>
      <c r="BK349" s="187">
        <f>ROUND(I349*H349,2)</f>
        <v>0</v>
      </c>
      <c r="BL349" s="19" t="s">
        <v>181</v>
      </c>
      <c r="BM349" s="186" t="s">
        <v>531</v>
      </c>
    </row>
    <row r="350" spans="1:65" s="2" customFormat="1" ht="37.9" customHeight="1">
      <c r="A350" s="36"/>
      <c r="B350" s="37"/>
      <c r="C350" s="175" t="s">
        <v>532</v>
      </c>
      <c r="D350" s="175" t="s">
        <v>127</v>
      </c>
      <c r="E350" s="176" t="s">
        <v>533</v>
      </c>
      <c r="F350" s="177" t="s">
        <v>534</v>
      </c>
      <c r="G350" s="178" t="s">
        <v>147</v>
      </c>
      <c r="H350" s="179">
        <v>128.16</v>
      </c>
      <c r="I350" s="180"/>
      <c r="J350" s="181">
        <f>ROUND(I350*H350,2)</f>
        <v>0</v>
      </c>
      <c r="K350" s="177" t="s">
        <v>131</v>
      </c>
      <c r="L350" s="41"/>
      <c r="M350" s="182" t="s">
        <v>19</v>
      </c>
      <c r="N350" s="183" t="s">
        <v>40</v>
      </c>
      <c r="O350" s="66"/>
      <c r="P350" s="184">
        <f>O350*H350</f>
        <v>0</v>
      </c>
      <c r="Q350" s="184">
        <v>0.00027</v>
      </c>
      <c r="R350" s="184">
        <f>Q350*H350</f>
        <v>0.0346032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181</v>
      </c>
      <c r="AT350" s="186" t="s">
        <v>127</v>
      </c>
      <c r="AU350" s="186" t="s">
        <v>79</v>
      </c>
      <c r="AY350" s="19" t="s">
        <v>124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77</v>
      </c>
      <c r="BK350" s="187">
        <f>ROUND(I350*H350,2)</f>
        <v>0</v>
      </c>
      <c r="BL350" s="19" t="s">
        <v>181</v>
      </c>
      <c r="BM350" s="186" t="s">
        <v>535</v>
      </c>
    </row>
    <row r="351" spans="2:51" s="13" customFormat="1" ht="12">
      <c r="B351" s="188"/>
      <c r="C351" s="189"/>
      <c r="D351" s="190" t="s">
        <v>134</v>
      </c>
      <c r="E351" s="191" t="s">
        <v>19</v>
      </c>
      <c r="F351" s="192" t="s">
        <v>536</v>
      </c>
      <c r="G351" s="189"/>
      <c r="H351" s="193">
        <v>111.36</v>
      </c>
      <c r="I351" s="194"/>
      <c r="J351" s="189"/>
      <c r="K351" s="189"/>
      <c r="L351" s="195"/>
      <c r="M351" s="196"/>
      <c r="N351" s="197"/>
      <c r="O351" s="197"/>
      <c r="P351" s="197"/>
      <c r="Q351" s="197"/>
      <c r="R351" s="197"/>
      <c r="S351" s="197"/>
      <c r="T351" s="198"/>
      <c r="AT351" s="199" t="s">
        <v>134</v>
      </c>
      <c r="AU351" s="199" t="s">
        <v>79</v>
      </c>
      <c r="AV351" s="13" t="s">
        <v>79</v>
      </c>
      <c r="AW351" s="13" t="s">
        <v>31</v>
      </c>
      <c r="AX351" s="13" t="s">
        <v>69</v>
      </c>
      <c r="AY351" s="199" t="s">
        <v>124</v>
      </c>
    </row>
    <row r="352" spans="2:51" s="13" customFormat="1" ht="12">
      <c r="B352" s="188"/>
      <c r="C352" s="189"/>
      <c r="D352" s="190" t="s">
        <v>134</v>
      </c>
      <c r="E352" s="191" t="s">
        <v>19</v>
      </c>
      <c r="F352" s="192" t="s">
        <v>537</v>
      </c>
      <c r="G352" s="189"/>
      <c r="H352" s="193">
        <v>16.8</v>
      </c>
      <c r="I352" s="194"/>
      <c r="J352" s="189"/>
      <c r="K352" s="189"/>
      <c r="L352" s="195"/>
      <c r="M352" s="196"/>
      <c r="N352" s="197"/>
      <c r="O352" s="197"/>
      <c r="P352" s="197"/>
      <c r="Q352" s="197"/>
      <c r="R352" s="197"/>
      <c r="S352" s="197"/>
      <c r="T352" s="198"/>
      <c r="AT352" s="199" t="s">
        <v>134</v>
      </c>
      <c r="AU352" s="199" t="s">
        <v>79</v>
      </c>
      <c r="AV352" s="13" t="s">
        <v>79</v>
      </c>
      <c r="AW352" s="13" t="s">
        <v>31</v>
      </c>
      <c r="AX352" s="13" t="s">
        <v>69</v>
      </c>
      <c r="AY352" s="199" t="s">
        <v>124</v>
      </c>
    </row>
    <row r="353" spans="2:51" s="14" customFormat="1" ht="12">
      <c r="B353" s="200"/>
      <c r="C353" s="201"/>
      <c r="D353" s="190" t="s">
        <v>134</v>
      </c>
      <c r="E353" s="202" t="s">
        <v>19</v>
      </c>
      <c r="F353" s="203" t="s">
        <v>137</v>
      </c>
      <c r="G353" s="201"/>
      <c r="H353" s="204">
        <v>128.16</v>
      </c>
      <c r="I353" s="205"/>
      <c r="J353" s="201"/>
      <c r="K353" s="201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134</v>
      </c>
      <c r="AU353" s="210" t="s">
        <v>79</v>
      </c>
      <c r="AV353" s="14" t="s">
        <v>132</v>
      </c>
      <c r="AW353" s="14" t="s">
        <v>31</v>
      </c>
      <c r="AX353" s="14" t="s">
        <v>77</v>
      </c>
      <c r="AY353" s="210" t="s">
        <v>124</v>
      </c>
    </row>
    <row r="354" spans="1:65" s="2" customFormat="1" ht="24.2" customHeight="1">
      <c r="A354" s="36"/>
      <c r="B354" s="37"/>
      <c r="C354" s="211" t="s">
        <v>538</v>
      </c>
      <c r="D354" s="211" t="s">
        <v>138</v>
      </c>
      <c r="E354" s="212" t="s">
        <v>539</v>
      </c>
      <c r="F354" s="213" t="s">
        <v>540</v>
      </c>
      <c r="G354" s="214" t="s">
        <v>147</v>
      </c>
      <c r="H354" s="215">
        <v>128.16</v>
      </c>
      <c r="I354" s="216"/>
      <c r="J354" s="217">
        <f>ROUND(I354*H354,2)</f>
        <v>0</v>
      </c>
      <c r="K354" s="213" t="s">
        <v>131</v>
      </c>
      <c r="L354" s="218"/>
      <c r="M354" s="219" t="s">
        <v>19</v>
      </c>
      <c r="N354" s="220" t="s">
        <v>40</v>
      </c>
      <c r="O354" s="66"/>
      <c r="P354" s="184">
        <f>O354*H354</f>
        <v>0</v>
      </c>
      <c r="Q354" s="184">
        <v>0.02932</v>
      </c>
      <c r="R354" s="184">
        <f>Q354*H354</f>
        <v>3.7576511999999997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180</v>
      </c>
      <c r="AT354" s="186" t="s">
        <v>138</v>
      </c>
      <c r="AU354" s="186" t="s">
        <v>79</v>
      </c>
      <c r="AY354" s="19" t="s">
        <v>124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77</v>
      </c>
      <c r="BK354" s="187">
        <f>ROUND(I354*H354,2)</f>
        <v>0</v>
      </c>
      <c r="BL354" s="19" t="s">
        <v>181</v>
      </c>
      <c r="BM354" s="186" t="s">
        <v>541</v>
      </c>
    </row>
    <row r="355" spans="1:65" s="2" customFormat="1" ht="37.9" customHeight="1">
      <c r="A355" s="36"/>
      <c r="B355" s="37"/>
      <c r="C355" s="175" t="s">
        <v>542</v>
      </c>
      <c r="D355" s="175" t="s">
        <v>127</v>
      </c>
      <c r="E355" s="176" t="s">
        <v>543</v>
      </c>
      <c r="F355" s="177" t="s">
        <v>544</v>
      </c>
      <c r="G355" s="178" t="s">
        <v>344</v>
      </c>
      <c r="H355" s="179">
        <v>1</v>
      </c>
      <c r="I355" s="180"/>
      <c r="J355" s="181">
        <f>ROUND(I355*H355,2)</f>
        <v>0</v>
      </c>
      <c r="K355" s="177" t="s">
        <v>131</v>
      </c>
      <c r="L355" s="41"/>
      <c r="M355" s="182" t="s">
        <v>19</v>
      </c>
      <c r="N355" s="183" t="s">
        <v>40</v>
      </c>
      <c r="O355" s="66"/>
      <c r="P355" s="184">
        <f>O355*H355</f>
        <v>0</v>
      </c>
      <c r="Q355" s="184">
        <v>0.00027</v>
      </c>
      <c r="R355" s="184">
        <f>Q355*H355</f>
        <v>0.00027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181</v>
      </c>
      <c r="AT355" s="186" t="s">
        <v>127</v>
      </c>
      <c r="AU355" s="186" t="s">
        <v>79</v>
      </c>
      <c r="AY355" s="19" t="s">
        <v>124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77</v>
      </c>
      <c r="BK355" s="187">
        <f>ROUND(I355*H355,2)</f>
        <v>0</v>
      </c>
      <c r="BL355" s="19" t="s">
        <v>181</v>
      </c>
      <c r="BM355" s="186" t="s">
        <v>545</v>
      </c>
    </row>
    <row r="356" spans="1:65" s="2" customFormat="1" ht="14.45" customHeight="1">
      <c r="A356" s="36"/>
      <c r="B356" s="37"/>
      <c r="C356" s="211" t="s">
        <v>546</v>
      </c>
      <c r="D356" s="211" t="s">
        <v>138</v>
      </c>
      <c r="E356" s="212" t="s">
        <v>547</v>
      </c>
      <c r="F356" s="213" t="s">
        <v>548</v>
      </c>
      <c r="G356" s="214" t="s">
        <v>147</v>
      </c>
      <c r="H356" s="215">
        <v>3.36</v>
      </c>
      <c r="I356" s="216"/>
      <c r="J356" s="217">
        <f>ROUND(I356*H356,2)</f>
        <v>0</v>
      </c>
      <c r="K356" s="213" t="s">
        <v>131</v>
      </c>
      <c r="L356" s="218"/>
      <c r="M356" s="219" t="s">
        <v>19</v>
      </c>
      <c r="N356" s="220" t="s">
        <v>40</v>
      </c>
      <c r="O356" s="66"/>
      <c r="P356" s="184">
        <f>O356*H356</f>
        <v>0</v>
      </c>
      <c r="Q356" s="184">
        <v>0.03095</v>
      </c>
      <c r="R356" s="184">
        <f>Q356*H356</f>
        <v>0.10399199999999999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180</v>
      </c>
      <c r="AT356" s="186" t="s">
        <v>138</v>
      </c>
      <c r="AU356" s="186" t="s">
        <v>79</v>
      </c>
      <c r="AY356" s="19" t="s">
        <v>124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77</v>
      </c>
      <c r="BK356" s="187">
        <f>ROUND(I356*H356,2)</f>
        <v>0</v>
      </c>
      <c r="BL356" s="19" t="s">
        <v>181</v>
      </c>
      <c r="BM356" s="186" t="s">
        <v>549</v>
      </c>
    </row>
    <row r="357" spans="2:51" s="13" customFormat="1" ht="12">
      <c r="B357" s="188"/>
      <c r="C357" s="189"/>
      <c r="D357" s="190" t="s">
        <v>134</v>
      </c>
      <c r="E357" s="191" t="s">
        <v>19</v>
      </c>
      <c r="F357" s="192" t="s">
        <v>550</v>
      </c>
      <c r="G357" s="189"/>
      <c r="H357" s="193">
        <v>3.36</v>
      </c>
      <c r="I357" s="194"/>
      <c r="J357" s="189"/>
      <c r="K357" s="189"/>
      <c r="L357" s="195"/>
      <c r="M357" s="196"/>
      <c r="N357" s="197"/>
      <c r="O357" s="197"/>
      <c r="P357" s="197"/>
      <c r="Q357" s="197"/>
      <c r="R357" s="197"/>
      <c r="S357" s="197"/>
      <c r="T357" s="198"/>
      <c r="AT357" s="199" t="s">
        <v>134</v>
      </c>
      <c r="AU357" s="199" t="s">
        <v>79</v>
      </c>
      <c r="AV357" s="13" t="s">
        <v>79</v>
      </c>
      <c r="AW357" s="13" t="s">
        <v>31</v>
      </c>
      <c r="AX357" s="13" t="s">
        <v>77</v>
      </c>
      <c r="AY357" s="199" t="s">
        <v>124</v>
      </c>
    </row>
    <row r="358" spans="1:65" s="2" customFormat="1" ht="37.9" customHeight="1">
      <c r="A358" s="36"/>
      <c r="B358" s="37"/>
      <c r="C358" s="175" t="s">
        <v>551</v>
      </c>
      <c r="D358" s="175" t="s">
        <v>127</v>
      </c>
      <c r="E358" s="176" t="s">
        <v>552</v>
      </c>
      <c r="F358" s="177" t="s">
        <v>553</v>
      </c>
      <c r="G358" s="178" t="s">
        <v>344</v>
      </c>
      <c r="H358" s="179">
        <v>6.6</v>
      </c>
      <c r="I358" s="180"/>
      <c r="J358" s="181">
        <f>ROUND(I358*H358,2)</f>
        <v>0</v>
      </c>
      <c r="K358" s="177" t="s">
        <v>131</v>
      </c>
      <c r="L358" s="41"/>
      <c r="M358" s="182" t="s">
        <v>19</v>
      </c>
      <c r="N358" s="183" t="s">
        <v>40</v>
      </c>
      <c r="O358" s="66"/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181</v>
      </c>
      <c r="AT358" s="186" t="s">
        <v>127</v>
      </c>
      <c r="AU358" s="186" t="s">
        <v>79</v>
      </c>
      <c r="AY358" s="19" t="s">
        <v>124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77</v>
      </c>
      <c r="BK358" s="187">
        <f>ROUND(I358*H358,2)</f>
        <v>0</v>
      </c>
      <c r="BL358" s="19" t="s">
        <v>181</v>
      </c>
      <c r="BM358" s="186" t="s">
        <v>554</v>
      </c>
    </row>
    <row r="359" spans="2:51" s="13" customFormat="1" ht="12">
      <c r="B359" s="188"/>
      <c r="C359" s="189"/>
      <c r="D359" s="190" t="s">
        <v>134</v>
      </c>
      <c r="E359" s="191" t="s">
        <v>19</v>
      </c>
      <c r="F359" s="192" t="s">
        <v>555</v>
      </c>
      <c r="G359" s="189"/>
      <c r="H359" s="193">
        <v>6.6</v>
      </c>
      <c r="I359" s="194"/>
      <c r="J359" s="189"/>
      <c r="K359" s="189"/>
      <c r="L359" s="195"/>
      <c r="M359" s="196"/>
      <c r="N359" s="197"/>
      <c r="O359" s="197"/>
      <c r="P359" s="197"/>
      <c r="Q359" s="197"/>
      <c r="R359" s="197"/>
      <c r="S359" s="197"/>
      <c r="T359" s="198"/>
      <c r="AT359" s="199" t="s">
        <v>134</v>
      </c>
      <c r="AU359" s="199" t="s">
        <v>79</v>
      </c>
      <c r="AV359" s="13" t="s">
        <v>79</v>
      </c>
      <c r="AW359" s="13" t="s">
        <v>31</v>
      </c>
      <c r="AX359" s="13" t="s">
        <v>77</v>
      </c>
      <c r="AY359" s="199" t="s">
        <v>124</v>
      </c>
    </row>
    <row r="360" spans="1:65" s="2" customFormat="1" ht="14.45" customHeight="1">
      <c r="A360" s="36"/>
      <c r="B360" s="37"/>
      <c r="C360" s="211" t="s">
        <v>556</v>
      </c>
      <c r="D360" s="211" t="s">
        <v>138</v>
      </c>
      <c r="E360" s="212" t="s">
        <v>557</v>
      </c>
      <c r="F360" s="213" t="s">
        <v>558</v>
      </c>
      <c r="G360" s="214" t="s">
        <v>130</v>
      </c>
      <c r="H360" s="215">
        <v>6.6</v>
      </c>
      <c r="I360" s="216"/>
      <c r="J360" s="217">
        <f>ROUND(I360*H360,2)</f>
        <v>0</v>
      </c>
      <c r="K360" s="213" t="s">
        <v>131</v>
      </c>
      <c r="L360" s="218"/>
      <c r="M360" s="219" t="s">
        <v>19</v>
      </c>
      <c r="N360" s="220" t="s">
        <v>40</v>
      </c>
      <c r="O360" s="66"/>
      <c r="P360" s="184">
        <f>O360*H360</f>
        <v>0</v>
      </c>
      <c r="Q360" s="184">
        <v>0.0008</v>
      </c>
      <c r="R360" s="184">
        <f>Q360*H360</f>
        <v>0.00528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180</v>
      </c>
      <c r="AT360" s="186" t="s">
        <v>138</v>
      </c>
      <c r="AU360" s="186" t="s">
        <v>79</v>
      </c>
      <c r="AY360" s="19" t="s">
        <v>124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77</v>
      </c>
      <c r="BK360" s="187">
        <f>ROUND(I360*H360,2)</f>
        <v>0</v>
      </c>
      <c r="BL360" s="19" t="s">
        <v>181</v>
      </c>
      <c r="BM360" s="186" t="s">
        <v>559</v>
      </c>
    </row>
    <row r="361" spans="1:65" s="2" customFormat="1" ht="37.9" customHeight="1">
      <c r="A361" s="36"/>
      <c r="B361" s="37"/>
      <c r="C361" s="175" t="s">
        <v>560</v>
      </c>
      <c r="D361" s="175" t="s">
        <v>127</v>
      </c>
      <c r="E361" s="176" t="s">
        <v>561</v>
      </c>
      <c r="F361" s="177" t="s">
        <v>562</v>
      </c>
      <c r="G361" s="178" t="s">
        <v>344</v>
      </c>
      <c r="H361" s="179">
        <v>39.6</v>
      </c>
      <c r="I361" s="180"/>
      <c r="J361" s="181">
        <f>ROUND(I361*H361,2)</f>
        <v>0</v>
      </c>
      <c r="K361" s="177" t="s">
        <v>131</v>
      </c>
      <c r="L361" s="41"/>
      <c r="M361" s="182" t="s">
        <v>19</v>
      </c>
      <c r="N361" s="183" t="s">
        <v>40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181</v>
      </c>
      <c r="AT361" s="186" t="s">
        <v>127</v>
      </c>
      <c r="AU361" s="186" t="s">
        <v>79</v>
      </c>
      <c r="AY361" s="19" t="s">
        <v>124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77</v>
      </c>
      <c r="BK361" s="187">
        <f>ROUND(I361*H361,2)</f>
        <v>0</v>
      </c>
      <c r="BL361" s="19" t="s">
        <v>181</v>
      </c>
      <c r="BM361" s="186" t="s">
        <v>563</v>
      </c>
    </row>
    <row r="362" spans="2:51" s="13" customFormat="1" ht="12">
      <c r="B362" s="188"/>
      <c r="C362" s="189"/>
      <c r="D362" s="190" t="s">
        <v>134</v>
      </c>
      <c r="E362" s="191" t="s">
        <v>19</v>
      </c>
      <c r="F362" s="192" t="s">
        <v>564</v>
      </c>
      <c r="G362" s="189"/>
      <c r="H362" s="193">
        <v>39.6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134</v>
      </c>
      <c r="AU362" s="199" t="s">
        <v>79</v>
      </c>
      <c r="AV362" s="13" t="s">
        <v>79</v>
      </c>
      <c r="AW362" s="13" t="s">
        <v>31</v>
      </c>
      <c r="AX362" s="13" t="s">
        <v>77</v>
      </c>
      <c r="AY362" s="199" t="s">
        <v>124</v>
      </c>
    </row>
    <row r="363" spans="1:65" s="2" customFormat="1" ht="14.45" customHeight="1">
      <c r="A363" s="36"/>
      <c r="B363" s="37"/>
      <c r="C363" s="211" t="s">
        <v>565</v>
      </c>
      <c r="D363" s="211" t="s">
        <v>138</v>
      </c>
      <c r="E363" s="212" t="s">
        <v>557</v>
      </c>
      <c r="F363" s="213" t="s">
        <v>558</v>
      </c>
      <c r="G363" s="214" t="s">
        <v>130</v>
      </c>
      <c r="H363" s="215">
        <v>39.6</v>
      </c>
      <c r="I363" s="216"/>
      <c r="J363" s="217">
        <f>ROUND(I363*H363,2)</f>
        <v>0</v>
      </c>
      <c r="K363" s="213" t="s">
        <v>131</v>
      </c>
      <c r="L363" s="218"/>
      <c r="M363" s="219" t="s">
        <v>19</v>
      </c>
      <c r="N363" s="220" t="s">
        <v>40</v>
      </c>
      <c r="O363" s="66"/>
      <c r="P363" s="184">
        <f>O363*H363</f>
        <v>0</v>
      </c>
      <c r="Q363" s="184">
        <v>0.0008</v>
      </c>
      <c r="R363" s="184">
        <f>Q363*H363</f>
        <v>0.03168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180</v>
      </c>
      <c r="AT363" s="186" t="s">
        <v>138</v>
      </c>
      <c r="AU363" s="186" t="s">
        <v>79</v>
      </c>
      <c r="AY363" s="19" t="s">
        <v>124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77</v>
      </c>
      <c r="BK363" s="187">
        <f>ROUND(I363*H363,2)</f>
        <v>0</v>
      </c>
      <c r="BL363" s="19" t="s">
        <v>181</v>
      </c>
      <c r="BM363" s="186" t="s">
        <v>566</v>
      </c>
    </row>
    <row r="364" spans="1:65" s="2" customFormat="1" ht="37.9" customHeight="1">
      <c r="A364" s="36"/>
      <c r="B364" s="37"/>
      <c r="C364" s="175" t="s">
        <v>567</v>
      </c>
      <c r="D364" s="175" t="s">
        <v>127</v>
      </c>
      <c r="E364" s="176" t="s">
        <v>568</v>
      </c>
      <c r="F364" s="177" t="s">
        <v>569</v>
      </c>
      <c r="G364" s="178" t="s">
        <v>272</v>
      </c>
      <c r="H364" s="231"/>
      <c r="I364" s="180"/>
      <c r="J364" s="181">
        <f>ROUND(I364*H364,2)</f>
        <v>0</v>
      </c>
      <c r="K364" s="177" t="s">
        <v>131</v>
      </c>
      <c r="L364" s="41"/>
      <c r="M364" s="182" t="s">
        <v>19</v>
      </c>
      <c r="N364" s="183" t="s">
        <v>40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181</v>
      </c>
      <c r="AT364" s="186" t="s">
        <v>127</v>
      </c>
      <c r="AU364" s="186" t="s">
        <v>79</v>
      </c>
      <c r="AY364" s="19" t="s">
        <v>124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77</v>
      </c>
      <c r="BK364" s="187">
        <f>ROUND(I364*H364,2)</f>
        <v>0</v>
      </c>
      <c r="BL364" s="19" t="s">
        <v>181</v>
      </c>
      <c r="BM364" s="186" t="s">
        <v>570</v>
      </c>
    </row>
    <row r="365" spans="2:63" s="12" customFormat="1" ht="22.9" customHeight="1">
      <c r="B365" s="159"/>
      <c r="C365" s="160"/>
      <c r="D365" s="161" t="s">
        <v>68</v>
      </c>
      <c r="E365" s="173" t="s">
        <v>571</v>
      </c>
      <c r="F365" s="173" t="s">
        <v>572</v>
      </c>
      <c r="G365" s="160"/>
      <c r="H365" s="160"/>
      <c r="I365" s="163"/>
      <c r="J365" s="174">
        <f>BK365</f>
        <v>0</v>
      </c>
      <c r="K365" s="160"/>
      <c r="L365" s="165"/>
      <c r="M365" s="166"/>
      <c r="N365" s="167"/>
      <c r="O365" s="167"/>
      <c r="P365" s="168">
        <f>SUM(P366:P369)</f>
        <v>0</v>
      </c>
      <c r="Q365" s="167"/>
      <c r="R365" s="168">
        <f>SUM(R366:R369)</f>
        <v>0</v>
      </c>
      <c r="S365" s="167"/>
      <c r="T365" s="169">
        <f>SUM(T366:T369)</f>
        <v>0.18</v>
      </c>
      <c r="AR365" s="170" t="s">
        <v>79</v>
      </c>
      <c r="AT365" s="171" t="s">
        <v>68</v>
      </c>
      <c r="AU365" s="171" t="s">
        <v>77</v>
      </c>
      <c r="AY365" s="170" t="s">
        <v>124</v>
      </c>
      <c r="BK365" s="172">
        <f>SUM(BK366:BK369)</f>
        <v>0</v>
      </c>
    </row>
    <row r="366" spans="1:65" s="2" customFormat="1" ht="14.45" customHeight="1">
      <c r="A366" s="36"/>
      <c r="B366" s="37"/>
      <c r="C366" s="175" t="s">
        <v>573</v>
      </c>
      <c r="D366" s="175" t="s">
        <v>127</v>
      </c>
      <c r="E366" s="176" t="s">
        <v>574</v>
      </c>
      <c r="F366" s="177" t="s">
        <v>575</v>
      </c>
      <c r="G366" s="178" t="s">
        <v>576</v>
      </c>
      <c r="H366" s="179">
        <v>1</v>
      </c>
      <c r="I366" s="180"/>
      <c r="J366" s="181">
        <f>ROUND(I366*H366,2)</f>
        <v>0</v>
      </c>
      <c r="K366" s="177" t="s">
        <v>19</v>
      </c>
      <c r="L366" s="41"/>
      <c r="M366" s="182" t="s">
        <v>19</v>
      </c>
      <c r="N366" s="183" t="s">
        <v>40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132</v>
      </c>
      <c r="AT366" s="186" t="s">
        <v>127</v>
      </c>
      <c r="AU366" s="186" t="s">
        <v>79</v>
      </c>
      <c r="AY366" s="19" t="s">
        <v>124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77</v>
      </c>
      <c r="BK366" s="187">
        <f>ROUND(I366*H366,2)</f>
        <v>0</v>
      </c>
      <c r="BL366" s="19" t="s">
        <v>132</v>
      </c>
      <c r="BM366" s="186" t="s">
        <v>577</v>
      </c>
    </row>
    <row r="367" spans="1:65" s="2" customFormat="1" ht="24.2" customHeight="1">
      <c r="A367" s="36"/>
      <c r="B367" s="37"/>
      <c r="C367" s="175" t="s">
        <v>578</v>
      </c>
      <c r="D367" s="175" t="s">
        <v>127</v>
      </c>
      <c r="E367" s="176" t="s">
        <v>579</v>
      </c>
      <c r="F367" s="177" t="s">
        <v>580</v>
      </c>
      <c r="G367" s="178" t="s">
        <v>130</v>
      </c>
      <c r="H367" s="179">
        <v>6</v>
      </c>
      <c r="I367" s="180"/>
      <c r="J367" s="181">
        <f>ROUND(I367*H367,2)</f>
        <v>0</v>
      </c>
      <c r="K367" s="177" t="s">
        <v>131</v>
      </c>
      <c r="L367" s="41"/>
      <c r="M367" s="182" t="s">
        <v>19</v>
      </c>
      <c r="N367" s="183" t="s">
        <v>40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181</v>
      </c>
      <c r="AT367" s="186" t="s">
        <v>127</v>
      </c>
      <c r="AU367" s="186" t="s">
        <v>79</v>
      </c>
      <c r="AY367" s="19" t="s">
        <v>124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77</v>
      </c>
      <c r="BK367" s="187">
        <f>ROUND(I367*H367,2)</f>
        <v>0</v>
      </c>
      <c r="BL367" s="19" t="s">
        <v>181</v>
      </c>
      <c r="BM367" s="186" t="s">
        <v>581</v>
      </c>
    </row>
    <row r="368" spans="1:65" s="2" customFormat="1" ht="24.2" customHeight="1">
      <c r="A368" s="36"/>
      <c r="B368" s="37"/>
      <c r="C368" s="175" t="s">
        <v>582</v>
      </c>
      <c r="D368" s="175" t="s">
        <v>127</v>
      </c>
      <c r="E368" s="176" t="s">
        <v>583</v>
      </c>
      <c r="F368" s="177" t="s">
        <v>584</v>
      </c>
      <c r="G368" s="178" t="s">
        <v>130</v>
      </c>
      <c r="H368" s="179">
        <v>6</v>
      </c>
      <c r="I368" s="180"/>
      <c r="J368" s="181">
        <f>ROUND(I368*H368,2)</f>
        <v>0</v>
      </c>
      <c r="K368" s="177" t="s">
        <v>131</v>
      </c>
      <c r="L368" s="41"/>
      <c r="M368" s="182" t="s">
        <v>19</v>
      </c>
      <c r="N368" s="183" t="s">
        <v>40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0.03</v>
      </c>
      <c r="T368" s="185">
        <f>S368*H368</f>
        <v>0.18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181</v>
      </c>
      <c r="AT368" s="186" t="s">
        <v>127</v>
      </c>
      <c r="AU368" s="186" t="s">
        <v>79</v>
      </c>
      <c r="AY368" s="19" t="s">
        <v>124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77</v>
      </c>
      <c r="BK368" s="187">
        <f>ROUND(I368*H368,2)</f>
        <v>0</v>
      </c>
      <c r="BL368" s="19" t="s">
        <v>181</v>
      </c>
      <c r="BM368" s="186" t="s">
        <v>585</v>
      </c>
    </row>
    <row r="369" spans="1:65" s="2" customFormat="1" ht="37.9" customHeight="1">
      <c r="A369" s="36"/>
      <c r="B369" s="37"/>
      <c r="C369" s="175" t="s">
        <v>586</v>
      </c>
      <c r="D369" s="175" t="s">
        <v>127</v>
      </c>
      <c r="E369" s="176" t="s">
        <v>587</v>
      </c>
      <c r="F369" s="177" t="s">
        <v>588</v>
      </c>
      <c r="G369" s="178" t="s">
        <v>272</v>
      </c>
      <c r="H369" s="231"/>
      <c r="I369" s="180"/>
      <c r="J369" s="181">
        <f>ROUND(I369*H369,2)</f>
        <v>0</v>
      </c>
      <c r="K369" s="177" t="s">
        <v>131</v>
      </c>
      <c r="L369" s="41"/>
      <c r="M369" s="182" t="s">
        <v>19</v>
      </c>
      <c r="N369" s="183" t="s">
        <v>40</v>
      </c>
      <c r="O369" s="66"/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181</v>
      </c>
      <c r="AT369" s="186" t="s">
        <v>127</v>
      </c>
      <c r="AU369" s="186" t="s">
        <v>79</v>
      </c>
      <c r="AY369" s="19" t="s">
        <v>124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77</v>
      </c>
      <c r="BK369" s="187">
        <f>ROUND(I369*H369,2)</f>
        <v>0</v>
      </c>
      <c r="BL369" s="19" t="s">
        <v>181</v>
      </c>
      <c r="BM369" s="186" t="s">
        <v>589</v>
      </c>
    </row>
    <row r="370" spans="2:63" s="12" customFormat="1" ht="22.9" customHeight="1">
      <c r="B370" s="159"/>
      <c r="C370" s="160"/>
      <c r="D370" s="161" t="s">
        <v>68</v>
      </c>
      <c r="E370" s="173" t="s">
        <v>590</v>
      </c>
      <c r="F370" s="173" t="s">
        <v>591</v>
      </c>
      <c r="G370" s="160"/>
      <c r="H370" s="160"/>
      <c r="I370" s="163"/>
      <c r="J370" s="174">
        <f>BK370</f>
        <v>0</v>
      </c>
      <c r="K370" s="160"/>
      <c r="L370" s="165"/>
      <c r="M370" s="166"/>
      <c r="N370" s="167"/>
      <c r="O370" s="167"/>
      <c r="P370" s="168">
        <f>SUM(P371:P376)</f>
        <v>0</v>
      </c>
      <c r="Q370" s="167"/>
      <c r="R370" s="168">
        <f>SUM(R371:R376)</f>
        <v>0</v>
      </c>
      <c r="S370" s="167"/>
      <c r="T370" s="169">
        <f>SUM(T371:T376)</f>
        <v>0</v>
      </c>
      <c r="AR370" s="170" t="s">
        <v>155</v>
      </c>
      <c r="AT370" s="171" t="s">
        <v>68</v>
      </c>
      <c r="AU370" s="171" t="s">
        <v>77</v>
      </c>
      <c r="AY370" s="170" t="s">
        <v>124</v>
      </c>
      <c r="BK370" s="172">
        <f>SUM(BK371:BK376)</f>
        <v>0</v>
      </c>
    </row>
    <row r="371" spans="1:65" s="2" customFormat="1" ht="14.45" customHeight="1">
      <c r="A371" s="36"/>
      <c r="B371" s="37"/>
      <c r="C371" s="175" t="s">
        <v>592</v>
      </c>
      <c r="D371" s="175" t="s">
        <v>127</v>
      </c>
      <c r="E371" s="176" t="s">
        <v>593</v>
      </c>
      <c r="F371" s="177" t="s">
        <v>594</v>
      </c>
      <c r="G371" s="178" t="s">
        <v>595</v>
      </c>
      <c r="H371" s="179">
        <v>1</v>
      </c>
      <c r="I371" s="180"/>
      <c r="J371" s="181">
        <f>ROUND(I371*H371,2)</f>
        <v>0</v>
      </c>
      <c r="K371" s="177" t="s">
        <v>131</v>
      </c>
      <c r="L371" s="41"/>
      <c r="M371" s="182" t="s">
        <v>19</v>
      </c>
      <c r="N371" s="183" t="s">
        <v>40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596</v>
      </c>
      <c r="AT371" s="186" t="s">
        <v>127</v>
      </c>
      <c r="AU371" s="186" t="s">
        <v>79</v>
      </c>
      <c r="AY371" s="19" t="s">
        <v>124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77</v>
      </c>
      <c r="BK371" s="187">
        <f>ROUND(I371*H371,2)</f>
        <v>0</v>
      </c>
      <c r="BL371" s="19" t="s">
        <v>596</v>
      </c>
      <c r="BM371" s="186" t="s">
        <v>597</v>
      </c>
    </row>
    <row r="372" spans="2:51" s="15" customFormat="1" ht="22.5">
      <c r="B372" s="221"/>
      <c r="C372" s="222"/>
      <c r="D372" s="190" t="s">
        <v>134</v>
      </c>
      <c r="E372" s="223" t="s">
        <v>19</v>
      </c>
      <c r="F372" s="224" t="s">
        <v>598</v>
      </c>
      <c r="G372" s="222"/>
      <c r="H372" s="223" t="s">
        <v>19</v>
      </c>
      <c r="I372" s="225"/>
      <c r="J372" s="222"/>
      <c r="K372" s="222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134</v>
      </c>
      <c r="AU372" s="230" t="s">
        <v>79</v>
      </c>
      <c r="AV372" s="15" t="s">
        <v>77</v>
      </c>
      <c r="AW372" s="15" t="s">
        <v>31</v>
      </c>
      <c r="AX372" s="15" t="s">
        <v>69</v>
      </c>
      <c r="AY372" s="230" t="s">
        <v>124</v>
      </c>
    </row>
    <row r="373" spans="2:51" s="13" customFormat="1" ht="12">
      <c r="B373" s="188"/>
      <c r="C373" s="189"/>
      <c r="D373" s="190" t="s">
        <v>134</v>
      </c>
      <c r="E373" s="191" t="s">
        <v>19</v>
      </c>
      <c r="F373" s="192" t="s">
        <v>77</v>
      </c>
      <c r="G373" s="189"/>
      <c r="H373" s="193">
        <v>1</v>
      </c>
      <c r="I373" s="194"/>
      <c r="J373" s="189"/>
      <c r="K373" s="189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134</v>
      </c>
      <c r="AU373" s="199" t="s">
        <v>79</v>
      </c>
      <c r="AV373" s="13" t="s">
        <v>79</v>
      </c>
      <c r="AW373" s="13" t="s">
        <v>31</v>
      </c>
      <c r="AX373" s="13" t="s">
        <v>77</v>
      </c>
      <c r="AY373" s="199" t="s">
        <v>124</v>
      </c>
    </row>
    <row r="374" spans="1:65" s="2" customFormat="1" ht="14.45" customHeight="1">
      <c r="A374" s="36"/>
      <c r="B374" s="37"/>
      <c r="C374" s="175" t="s">
        <v>599</v>
      </c>
      <c r="D374" s="175" t="s">
        <v>127</v>
      </c>
      <c r="E374" s="176" t="s">
        <v>600</v>
      </c>
      <c r="F374" s="177" t="s">
        <v>601</v>
      </c>
      <c r="G374" s="178" t="s">
        <v>595</v>
      </c>
      <c r="H374" s="179">
        <v>1</v>
      </c>
      <c r="I374" s="180"/>
      <c r="J374" s="181">
        <f>ROUND(I374*H374,2)</f>
        <v>0</v>
      </c>
      <c r="K374" s="177" t="s">
        <v>131</v>
      </c>
      <c r="L374" s="41"/>
      <c r="M374" s="182" t="s">
        <v>19</v>
      </c>
      <c r="N374" s="183" t="s">
        <v>40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596</v>
      </c>
      <c r="AT374" s="186" t="s">
        <v>127</v>
      </c>
      <c r="AU374" s="186" t="s">
        <v>79</v>
      </c>
      <c r="AY374" s="19" t="s">
        <v>124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77</v>
      </c>
      <c r="BK374" s="187">
        <f>ROUND(I374*H374,2)</f>
        <v>0</v>
      </c>
      <c r="BL374" s="19" t="s">
        <v>596</v>
      </c>
      <c r="BM374" s="186" t="s">
        <v>602</v>
      </c>
    </row>
    <row r="375" spans="2:51" s="15" customFormat="1" ht="22.5">
      <c r="B375" s="221"/>
      <c r="C375" s="222"/>
      <c r="D375" s="190" t="s">
        <v>134</v>
      </c>
      <c r="E375" s="223" t="s">
        <v>19</v>
      </c>
      <c r="F375" s="224" t="s">
        <v>603</v>
      </c>
      <c r="G375" s="222"/>
      <c r="H375" s="223" t="s">
        <v>19</v>
      </c>
      <c r="I375" s="225"/>
      <c r="J375" s="222"/>
      <c r="K375" s="222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134</v>
      </c>
      <c r="AU375" s="230" t="s">
        <v>79</v>
      </c>
      <c r="AV375" s="15" t="s">
        <v>77</v>
      </c>
      <c r="AW375" s="15" t="s">
        <v>31</v>
      </c>
      <c r="AX375" s="15" t="s">
        <v>69</v>
      </c>
      <c r="AY375" s="230" t="s">
        <v>124</v>
      </c>
    </row>
    <row r="376" spans="2:51" s="13" customFormat="1" ht="12">
      <c r="B376" s="188"/>
      <c r="C376" s="189"/>
      <c r="D376" s="190" t="s">
        <v>134</v>
      </c>
      <c r="E376" s="191" t="s">
        <v>19</v>
      </c>
      <c r="F376" s="192" t="s">
        <v>77</v>
      </c>
      <c r="G376" s="189"/>
      <c r="H376" s="193">
        <v>1</v>
      </c>
      <c r="I376" s="194"/>
      <c r="J376" s="189"/>
      <c r="K376" s="189"/>
      <c r="L376" s="195"/>
      <c r="M376" s="196"/>
      <c r="N376" s="197"/>
      <c r="O376" s="197"/>
      <c r="P376" s="197"/>
      <c r="Q376" s="197"/>
      <c r="R376" s="197"/>
      <c r="S376" s="197"/>
      <c r="T376" s="198"/>
      <c r="AT376" s="199" t="s">
        <v>134</v>
      </c>
      <c r="AU376" s="199" t="s">
        <v>79</v>
      </c>
      <c r="AV376" s="13" t="s">
        <v>79</v>
      </c>
      <c r="AW376" s="13" t="s">
        <v>31</v>
      </c>
      <c r="AX376" s="13" t="s">
        <v>77</v>
      </c>
      <c r="AY376" s="199" t="s">
        <v>124</v>
      </c>
    </row>
    <row r="377" spans="2:63" s="12" customFormat="1" ht="22.9" customHeight="1">
      <c r="B377" s="159"/>
      <c r="C377" s="160"/>
      <c r="D377" s="161" t="s">
        <v>68</v>
      </c>
      <c r="E377" s="173" t="s">
        <v>604</v>
      </c>
      <c r="F377" s="173" t="s">
        <v>605</v>
      </c>
      <c r="G377" s="160"/>
      <c r="H377" s="160"/>
      <c r="I377" s="163"/>
      <c r="J377" s="174">
        <f>BK377</f>
        <v>0</v>
      </c>
      <c r="K377" s="160"/>
      <c r="L377" s="165"/>
      <c r="M377" s="166"/>
      <c r="N377" s="167"/>
      <c r="O377" s="167"/>
      <c r="P377" s="168">
        <f>SUM(P378:P379)</f>
        <v>0</v>
      </c>
      <c r="Q377" s="167"/>
      <c r="R377" s="168">
        <f>SUM(R378:R379)</f>
        <v>0</v>
      </c>
      <c r="S377" s="167"/>
      <c r="T377" s="169">
        <f>SUM(T378:T379)</f>
        <v>0</v>
      </c>
      <c r="AR377" s="170" t="s">
        <v>155</v>
      </c>
      <c r="AT377" s="171" t="s">
        <v>68</v>
      </c>
      <c r="AU377" s="171" t="s">
        <v>77</v>
      </c>
      <c r="AY377" s="170" t="s">
        <v>124</v>
      </c>
      <c r="BK377" s="172">
        <f>SUM(BK378:BK379)</f>
        <v>0</v>
      </c>
    </row>
    <row r="378" spans="1:65" s="2" customFormat="1" ht="14.45" customHeight="1">
      <c r="A378" s="36"/>
      <c r="B378" s="37"/>
      <c r="C378" s="175" t="s">
        <v>606</v>
      </c>
      <c r="D378" s="175" t="s">
        <v>127</v>
      </c>
      <c r="E378" s="176" t="s">
        <v>607</v>
      </c>
      <c r="F378" s="177" t="s">
        <v>608</v>
      </c>
      <c r="G378" s="178" t="s">
        <v>595</v>
      </c>
      <c r="H378" s="179">
        <v>1</v>
      </c>
      <c r="I378" s="180"/>
      <c r="J378" s="181">
        <f>ROUND(I378*H378,2)</f>
        <v>0</v>
      </c>
      <c r="K378" s="177" t="s">
        <v>131</v>
      </c>
      <c r="L378" s="41"/>
      <c r="M378" s="182" t="s">
        <v>19</v>
      </c>
      <c r="N378" s="183" t="s">
        <v>40</v>
      </c>
      <c r="O378" s="66"/>
      <c r="P378" s="184">
        <f>O378*H378</f>
        <v>0</v>
      </c>
      <c r="Q378" s="184">
        <v>0</v>
      </c>
      <c r="R378" s="184">
        <f>Q378*H378</f>
        <v>0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596</v>
      </c>
      <c r="AT378" s="186" t="s">
        <v>127</v>
      </c>
      <c r="AU378" s="186" t="s">
        <v>79</v>
      </c>
      <c r="AY378" s="19" t="s">
        <v>124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77</v>
      </c>
      <c r="BK378" s="187">
        <f>ROUND(I378*H378,2)</f>
        <v>0</v>
      </c>
      <c r="BL378" s="19" t="s">
        <v>596</v>
      </c>
      <c r="BM378" s="186" t="s">
        <v>609</v>
      </c>
    </row>
    <row r="379" spans="1:65" s="2" customFormat="1" ht="14.45" customHeight="1">
      <c r="A379" s="36"/>
      <c r="B379" s="37"/>
      <c r="C379" s="175" t="s">
        <v>610</v>
      </c>
      <c r="D379" s="175" t="s">
        <v>127</v>
      </c>
      <c r="E379" s="176" t="s">
        <v>611</v>
      </c>
      <c r="F379" s="177" t="s">
        <v>612</v>
      </c>
      <c r="G379" s="178" t="s">
        <v>595</v>
      </c>
      <c r="H379" s="179">
        <v>1</v>
      </c>
      <c r="I379" s="180"/>
      <c r="J379" s="181">
        <f>ROUND(I379*H379,2)</f>
        <v>0</v>
      </c>
      <c r="K379" s="177" t="s">
        <v>131</v>
      </c>
      <c r="L379" s="41"/>
      <c r="M379" s="182" t="s">
        <v>19</v>
      </c>
      <c r="N379" s="183" t="s">
        <v>40</v>
      </c>
      <c r="O379" s="66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596</v>
      </c>
      <c r="AT379" s="186" t="s">
        <v>127</v>
      </c>
      <c r="AU379" s="186" t="s">
        <v>79</v>
      </c>
      <c r="AY379" s="19" t="s">
        <v>124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77</v>
      </c>
      <c r="BK379" s="187">
        <f>ROUND(I379*H379,2)</f>
        <v>0</v>
      </c>
      <c r="BL379" s="19" t="s">
        <v>596</v>
      </c>
      <c r="BM379" s="186" t="s">
        <v>613</v>
      </c>
    </row>
    <row r="380" spans="2:63" s="12" customFormat="1" ht="22.9" customHeight="1">
      <c r="B380" s="159"/>
      <c r="C380" s="160"/>
      <c r="D380" s="161" t="s">
        <v>68</v>
      </c>
      <c r="E380" s="173" t="s">
        <v>614</v>
      </c>
      <c r="F380" s="173" t="s">
        <v>615</v>
      </c>
      <c r="G380" s="160"/>
      <c r="H380" s="160"/>
      <c r="I380" s="163"/>
      <c r="J380" s="174">
        <f>BK380</f>
        <v>0</v>
      </c>
      <c r="K380" s="160"/>
      <c r="L380" s="165"/>
      <c r="M380" s="166"/>
      <c r="N380" s="167"/>
      <c r="O380" s="167"/>
      <c r="P380" s="168">
        <f>P381+SUM(P382:P391)</f>
        <v>0</v>
      </c>
      <c r="Q380" s="167"/>
      <c r="R380" s="168">
        <f>R381+SUM(R382:R391)</f>
        <v>0</v>
      </c>
      <c r="S380" s="167"/>
      <c r="T380" s="169">
        <f>T381+SUM(T382:T391)</f>
        <v>10.951296000000001</v>
      </c>
      <c r="AR380" s="170" t="s">
        <v>132</v>
      </c>
      <c r="AT380" s="171" t="s">
        <v>68</v>
      </c>
      <c r="AU380" s="171" t="s">
        <v>77</v>
      </c>
      <c r="AY380" s="170" t="s">
        <v>124</v>
      </c>
      <c r="BK380" s="172">
        <f>BK381+SUM(BK382:BK391)</f>
        <v>0</v>
      </c>
    </row>
    <row r="381" spans="1:65" s="2" customFormat="1" ht="24.2" customHeight="1">
      <c r="A381" s="36"/>
      <c r="B381" s="37"/>
      <c r="C381" s="175" t="s">
        <v>616</v>
      </c>
      <c r="D381" s="175" t="s">
        <v>127</v>
      </c>
      <c r="E381" s="176" t="s">
        <v>617</v>
      </c>
      <c r="F381" s="177" t="s">
        <v>618</v>
      </c>
      <c r="G381" s="178" t="s">
        <v>147</v>
      </c>
      <c r="H381" s="179">
        <v>120.384</v>
      </c>
      <c r="I381" s="180"/>
      <c r="J381" s="181">
        <f>ROUND(I381*H381,2)</f>
        <v>0</v>
      </c>
      <c r="K381" s="177" t="s">
        <v>131</v>
      </c>
      <c r="L381" s="41"/>
      <c r="M381" s="182" t="s">
        <v>19</v>
      </c>
      <c r="N381" s="183" t="s">
        <v>40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0.082</v>
      </c>
      <c r="T381" s="185">
        <f>S381*H381</f>
        <v>9.871488000000001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132</v>
      </c>
      <c r="AT381" s="186" t="s">
        <v>127</v>
      </c>
      <c r="AU381" s="186" t="s">
        <v>79</v>
      </c>
      <c r="AY381" s="19" t="s">
        <v>124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77</v>
      </c>
      <c r="BK381" s="187">
        <f>ROUND(I381*H381,2)</f>
        <v>0</v>
      </c>
      <c r="BL381" s="19" t="s">
        <v>132</v>
      </c>
      <c r="BM381" s="186" t="s">
        <v>619</v>
      </c>
    </row>
    <row r="382" spans="1:47" s="2" customFormat="1" ht="19.5">
      <c r="A382" s="36"/>
      <c r="B382" s="37"/>
      <c r="C382" s="38"/>
      <c r="D382" s="190" t="s">
        <v>338</v>
      </c>
      <c r="E382" s="38"/>
      <c r="F382" s="232" t="s">
        <v>620</v>
      </c>
      <c r="G382" s="38"/>
      <c r="H382" s="38"/>
      <c r="I382" s="233"/>
      <c r="J382" s="38"/>
      <c r="K382" s="38"/>
      <c r="L382" s="41"/>
      <c r="M382" s="234"/>
      <c r="N382" s="235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338</v>
      </c>
      <c r="AU382" s="19" t="s">
        <v>79</v>
      </c>
    </row>
    <row r="383" spans="2:51" s="15" customFormat="1" ht="12">
      <c r="B383" s="221"/>
      <c r="C383" s="222"/>
      <c r="D383" s="190" t="s">
        <v>134</v>
      </c>
      <c r="E383" s="223" t="s">
        <v>19</v>
      </c>
      <c r="F383" s="224" t="s">
        <v>621</v>
      </c>
      <c r="G383" s="222"/>
      <c r="H383" s="223" t="s">
        <v>19</v>
      </c>
      <c r="I383" s="225"/>
      <c r="J383" s="222"/>
      <c r="K383" s="222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134</v>
      </c>
      <c r="AU383" s="230" t="s">
        <v>79</v>
      </c>
      <c r="AV383" s="15" t="s">
        <v>77</v>
      </c>
      <c r="AW383" s="15" t="s">
        <v>31</v>
      </c>
      <c r="AX383" s="15" t="s">
        <v>69</v>
      </c>
      <c r="AY383" s="230" t="s">
        <v>124</v>
      </c>
    </row>
    <row r="384" spans="2:51" s="13" customFormat="1" ht="12">
      <c r="B384" s="188"/>
      <c r="C384" s="189"/>
      <c r="D384" s="190" t="s">
        <v>134</v>
      </c>
      <c r="E384" s="191" t="s">
        <v>19</v>
      </c>
      <c r="F384" s="192" t="s">
        <v>622</v>
      </c>
      <c r="G384" s="189"/>
      <c r="H384" s="193">
        <v>120.384</v>
      </c>
      <c r="I384" s="194"/>
      <c r="J384" s="189"/>
      <c r="K384" s="189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134</v>
      </c>
      <c r="AU384" s="199" t="s">
        <v>79</v>
      </c>
      <c r="AV384" s="13" t="s">
        <v>79</v>
      </c>
      <c r="AW384" s="13" t="s">
        <v>31</v>
      </c>
      <c r="AX384" s="13" t="s">
        <v>77</v>
      </c>
      <c r="AY384" s="199" t="s">
        <v>124</v>
      </c>
    </row>
    <row r="385" spans="1:65" s="2" customFormat="1" ht="37.9" customHeight="1">
      <c r="A385" s="36"/>
      <c r="B385" s="37"/>
      <c r="C385" s="175" t="s">
        <v>623</v>
      </c>
      <c r="D385" s="175" t="s">
        <v>127</v>
      </c>
      <c r="E385" s="176" t="s">
        <v>624</v>
      </c>
      <c r="F385" s="177" t="s">
        <v>625</v>
      </c>
      <c r="G385" s="178" t="s">
        <v>147</v>
      </c>
      <c r="H385" s="179">
        <v>28.416</v>
      </c>
      <c r="I385" s="180"/>
      <c r="J385" s="181">
        <f>ROUND(I385*H385,2)</f>
        <v>0</v>
      </c>
      <c r="K385" s="177" t="s">
        <v>131</v>
      </c>
      <c r="L385" s="41"/>
      <c r="M385" s="182" t="s">
        <v>19</v>
      </c>
      <c r="N385" s="183" t="s">
        <v>40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0.038</v>
      </c>
      <c r="T385" s="185">
        <f>S385*H385</f>
        <v>1.0798079999999999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132</v>
      </c>
      <c r="AT385" s="186" t="s">
        <v>127</v>
      </c>
      <c r="AU385" s="186" t="s">
        <v>79</v>
      </c>
      <c r="AY385" s="19" t="s">
        <v>124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77</v>
      </c>
      <c r="BK385" s="187">
        <f>ROUND(I385*H385,2)</f>
        <v>0</v>
      </c>
      <c r="BL385" s="19" t="s">
        <v>132</v>
      </c>
      <c r="BM385" s="186" t="s">
        <v>626</v>
      </c>
    </row>
    <row r="386" spans="2:51" s="15" customFormat="1" ht="12">
      <c r="B386" s="221"/>
      <c r="C386" s="222"/>
      <c r="D386" s="190" t="s">
        <v>134</v>
      </c>
      <c r="E386" s="223" t="s">
        <v>19</v>
      </c>
      <c r="F386" s="224" t="s">
        <v>627</v>
      </c>
      <c r="G386" s="222"/>
      <c r="H386" s="223" t="s">
        <v>19</v>
      </c>
      <c r="I386" s="225"/>
      <c r="J386" s="222"/>
      <c r="K386" s="222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134</v>
      </c>
      <c r="AU386" s="230" t="s">
        <v>79</v>
      </c>
      <c r="AV386" s="15" t="s">
        <v>77</v>
      </c>
      <c r="AW386" s="15" t="s">
        <v>31</v>
      </c>
      <c r="AX386" s="15" t="s">
        <v>69</v>
      </c>
      <c r="AY386" s="230" t="s">
        <v>124</v>
      </c>
    </row>
    <row r="387" spans="2:51" s="13" customFormat="1" ht="12">
      <c r="B387" s="188"/>
      <c r="C387" s="189"/>
      <c r="D387" s="190" t="s">
        <v>134</v>
      </c>
      <c r="E387" s="191" t="s">
        <v>19</v>
      </c>
      <c r="F387" s="192" t="s">
        <v>628</v>
      </c>
      <c r="G387" s="189"/>
      <c r="H387" s="193">
        <v>25.056</v>
      </c>
      <c r="I387" s="194"/>
      <c r="J387" s="189"/>
      <c r="K387" s="189"/>
      <c r="L387" s="195"/>
      <c r="M387" s="196"/>
      <c r="N387" s="197"/>
      <c r="O387" s="197"/>
      <c r="P387" s="197"/>
      <c r="Q387" s="197"/>
      <c r="R387" s="197"/>
      <c r="S387" s="197"/>
      <c r="T387" s="198"/>
      <c r="AT387" s="199" t="s">
        <v>134</v>
      </c>
      <c r="AU387" s="199" t="s">
        <v>79</v>
      </c>
      <c r="AV387" s="13" t="s">
        <v>79</v>
      </c>
      <c r="AW387" s="13" t="s">
        <v>31</v>
      </c>
      <c r="AX387" s="13" t="s">
        <v>69</v>
      </c>
      <c r="AY387" s="199" t="s">
        <v>124</v>
      </c>
    </row>
    <row r="388" spans="2:51" s="15" customFormat="1" ht="12">
      <c r="B388" s="221"/>
      <c r="C388" s="222"/>
      <c r="D388" s="190" t="s">
        <v>134</v>
      </c>
      <c r="E388" s="223" t="s">
        <v>19</v>
      </c>
      <c r="F388" s="224" t="s">
        <v>629</v>
      </c>
      <c r="G388" s="222"/>
      <c r="H388" s="223" t="s">
        <v>19</v>
      </c>
      <c r="I388" s="225"/>
      <c r="J388" s="222"/>
      <c r="K388" s="222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134</v>
      </c>
      <c r="AU388" s="230" t="s">
        <v>79</v>
      </c>
      <c r="AV388" s="15" t="s">
        <v>77</v>
      </c>
      <c r="AW388" s="15" t="s">
        <v>31</v>
      </c>
      <c r="AX388" s="15" t="s">
        <v>69</v>
      </c>
      <c r="AY388" s="230" t="s">
        <v>124</v>
      </c>
    </row>
    <row r="389" spans="2:51" s="13" customFormat="1" ht="12">
      <c r="B389" s="188"/>
      <c r="C389" s="189"/>
      <c r="D389" s="190" t="s">
        <v>134</v>
      </c>
      <c r="E389" s="191" t="s">
        <v>19</v>
      </c>
      <c r="F389" s="192" t="s">
        <v>550</v>
      </c>
      <c r="G389" s="189"/>
      <c r="H389" s="193">
        <v>3.36</v>
      </c>
      <c r="I389" s="194"/>
      <c r="J389" s="189"/>
      <c r="K389" s="189"/>
      <c r="L389" s="195"/>
      <c r="M389" s="196"/>
      <c r="N389" s="197"/>
      <c r="O389" s="197"/>
      <c r="P389" s="197"/>
      <c r="Q389" s="197"/>
      <c r="R389" s="197"/>
      <c r="S389" s="197"/>
      <c r="T389" s="198"/>
      <c r="AT389" s="199" t="s">
        <v>134</v>
      </c>
      <c r="AU389" s="199" t="s">
        <v>79</v>
      </c>
      <c r="AV389" s="13" t="s">
        <v>79</v>
      </c>
      <c r="AW389" s="13" t="s">
        <v>31</v>
      </c>
      <c r="AX389" s="13" t="s">
        <v>69</v>
      </c>
      <c r="AY389" s="199" t="s">
        <v>124</v>
      </c>
    </row>
    <row r="390" spans="2:51" s="14" customFormat="1" ht="12">
      <c r="B390" s="200"/>
      <c r="C390" s="201"/>
      <c r="D390" s="190" t="s">
        <v>134</v>
      </c>
      <c r="E390" s="202" t="s">
        <v>19</v>
      </c>
      <c r="F390" s="203" t="s">
        <v>137</v>
      </c>
      <c r="G390" s="201"/>
      <c r="H390" s="204">
        <v>28.416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134</v>
      </c>
      <c r="AU390" s="210" t="s">
        <v>79</v>
      </c>
      <c r="AV390" s="14" t="s">
        <v>132</v>
      </c>
      <c r="AW390" s="14" t="s">
        <v>31</v>
      </c>
      <c r="AX390" s="14" t="s">
        <v>77</v>
      </c>
      <c r="AY390" s="210" t="s">
        <v>124</v>
      </c>
    </row>
    <row r="391" spans="2:63" s="12" customFormat="1" ht="20.85" customHeight="1">
      <c r="B391" s="159"/>
      <c r="C391" s="160"/>
      <c r="D391" s="161" t="s">
        <v>68</v>
      </c>
      <c r="E391" s="173" t="s">
        <v>630</v>
      </c>
      <c r="F391" s="173" t="s">
        <v>631</v>
      </c>
      <c r="G391" s="160"/>
      <c r="H391" s="160"/>
      <c r="I391" s="163"/>
      <c r="J391" s="174">
        <f>BK391</f>
        <v>0</v>
      </c>
      <c r="K391" s="160"/>
      <c r="L391" s="165"/>
      <c r="M391" s="166"/>
      <c r="N391" s="167"/>
      <c r="O391" s="167"/>
      <c r="P391" s="168">
        <f>SUM(P392:P416)</f>
        <v>0</v>
      </c>
      <c r="Q391" s="167"/>
      <c r="R391" s="168">
        <f>SUM(R392:R416)</f>
        <v>0</v>
      </c>
      <c r="S391" s="167"/>
      <c r="T391" s="169">
        <f>SUM(T392:T416)</f>
        <v>0</v>
      </c>
      <c r="AR391" s="170" t="s">
        <v>77</v>
      </c>
      <c r="AT391" s="171" t="s">
        <v>68</v>
      </c>
      <c r="AU391" s="171" t="s">
        <v>79</v>
      </c>
      <c r="AY391" s="170" t="s">
        <v>124</v>
      </c>
      <c r="BK391" s="172">
        <f>SUM(BK392:BK416)</f>
        <v>0</v>
      </c>
    </row>
    <row r="392" spans="1:65" s="2" customFormat="1" ht="37.9" customHeight="1">
      <c r="A392" s="36"/>
      <c r="B392" s="37"/>
      <c r="C392" s="175" t="s">
        <v>632</v>
      </c>
      <c r="D392" s="175" t="s">
        <v>127</v>
      </c>
      <c r="E392" s="176" t="s">
        <v>633</v>
      </c>
      <c r="F392" s="177" t="s">
        <v>634</v>
      </c>
      <c r="G392" s="178" t="s">
        <v>236</v>
      </c>
      <c r="H392" s="179">
        <v>28.032</v>
      </c>
      <c r="I392" s="180"/>
      <c r="J392" s="181">
        <f>ROUND(I392*H392,2)</f>
        <v>0</v>
      </c>
      <c r="K392" s="177" t="s">
        <v>131</v>
      </c>
      <c r="L392" s="41"/>
      <c r="M392" s="182" t="s">
        <v>19</v>
      </c>
      <c r="N392" s="183" t="s">
        <v>40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132</v>
      </c>
      <c r="AT392" s="186" t="s">
        <v>127</v>
      </c>
      <c r="AU392" s="186" t="s">
        <v>144</v>
      </c>
      <c r="AY392" s="19" t="s">
        <v>124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77</v>
      </c>
      <c r="BK392" s="187">
        <f>ROUND(I392*H392,2)</f>
        <v>0</v>
      </c>
      <c r="BL392" s="19" t="s">
        <v>132</v>
      </c>
      <c r="BM392" s="186" t="s">
        <v>635</v>
      </c>
    </row>
    <row r="393" spans="2:51" s="15" customFormat="1" ht="12">
      <c r="B393" s="221"/>
      <c r="C393" s="222"/>
      <c r="D393" s="190" t="s">
        <v>134</v>
      </c>
      <c r="E393" s="223" t="s">
        <v>19</v>
      </c>
      <c r="F393" s="224" t="s">
        <v>636</v>
      </c>
      <c r="G393" s="222"/>
      <c r="H393" s="223" t="s">
        <v>19</v>
      </c>
      <c r="I393" s="225"/>
      <c r="J393" s="222"/>
      <c r="K393" s="222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134</v>
      </c>
      <c r="AU393" s="230" t="s">
        <v>144</v>
      </c>
      <c r="AV393" s="15" t="s">
        <v>77</v>
      </c>
      <c r="AW393" s="15" t="s">
        <v>31</v>
      </c>
      <c r="AX393" s="15" t="s">
        <v>69</v>
      </c>
      <c r="AY393" s="230" t="s">
        <v>124</v>
      </c>
    </row>
    <row r="394" spans="2:51" s="15" customFormat="1" ht="12">
      <c r="B394" s="221"/>
      <c r="C394" s="222"/>
      <c r="D394" s="190" t="s">
        <v>134</v>
      </c>
      <c r="E394" s="223" t="s">
        <v>19</v>
      </c>
      <c r="F394" s="224" t="s">
        <v>637</v>
      </c>
      <c r="G394" s="222"/>
      <c r="H394" s="223" t="s">
        <v>19</v>
      </c>
      <c r="I394" s="225"/>
      <c r="J394" s="222"/>
      <c r="K394" s="222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134</v>
      </c>
      <c r="AU394" s="230" t="s">
        <v>144</v>
      </c>
      <c r="AV394" s="15" t="s">
        <v>77</v>
      </c>
      <c r="AW394" s="15" t="s">
        <v>31</v>
      </c>
      <c r="AX394" s="15" t="s">
        <v>69</v>
      </c>
      <c r="AY394" s="230" t="s">
        <v>124</v>
      </c>
    </row>
    <row r="395" spans="2:51" s="15" customFormat="1" ht="22.5">
      <c r="B395" s="221"/>
      <c r="C395" s="222"/>
      <c r="D395" s="190" t="s">
        <v>134</v>
      </c>
      <c r="E395" s="223" t="s">
        <v>19</v>
      </c>
      <c r="F395" s="224" t="s">
        <v>638</v>
      </c>
      <c r="G395" s="222"/>
      <c r="H395" s="223" t="s">
        <v>19</v>
      </c>
      <c r="I395" s="225"/>
      <c r="J395" s="222"/>
      <c r="K395" s="222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134</v>
      </c>
      <c r="AU395" s="230" t="s">
        <v>144</v>
      </c>
      <c r="AV395" s="15" t="s">
        <v>77</v>
      </c>
      <c r="AW395" s="15" t="s">
        <v>31</v>
      </c>
      <c r="AX395" s="15" t="s">
        <v>69</v>
      </c>
      <c r="AY395" s="230" t="s">
        <v>124</v>
      </c>
    </row>
    <row r="396" spans="2:51" s="15" customFormat="1" ht="22.5">
      <c r="B396" s="221"/>
      <c r="C396" s="222"/>
      <c r="D396" s="190" t="s">
        <v>134</v>
      </c>
      <c r="E396" s="223" t="s">
        <v>19</v>
      </c>
      <c r="F396" s="224" t="s">
        <v>639</v>
      </c>
      <c r="G396" s="222"/>
      <c r="H396" s="223" t="s">
        <v>19</v>
      </c>
      <c r="I396" s="225"/>
      <c r="J396" s="222"/>
      <c r="K396" s="222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134</v>
      </c>
      <c r="AU396" s="230" t="s">
        <v>144</v>
      </c>
      <c r="AV396" s="15" t="s">
        <v>77</v>
      </c>
      <c r="AW396" s="15" t="s">
        <v>31</v>
      </c>
      <c r="AX396" s="15" t="s">
        <v>69</v>
      </c>
      <c r="AY396" s="230" t="s">
        <v>124</v>
      </c>
    </row>
    <row r="397" spans="2:51" s="15" customFormat="1" ht="12">
      <c r="B397" s="221"/>
      <c r="C397" s="222"/>
      <c r="D397" s="190" t="s">
        <v>134</v>
      </c>
      <c r="E397" s="223" t="s">
        <v>19</v>
      </c>
      <c r="F397" s="224" t="s">
        <v>640</v>
      </c>
      <c r="G397" s="222"/>
      <c r="H397" s="223" t="s">
        <v>19</v>
      </c>
      <c r="I397" s="225"/>
      <c r="J397" s="222"/>
      <c r="K397" s="222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134</v>
      </c>
      <c r="AU397" s="230" t="s">
        <v>144</v>
      </c>
      <c r="AV397" s="15" t="s">
        <v>77</v>
      </c>
      <c r="AW397" s="15" t="s">
        <v>31</v>
      </c>
      <c r="AX397" s="15" t="s">
        <v>69</v>
      </c>
      <c r="AY397" s="230" t="s">
        <v>124</v>
      </c>
    </row>
    <row r="398" spans="2:51" s="15" customFormat="1" ht="12">
      <c r="B398" s="221"/>
      <c r="C398" s="222"/>
      <c r="D398" s="190" t="s">
        <v>134</v>
      </c>
      <c r="E398" s="223" t="s">
        <v>19</v>
      </c>
      <c r="F398" s="224" t="s">
        <v>641</v>
      </c>
      <c r="G398" s="222"/>
      <c r="H398" s="223" t="s">
        <v>19</v>
      </c>
      <c r="I398" s="225"/>
      <c r="J398" s="222"/>
      <c r="K398" s="222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134</v>
      </c>
      <c r="AU398" s="230" t="s">
        <v>144</v>
      </c>
      <c r="AV398" s="15" t="s">
        <v>77</v>
      </c>
      <c r="AW398" s="15" t="s">
        <v>31</v>
      </c>
      <c r="AX398" s="15" t="s">
        <v>69</v>
      </c>
      <c r="AY398" s="230" t="s">
        <v>124</v>
      </c>
    </row>
    <row r="399" spans="2:51" s="15" customFormat="1" ht="12">
      <c r="B399" s="221"/>
      <c r="C399" s="222"/>
      <c r="D399" s="190" t="s">
        <v>134</v>
      </c>
      <c r="E399" s="223" t="s">
        <v>19</v>
      </c>
      <c r="F399" s="224" t="s">
        <v>642</v>
      </c>
      <c r="G399" s="222"/>
      <c r="H399" s="223" t="s">
        <v>19</v>
      </c>
      <c r="I399" s="225"/>
      <c r="J399" s="222"/>
      <c r="K399" s="222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134</v>
      </c>
      <c r="AU399" s="230" t="s">
        <v>144</v>
      </c>
      <c r="AV399" s="15" t="s">
        <v>77</v>
      </c>
      <c r="AW399" s="15" t="s">
        <v>31</v>
      </c>
      <c r="AX399" s="15" t="s">
        <v>69</v>
      </c>
      <c r="AY399" s="230" t="s">
        <v>124</v>
      </c>
    </row>
    <row r="400" spans="2:51" s="13" customFormat="1" ht="12">
      <c r="B400" s="188"/>
      <c r="C400" s="189"/>
      <c r="D400" s="190" t="s">
        <v>134</v>
      </c>
      <c r="E400" s="191" t="s">
        <v>19</v>
      </c>
      <c r="F400" s="192" t="s">
        <v>643</v>
      </c>
      <c r="G400" s="189"/>
      <c r="H400" s="193">
        <v>28.032</v>
      </c>
      <c r="I400" s="194"/>
      <c r="J400" s="189"/>
      <c r="K400" s="189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134</v>
      </c>
      <c r="AU400" s="199" t="s">
        <v>144</v>
      </c>
      <c r="AV400" s="13" t="s">
        <v>79</v>
      </c>
      <c r="AW400" s="13" t="s">
        <v>31</v>
      </c>
      <c r="AX400" s="13" t="s">
        <v>77</v>
      </c>
      <c r="AY400" s="199" t="s">
        <v>124</v>
      </c>
    </row>
    <row r="401" spans="1:65" s="2" customFormat="1" ht="37.9" customHeight="1">
      <c r="A401" s="36"/>
      <c r="B401" s="37"/>
      <c r="C401" s="175" t="s">
        <v>644</v>
      </c>
      <c r="D401" s="175" t="s">
        <v>127</v>
      </c>
      <c r="E401" s="176" t="s">
        <v>645</v>
      </c>
      <c r="F401" s="177" t="s">
        <v>646</v>
      </c>
      <c r="G401" s="178" t="s">
        <v>236</v>
      </c>
      <c r="H401" s="179">
        <v>140.16</v>
      </c>
      <c r="I401" s="180"/>
      <c r="J401" s="181">
        <f>ROUND(I401*H401,2)</f>
        <v>0</v>
      </c>
      <c r="K401" s="177" t="s">
        <v>131</v>
      </c>
      <c r="L401" s="41"/>
      <c r="M401" s="182" t="s">
        <v>19</v>
      </c>
      <c r="N401" s="183" t="s">
        <v>40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132</v>
      </c>
      <c r="AT401" s="186" t="s">
        <v>127</v>
      </c>
      <c r="AU401" s="186" t="s">
        <v>144</v>
      </c>
      <c r="AY401" s="19" t="s">
        <v>124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77</v>
      </c>
      <c r="BK401" s="187">
        <f>ROUND(I401*H401,2)</f>
        <v>0</v>
      </c>
      <c r="BL401" s="19" t="s">
        <v>132</v>
      </c>
      <c r="BM401" s="186" t="s">
        <v>647</v>
      </c>
    </row>
    <row r="402" spans="2:51" s="15" customFormat="1" ht="12">
      <c r="B402" s="221"/>
      <c r="C402" s="222"/>
      <c r="D402" s="190" t="s">
        <v>134</v>
      </c>
      <c r="E402" s="223" t="s">
        <v>19</v>
      </c>
      <c r="F402" s="224" t="s">
        <v>648</v>
      </c>
      <c r="G402" s="222"/>
      <c r="H402" s="223" t="s">
        <v>19</v>
      </c>
      <c r="I402" s="225"/>
      <c r="J402" s="222"/>
      <c r="K402" s="222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134</v>
      </c>
      <c r="AU402" s="230" t="s">
        <v>144</v>
      </c>
      <c r="AV402" s="15" t="s">
        <v>77</v>
      </c>
      <c r="AW402" s="15" t="s">
        <v>31</v>
      </c>
      <c r="AX402" s="15" t="s">
        <v>69</v>
      </c>
      <c r="AY402" s="230" t="s">
        <v>124</v>
      </c>
    </row>
    <row r="403" spans="2:51" s="15" customFormat="1" ht="22.5">
      <c r="B403" s="221"/>
      <c r="C403" s="222"/>
      <c r="D403" s="190" t="s">
        <v>134</v>
      </c>
      <c r="E403" s="223" t="s">
        <v>19</v>
      </c>
      <c r="F403" s="224" t="s">
        <v>649</v>
      </c>
      <c r="G403" s="222"/>
      <c r="H403" s="223" t="s">
        <v>19</v>
      </c>
      <c r="I403" s="225"/>
      <c r="J403" s="222"/>
      <c r="K403" s="222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134</v>
      </c>
      <c r="AU403" s="230" t="s">
        <v>144</v>
      </c>
      <c r="AV403" s="15" t="s">
        <v>77</v>
      </c>
      <c r="AW403" s="15" t="s">
        <v>31</v>
      </c>
      <c r="AX403" s="15" t="s">
        <v>69</v>
      </c>
      <c r="AY403" s="230" t="s">
        <v>124</v>
      </c>
    </row>
    <row r="404" spans="2:51" s="15" customFormat="1" ht="22.5">
      <c r="B404" s="221"/>
      <c r="C404" s="222"/>
      <c r="D404" s="190" t="s">
        <v>134</v>
      </c>
      <c r="E404" s="223" t="s">
        <v>19</v>
      </c>
      <c r="F404" s="224" t="s">
        <v>650</v>
      </c>
      <c r="G404" s="222"/>
      <c r="H404" s="223" t="s">
        <v>19</v>
      </c>
      <c r="I404" s="225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134</v>
      </c>
      <c r="AU404" s="230" t="s">
        <v>144</v>
      </c>
      <c r="AV404" s="15" t="s">
        <v>77</v>
      </c>
      <c r="AW404" s="15" t="s">
        <v>31</v>
      </c>
      <c r="AX404" s="15" t="s">
        <v>69</v>
      </c>
      <c r="AY404" s="230" t="s">
        <v>124</v>
      </c>
    </row>
    <row r="405" spans="2:51" s="15" customFormat="1" ht="22.5">
      <c r="B405" s="221"/>
      <c r="C405" s="222"/>
      <c r="D405" s="190" t="s">
        <v>134</v>
      </c>
      <c r="E405" s="223" t="s">
        <v>19</v>
      </c>
      <c r="F405" s="224" t="s">
        <v>651</v>
      </c>
      <c r="G405" s="222"/>
      <c r="H405" s="223" t="s">
        <v>19</v>
      </c>
      <c r="I405" s="225"/>
      <c r="J405" s="222"/>
      <c r="K405" s="222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134</v>
      </c>
      <c r="AU405" s="230" t="s">
        <v>144</v>
      </c>
      <c r="AV405" s="15" t="s">
        <v>77</v>
      </c>
      <c r="AW405" s="15" t="s">
        <v>31</v>
      </c>
      <c r="AX405" s="15" t="s">
        <v>69</v>
      </c>
      <c r="AY405" s="230" t="s">
        <v>124</v>
      </c>
    </row>
    <row r="406" spans="2:51" s="13" customFormat="1" ht="12">
      <c r="B406" s="188"/>
      <c r="C406" s="189"/>
      <c r="D406" s="190" t="s">
        <v>134</v>
      </c>
      <c r="E406" s="191" t="s">
        <v>19</v>
      </c>
      <c r="F406" s="192" t="s">
        <v>643</v>
      </c>
      <c r="G406" s="189"/>
      <c r="H406" s="193">
        <v>28.032</v>
      </c>
      <c r="I406" s="194"/>
      <c r="J406" s="189"/>
      <c r="K406" s="189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134</v>
      </c>
      <c r="AU406" s="199" t="s">
        <v>144</v>
      </c>
      <c r="AV406" s="13" t="s">
        <v>79</v>
      </c>
      <c r="AW406" s="13" t="s">
        <v>31</v>
      </c>
      <c r="AX406" s="13" t="s">
        <v>77</v>
      </c>
      <c r="AY406" s="199" t="s">
        <v>124</v>
      </c>
    </row>
    <row r="407" spans="2:51" s="13" customFormat="1" ht="12">
      <c r="B407" s="188"/>
      <c r="C407" s="189"/>
      <c r="D407" s="190" t="s">
        <v>134</v>
      </c>
      <c r="E407" s="189"/>
      <c r="F407" s="192" t="s">
        <v>652</v>
      </c>
      <c r="G407" s="189"/>
      <c r="H407" s="193">
        <v>140.16</v>
      </c>
      <c r="I407" s="194"/>
      <c r="J407" s="189"/>
      <c r="K407" s="189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134</v>
      </c>
      <c r="AU407" s="199" t="s">
        <v>144</v>
      </c>
      <c r="AV407" s="13" t="s">
        <v>79</v>
      </c>
      <c r="AW407" s="13" t="s">
        <v>4</v>
      </c>
      <c r="AX407" s="13" t="s">
        <v>77</v>
      </c>
      <c r="AY407" s="199" t="s">
        <v>124</v>
      </c>
    </row>
    <row r="408" spans="1:65" s="2" customFormat="1" ht="37.9" customHeight="1">
      <c r="A408" s="36"/>
      <c r="B408" s="37"/>
      <c r="C408" s="175" t="s">
        <v>653</v>
      </c>
      <c r="D408" s="175" t="s">
        <v>127</v>
      </c>
      <c r="E408" s="176" t="s">
        <v>654</v>
      </c>
      <c r="F408" s="177" t="s">
        <v>655</v>
      </c>
      <c r="G408" s="178" t="s">
        <v>236</v>
      </c>
      <c r="H408" s="179">
        <v>9.286</v>
      </c>
      <c r="I408" s="180"/>
      <c r="J408" s="181">
        <f>ROUND(I408*H408,2)</f>
        <v>0</v>
      </c>
      <c r="K408" s="177" t="s">
        <v>131</v>
      </c>
      <c r="L408" s="41"/>
      <c r="M408" s="182" t="s">
        <v>19</v>
      </c>
      <c r="N408" s="183" t="s">
        <v>40</v>
      </c>
      <c r="O408" s="66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132</v>
      </c>
      <c r="AT408" s="186" t="s">
        <v>127</v>
      </c>
      <c r="AU408" s="186" t="s">
        <v>144</v>
      </c>
      <c r="AY408" s="19" t="s">
        <v>124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77</v>
      </c>
      <c r="BK408" s="187">
        <f>ROUND(I408*H408,2)</f>
        <v>0</v>
      </c>
      <c r="BL408" s="19" t="s">
        <v>132</v>
      </c>
      <c r="BM408" s="186" t="s">
        <v>656</v>
      </c>
    </row>
    <row r="409" spans="2:51" s="15" customFormat="1" ht="22.5">
      <c r="B409" s="221"/>
      <c r="C409" s="222"/>
      <c r="D409" s="190" t="s">
        <v>134</v>
      </c>
      <c r="E409" s="223" t="s">
        <v>19</v>
      </c>
      <c r="F409" s="224" t="s">
        <v>649</v>
      </c>
      <c r="G409" s="222"/>
      <c r="H409" s="223" t="s">
        <v>19</v>
      </c>
      <c r="I409" s="225"/>
      <c r="J409" s="222"/>
      <c r="K409" s="222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134</v>
      </c>
      <c r="AU409" s="230" t="s">
        <v>144</v>
      </c>
      <c r="AV409" s="15" t="s">
        <v>77</v>
      </c>
      <c r="AW409" s="15" t="s">
        <v>31</v>
      </c>
      <c r="AX409" s="15" t="s">
        <v>69</v>
      </c>
      <c r="AY409" s="230" t="s">
        <v>124</v>
      </c>
    </row>
    <row r="410" spans="2:51" s="13" customFormat="1" ht="12">
      <c r="B410" s="188"/>
      <c r="C410" s="189"/>
      <c r="D410" s="190" t="s">
        <v>134</v>
      </c>
      <c r="E410" s="191" t="s">
        <v>19</v>
      </c>
      <c r="F410" s="192" t="s">
        <v>657</v>
      </c>
      <c r="G410" s="189"/>
      <c r="H410" s="193">
        <v>9.286</v>
      </c>
      <c r="I410" s="194"/>
      <c r="J410" s="189"/>
      <c r="K410" s="189"/>
      <c r="L410" s="195"/>
      <c r="M410" s="196"/>
      <c r="N410" s="197"/>
      <c r="O410" s="197"/>
      <c r="P410" s="197"/>
      <c r="Q410" s="197"/>
      <c r="R410" s="197"/>
      <c r="S410" s="197"/>
      <c r="T410" s="198"/>
      <c r="AT410" s="199" t="s">
        <v>134</v>
      </c>
      <c r="AU410" s="199" t="s">
        <v>144</v>
      </c>
      <c r="AV410" s="13" t="s">
        <v>79</v>
      </c>
      <c r="AW410" s="13" t="s">
        <v>31</v>
      </c>
      <c r="AX410" s="13" t="s">
        <v>77</v>
      </c>
      <c r="AY410" s="199" t="s">
        <v>124</v>
      </c>
    </row>
    <row r="411" spans="1:65" s="2" customFormat="1" ht="37.9" customHeight="1">
      <c r="A411" s="36"/>
      <c r="B411" s="37"/>
      <c r="C411" s="175" t="s">
        <v>658</v>
      </c>
      <c r="D411" s="175" t="s">
        <v>127</v>
      </c>
      <c r="E411" s="176" t="s">
        <v>659</v>
      </c>
      <c r="F411" s="177" t="s">
        <v>660</v>
      </c>
      <c r="G411" s="178" t="s">
        <v>236</v>
      </c>
      <c r="H411" s="179">
        <v>10.951</v>
      </c>
      <c r="I411" s="180"/>
      <c r="J411" s="181">
        <f>ROUND(I411*H411,2)</f>
        <v>0</v>
      </c>
      <c r="K411" s="177" t="s">
        <v>131</v>
      </c>
      <c r="L411" s="41"/>
      <c r="M411" s="182" t="s">
        <v>19</v>
      </c>
      <c r="N411" s="183" t="s">
        <v>40</v>
      </c>
      <c r="O411" s="66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132</v>
      </c>
      <c r="AT411" s="186" t="s">
        <v>127</v>
      </c>
      <c r="AU411" s="186" t="s">
        <v>144</v>
      </c>
      <c r="AY411" s="19" t="s">
        <v>124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77</v>
      </c>
      <c r="BK411" s="187">
        <f>ROUND(I411*H411,2)</f>
        <v>0</v>
      </c>
      <c r="BL411" s="19" t="s">
        <v>132</v>
      </c>
      <c r="BM411" s="186" t="s">
        <v>661</v>
      </c>
    </row>
    <row r="412" spans="2:51" s="15" customFormat="1" ht="22.5">
      <c r="B412" s="221"/>
      <c r="C412" s="222"/>
      <c r="D412" s="190" t="s">
        <v>134</v>
      </c>
      <c r="E412" s="223" t="s">
        <v>19</v>
      </c>
      <c r="F412" s="224" t="s">
        <v>662</v>
      </c>
      <c r="G412" s="222"/>
      <c r="H412" s="223" t="s">
        <v>19</v>
      </c>
      <c r="I412" s="225"/>
      <c r="J412" s="222"/>
      <c r="K412" s="222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134</v>
      </c>
      <c r="AU412" s="230" t="s">
        <v>144</v>
      </c>
      <c r="AV412" s="15" t="s">
        <v>77</v>
      </c>
      <c r="AW412" s="15" t="s">
        <v>31</v>
      </c>
      <c r="AX412" s="15" t="s">
        <v>69</v>
      </c>
      <c r="AY412" s="230" t="s">
        <v>124</v>
      </c>
    </row>
    <row r="413" spans="2:51" s="13" customFormat="1" ht="12">
      <c r="B413" s="188"/>
      <c r="C413" s="189"/>
      <c r="D413" s="190" t="s">
        <v>134</v>
      </c>
      <c r="E413" s="191" t="s">
        <v>19</v>
      </c>
      <c r="F413" s="192" t="s">
        <v>663</v>
      </c>
      <c r="G413" s="189"/>
      <c r="H413" s="193">
        <v>10.951</v>
      </c>
      <c r="I413" s="194"/>
      <c r="J413" s="189"/>
      <c r="K413" s="189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134</v>
      </c>
      <c r="AU413" s="199" t="s">
        <v>144</v>
      </c>
      <c r="AV413" s="13" t="s">
        <v>79</v>
      </c>
      <c r="AW413" s="13" t="s">
        <v>31</v>
      </c>
      <c r="AX413" s="13" t="s">
        <v>77</v>
      </c>
      <c r="AY413" s="199" t="s">
        <v>124</v>
      </c>
    </row>
    <row r="414" spans="1:65" s="2" customFormat="1" ht="37.9" customHeight="1">
      <c r="A414" s="36"/>
      <c r="B414" s="37"/>
      <c r="C414" s="175" t="s">
        <v>664</v>
      </c>
      <c r="D414" s="175" t="s">
        <v>127</v>
      </c>
      <c r="E414" s="176" t="s">
        <v>665</v>
      </c>
      <c r="F414" s="177" t="s">
        <v>666</v>
      </c>
      <c r="G414" s="178" t="s">
        <v>236</v>
      </c>
      <c r="H414" s="179">
        <v>0.957</v>
      </c>
      <c r="I414" s="180"/>
      <c r="J414" s="181">
        <f>ROUND(I414*H414,2)</f>
        <v>0</v>
      </c>
      <c r="K414" s="177" t="s">
        <v>131</v>
      </c>
      <c r="L414" s="41"/>
      <c r="M414" s="182" t="s">
        <v>19</v>
      </c>
      <c r="N414" s="183" t="s">
        <v>40</v>
      </c>
      <c r="O414" s="66"/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132</v>
      </c>
      <c r="AT414" s="186" t="s">
        <v>127</v>
      </c>
      <c r="AU414" s="186" t="s">
        <v>144</v>
      </c>
      <c r="AY414" s="19" t="s">
        <v>124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77</v>
      </c>
      <c r="BK414" s="187">
        <f>ROUND(I414*H414,2)</f>
        <v>0</v>
      </c>
      <c r="BL414" s="19" t="s">
        <v>132</v>
      </c>
      <c r="BM414" s="186" t="s">
        <v>667</v>
      </c>
    </row>
    <row r="415" spans="2:51" s="15" customFormat="1" ht="12">
      <c r="B415" s="221"/>
      <c r="C415" s="222"/>
      <c r="D415" s="190" t="s">
        <v>134</v>
      </c>
      <c r="E415" s="223" t="s">
        <v>19</v>
      </c>
      <c r="F415" s="224" t="s">
        <v>642</v>
      </c>
      <c r="G415" s="222"/>
      <c r="H415" s="223" t="s">
        <v>19</v>
      </c>
      <c r="I415" s="225"/>
      <c r="J415" s="222"/>
      <c r="K415" s="222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134</v>
      </c>
      <c r="AU415" s="230" t="s">
        <v>144</v>
      </c>
      <c r="AV415" s="15" t="s">
        <v>77</v>
      </c>
      <c r="AW415" s="15" t="s">
        <v>31</v>
      </c>
      <c r="AX415" s="15" t="s">
        <v>69</v>
      </c>
      <c r="AY415" s="230" t="s">
        <v>124</v>
      </c>
    </row>
    <row r="416" spans="2:51" s="13" customFormat="1" ht="12">
      <c r="B416" s="188"/>
      <c r="C416" s="189"/>
      <c r="D416" s="190" t="s">
        <v>134</v>
      </c>
      <c r="E416" s="191" t="s">
        <v>19</v>
      </c>
      <c r="F416" s="192" t="s">
        <v>668</v>
      </c>
      <c r="G416" s="189"/>
      <c r="H416" s="193">
        <v>0.957</v>
      </c>
      <c r="I416" s="194"/>
      <c r="J416" s="189"/>
      <c r="K416" s="189"/>
      <c r="L416" s="195"/>
      <c r="M416" s="196"/>
      <c r="N416" s="197"/>
      <c r="O416" s="197"/>
      <c r="P416" s="197"/>
      <c r="Q416" s="197"/>
      <c r="R416" s="197"/>
      <c r="S416" s="197"/>
      <c r="T416" s="198"/>
      <c r="AT416" s="199" t="s">
        <v>134</v>
      </c>
      <c r="AU416" s="199" t="s">
        <v>144</v>
      </c>
      <c r="AV416" s="13" t="s">
        <v>79</v>
      </c>
      <c r="AW416" s="13" t="s">
        <v>31</v>
      </c>
      <c r="AX416" s="13" t="s">
        <v>77</v>
      </c>
      <c r="AY416" s="199" t="s">
        <v>124</v>
      </c>
    </row>
    <row r="417" spans="2:63" s="12" customFormat="1" ht="25.9" customHeight="1">
      <c r="B417" s="159"/>
      <c r="C417" s="160"/>
      <c r="D417" s="161" t="s">
        <v>68</v>
      </c>
      <c r="E417" s="162" t="s">
        <v>669</v>
      </c>
      <c r="F417" s="162" t="s">
        <v>670</v>
      </c>
      <c r="G417" s="160"/>
      <c r="H417" s="160"/>
      <c r="I417" s="163"/>
      <c r="J417" s="164">
        <f>BK417</f>
        <v>0</v>
      </c>
      <c r="K417" s="160"/>
      <c r="L417" s="165"/>
      <c r="M417" s="166"/>
      <c r="N417" s="167"/>
      <c r="O417" s="167"/>
      <c r="P417" s="168">
        <f>P418</f>
        <v>0</v>
      </c>
      <c r="Q417" s="167"/>
      <c r="R417" s="168">
        <f>R418</f>
        <v>0.021496</v>
      </c>
      <c r="S417" s="167"/>
      <c r="T417" s="169">
        <f>T418</f>
        <v>0</v>
      </c>
      <c r="AR417" s="170" t="s">
        <v>79</v>
      </c>
      <c r="AT417" s="171" t="s">
        <v>68</v>
      </c>
      <c r="AU417" s="171" t="s">
        <v>69</v>
      </c>
      <c r="AY417" s="170" t="s">
        <v>124</v>
      </c>
      <c r="BK417" s="172">
        <f>BK418</f>
        <v>0</v>
      </c>
    </row>
    <row r="418" spans="2:63" s="12" customFormat="1" ht="22.9" customHeight="1">
      <c r="B418" s="159"/>
      <c r="C418" s="160"/>
      <c r="D418" s="161" t="s">
        <v>68</v>
      </c>
      <c r="E418" s="173" t="s">
        <v>671</v>
      </c>
      <c r="F418" s="173" t="s">
        <v>672</v>
      </c>
      <c r="G418" s="160"/>
      <c r="H418" s="160"/>
      <c r="I418" s="163"/>
      <c r="J418" s="174">
        <f>BK418</f>
        <v>0</v>
      </c>
      <c r="K418" s="160"/>
      <c r="L418" s="165"/>
      <c r="M418" s="166"/>
      <c r="N418" s="167"/>
      <c r="O418" s="167"/>
      <c r="P418" s="168">
        <f>SUM(P419:P427)</f>
        <v>0</v>
      </c>
      <c r="Q418" s="167"/>
      <c r="R418" s="168">
        <f>SUM(R419:R427)</f>
        <v>0.021496</v>
      </c>
      <c r="S418" s="167"/>
      <c r="T418" s="169">
        <f>SUM(T419:T427)</f>
        <v>0</v>
      </c>
      <c r="AR418" s="170" t="s">
        <v>79</v>
      </c>
      <c r="AT418" s="171" t="s">
        <v>68</v>
      </c>
      <c r="AU418" s="171" t="s">
        <v>77</v>
      </c>
      <c r="AY418" s="170" t="s">
        <v>124</v>
      </c>
      <c r="BK418" s="172">
        <f>SUM(BK419:BK427)</f>
        <v>0</v>
      </c>
    </row>
    <row r="419" spans="1:65" s="2" customFormat="1" ht="37.9" customHeight="1">
      <c r="A419" s="36"/>
      <c r="B419" s="37"/>
      <c r="C419" s="175" t="s">
        <v>673</v>
      </c>
      <c r="D419" s="175" t="s">
        <v>127</v>
      </c>
      <c r="E419" s="176" t="s">
        <v>674</v>
      </c>
      <c r="F419" s="177" t="s">
        <v>675</v>
      </c>
      <c r="G419" s="178" t="s">
        <v>147</v>
      </c>
      <c r="H419" s="179">
        <v>39.492</v>
      </c>
      <c r="I419" s="180"/>
      <c r="J419" s="181">
        <f>ROUND(I419*H419,2)</f>
        <v>0</v>
      </c>
      <c r="K419" s="177" t="s">
        <v>131</v>
      </c>
      <c r="L419" s="41"/>
      <c r="M419" s="182" t="s">
        <v>19</v>
      </c>
      <c r="N419" s="183" t="s">
        <v>40</v>
      </c>
      <c r="O419" s="66"/>
      <c r="P419" s="184">
        <f>O419*H419</f>
        <v>0</v>
      </c>
      <c r="Q419" s="184">
        <v>0.00014</v>
      </c>
      <c r="R419" s="184">
        <f>Q419*H419</f>
        <v>0.005528879999999999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181</v>
      </c>
      <c r="AT419" s="186" t="s">
        <v>127</v>
      </c>
      <c r="AU419" s="186" t="s">
        <v>79</v>
      </c>
      <c r="AY419" s="19" t="s">
        <v>124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77</v>
      </c>
      <c r="BK419" s="187">
        <f>ROUND(I419*H419,2)</f>
        <v>0</v>
      </c>
      <c r="BL419" s="19" t="s">
        <v>181</v>
      </c>
      <c r="BM419" s="186" t="s">
        <v>676</v>
      </c>
    </row>
    <row r="420" spans="2:51" s="15" customFormat="1" ht="12">
      <c r="B420" s="221"/>
      <c r="C420" s="222"/>
      <c r="D420" s="190" t="s">
        <v>134</v>
      </c>
      <c r="E420" s="223" t="s">
        <v>19</v>
      </c>
      <c r="F420" s="224" t="s">
        <v>196</v>
      </c>
      <c r="G420" s="222"/>
      <c r="H420" s="223" t="s">
        <v>19</v>
      </c>
      <c r="I420" s="225"/>
      <c r="J420" s="222"/>
      <c r="K420" s="222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134</v>
      </c>
      <c r="AU420" s="230" t="s">
        <v>79</v>
      </c>
      <c r="AV420" s="15" t="s">
        <v>77</v>
      </c>
      <c r="AW420" s="15" t="s">
        <v>31</v>
      </c>
      <c r="AX420" s="15" t="s">
        <v>69</v>
      </c>
      <c r="AY420" s="230" t="s">
        <v>124</v>
      </c>
    </row>
    <row r="421" spans="2:51" s="13" customFormat="1" ht="12">
      <c r="B421" s="188"/>
      <c r="C421" s="189"/>
      <c r="D421" s="190" t="s">
        <v>134</v>
      </c>
      <c r="E421" s="191" t="s">
        <v>19</v>
      </c>
      <c r="F421" s="192" t="s">
        <v>197</v>
      </c>
      <c r="G421" s="189"/>
      <c r="H421" s="193">
        <v>39.492</v>
      </c>
      <c r="I421" s="194"/>
      <c r="J421" s="189"/>
      <c r="K421" s="189"/>
      <c r="L421" s="195"/>
      <c r="M421" s="196"/>
      <c r="N421" s="197"/>
      <c r="O421" s="197"/>
      <c r="P421" s="197"/>
      <c r="Q421" s="197"/>
      <c r="R421" s="197"/>
      <c r="S421" s="197"/>
      <c r="T421" s="198"/>
      <c r="AT421" s="199" t="s">
        <v>134</v>
      </c>
      <c r="AU421" s="199" t="s">
        <v>79</v>
      </c>
      <c r="AV421" s="13" t="s">
        <v>79</v>
      </c>
      <c r="AW421" s="13" t="s">
        <v>31</v>
      </c>
      <c r="AX421" s="13" t="s">
        <v>77</v>
      </c>
      <c r="AY421" s="199" t="s">
        <v>124</v>
      </c>
    </row>
    <row r="422" spans="1:65" s="2" customFormat="1" ht="37.9" customHeight="1">
      <c r="A422" s="36"/>
      <c r="B422" s="37"/>
      <c r="C422" s="175" t="s">
        <v>677</v>
      </c>
      <c r="D422" s="175" t="s">
        <v>127</v>
      </c>
      <c r="E422" s="176" t="s">
        <v>678</v>
      </c>
      <c r="F422" s="177" t="s">
        <v>679</v>
      </c>
      <c r="G422" s="178" t="s">
        <v>147</v>
      </c>
      <c r="H422" s="179">
        <v>39.492</v>
      </c>
      <c r="I422" s="180"/>
      <c r="J422" s="181">
        <f>ROUND(I422*H422,2)</f>
        <v>0</v>
      </c>
      <c r="K422" s="177" t="s">
        <v>131</v>
      </c>
      <c r="L422" s="41"/>
      <c r="M422" s="182" t="s">
        <v>19</v>
      </c>
      <c r="N422" s="183" t="s">
        <v>40</v>
      </c>
      <c r="O422" s="66"/>
      <c r="P422" s="184">
        <f>O422*H422</f>
        <v>0</v>
      </c>
      <c r="Q422" s="184">
        <v>0.00036</v>
      </c>
      <c r="R422" s="184">
        <f>Q422*H422</f>
        <v>0.01421712</v>
      </c>
      <c r="S422" s="184">
        <v>0</v>
      </c>
      <c r="T422" s="185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181</v>
      </c>
      <c r="AT422" s="186" t="s">
        <v>127</v>
      </c>
      <c r="AU422" s="186" t="s">
        <v>79</v>
      </c>
      <c r="AY422" s="19" t="s">
        <v>124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77</v>
      </c>
      <c r="BK422" s="187">
        <f>ROUND(I422*H422,2)</f>
        <v>0</v>
      </c>
      <c r="BL422" s="19" t="s">
        <v>181</v>
      </c>
      <c r="BM422" s="186" t="s">
        <v>680</v>
      </c>
    </row>
    <row r="423" spans="2:51" s="15" customFormat="1" ht="12">
      <c r="B423" s="221"/>
      <c r="C423" s="222"/>
      <c r="D423" s="190" t="s">
        <v>134</v>
      </c>
      <c r="E423" s="223" t="s">
        <v>19</v>
      </c>
      <c r="F423" s="224" t="s">
        <v>196</v>
      </c>
      <c r="G423" s="222"/>
      <c r="H423" s="223" t="s">
        <v>19</v>
      </c>
      <c r="I423" s="225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134</v>
      </c>
      <c r="AU423" s="230" t="s">
        <v>79</v>
      </c>
      <c r="AV423" s="15" t="s">
        <v>77</v>
      </c>
      <c r="AW423" s="15" t="s">
        <v>31</v>
      </c>
      <c r="AX423" s="15" t="s">
        <v>69</v>
      </c>
      <c r="AY423" s="230" t="s">
        <v>124</v>
      </c>
    </row>
    <row r="424" spans="2:51" s="13" customFormat="1" ht="12">
      <c r="B424" s="188"/>
      <c r="C424" s="189"/>
      <c r="D424" s="190" t="s">
        <v>134</v>
      </c>
      <c r="E424" s="191" t="s">
        <v>19</v>
      </c>
      <c r="F424" s="192" t="s">
        <v>197</v>
      </c>
      <c r="G424" s="189"/>
      <c r="H424" s="193">
        <v>39.492</v>
      </c>
      <c r="I424" s="194"/>
      <c r="J424" s="189"/>
      <c r="K424" s="189"/>
      <c r="L424" s="195"/>
      <c r="M424" s="196"/>
      <c r="N424" s="197"/>
      <c r="O424" s="197"/>
      <c r="P424" s="197"/>
      <c r="Q424" s="197"/>
      <c r="R424" s="197"/>
      <c r="S424" s="197"/>
      <c r="T424" s="198"/>
      <c r="AT424" s="199" t="s">
        <v>134</v>
      </c>
      <c r="AU424" s="199" t="s">
        <v>79</v>
      </c>
      <c r="AV424" s="13" t="s">
        <v>79</v>
      </c>
      <c r="AW424" s="13" t="s">
        <v>31</v>
      </c>
      <c r="AX424" s="13" t="s">
        <v>77</v>
      </c>
      <c r="AY424" s="199" t="s">
        <v>124</v>
      </c>
    </row>
    <row r="425" spans="1:65" s="2" customFormat="1" ht="24.2" customHeight="1">
      <c r="A425" s="36"/>
      <c r="B425" s="37"/>
      <c r="C425" s="175" t="s">
        <v>681</v>
      </c>
      <c r="D425" s="175" t="s">
        <v>127</v>
      </c>
      <c r="E425" s="176" t="s">
        <v>682</v>
      </c>
      <c r="F425" s="177" t="s">
        <v>683</v>
      </c>
      <c r="G425" s="178" t="s">
        <v>147</v>
      </c>
      <c r="H425" s="179">
        <v>7</v>
      </c>
      <c r="I425" s="180"/>
      <c r="J425" s="181">
        <f>ROUND(I425*H425,2)</f>
        <v>0</v>
      </c>
      <c r="K425" s="177" t="s">
        <v>131</v>
      </c>
      <c r="L425" s="41"/>
      <c r="M425" s="182" t="s">
        <v>19</v>
      </c>
      <c r="N425" s="183" t="s">
        <v>40</v>
      </c>
      <c r="O425" s="66"/>
      <c r="P425" s="184">
        <f>O425*H425</f>
        <v>0</v>
      </c>
      <c r="Q425" s="184">
        <v>0.00025</v>
      </c>
      <c r="R425" s="184">
        <f>Q425*H425</f>
        <v>0.00175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181</v>
      </c>
      <c r="AT425" s="186" t="s">
        <v>127</v>
      </c>
      <c r="AU425" s="186" t="s">
        <v>79</v>
      </c>
      <c r="AY425" s="19" t="s">
        <v>124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77</v>
      </c>
      <c r="BK425" s="187">
        <f>ROUND(I425*H425,2)</f>
        <v>0</v>
      </c>
      <c r="BL425" s="19" t="s">
        <v>181</v>
      </c>
      <c r="BM425" s="186" t="s">
        <v>684</v>
      </c>
    </row>
    <row r="426" spans="2:51" s="15" customFormat="1" ht="12">
      <c r="B426" s="221"/>
      <c r="C426" s="222"/>
      <c r="D426" s="190" t="s">
        <v>134</v>
      </c>
      <c r="E426" s="223" t="s">
        <v>19</v>
      </c>
      <c r="F426" s="224" t="s">
        <v>685</v>
      </c>
      <c r="G426" s="222"/>
      <c r="H426" s="223" t="s">
        <v>19</v>
      </c>
      <c r="I426" s="225"/>
      <c r="J426" s="222"/>
      <c r="K426" s="222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134</v>
      </c>
      <c r="AU426" s="230" t="s">
        <v>79</v>
      </c>
      <c r="AV426" s="15" t="s">
        <v>77</v>
      </c>
      <c r="AW426" s="15" t="s">
        <v>31</v>
      </c>
      <c r="AX426" s="15" t="s">
        <v>69</v>
      </c>
      <c r="AY426" s="230" t="s">
        <v>124</v>
      </c>
    </row>
    <row r="427" spans="2:51" s="13" customFormat="1" ht="12">
      <c r="B427" s="188"/>
      <c r="C427" s="189"/>
      <c r="D427" s="190" t="s">
        <v>134</v>
      </c>
      <c r="E427" s="191" t="s">
        <v>19</v>
      </c>
      <c r="F427" s="192" t="s">
        <v>184</v>
      </c>
      <c r="G427" s="189"/>
      <c r="H427" s="193">
        <v>7</v>
      </c>
      <c r="I427" s="194"/>
      <c r="J427" s="189"/>
      <c r="K427" s="189"/>
      <c r="L427" s="195"/>
      <c r="M427" s="236"/>
      <c r="N427" s="237"/>
      <c r="O427" s="237"/>
      <c r="P427" s="237"/>
      <c r="Q427" s="237"/>
      <c r="R427" s="237"/>
      <c r="S427" s="237"/>
      <c r="T427" s="238"/>
      <c r="AT427" s="199" t="s">
        <v>134</v>
      </c>
      <c r="AU427" s="199" t="s">
        <v>79</v>
      </c>
      <c r="AV427" s="13" t="s">
        <v>79</v>
      </c>
      <c r="AW427" s="13" t="s">
        <v>31</v>
      </c>
      <c r="AX427" s="13" t="s">
        <v>77</v>
      </c>
      <c r="AY427" s="199" t="s">
        <v>124</v>
      </c>
    </row>
    <row r="428" spans="1:31" s="2" customFormat="1" ht="6.95" customHeight="1">
      <c r="A428" s="36"/>
      <c r="B428" s="49"/>
      <c r="C428" s="50"/>
      <c r="D428" s="50"/>
      <c r="E428" s="50"/>
      <c r="F428" s="50"/>
      <c r="G428" s="50"/>
      <c r="H428" s="50"/>
      <c r="I428" s="50"/>
      <c r="J428" s="50"/>
      <c r="K428" s="50"/>
      <c r="L428" s="41"/>
      <c r="M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</row>
  </sheetData>
  <sheetProtection algorithmName="SHA-512" hashValue="M4xOv1UqpmteAglNCuSbJlBzIXEnJ1SHYxS1ml+aJ9vT3Asapgb0TA9C+GIyr92pQwQ6Bo2R7J4NmPk8mxZ0aQ==" saltValue="bdwuTT+pUeGWb3yRhplRng==" spinCount="100000" sheet="1" objects="1" scenarios="1" formatColumns="0" formatRows="0" autoFilter="0"/>
  <autoFilter ref="C97:K427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70"/>
  <sheetViews>
    <sheetView showGridLines="0" workbookViewId="0" topLeftCell="A481">
      <selection activeCell="H495" sqref="H4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83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412" t="str">
        <f>'Rekapitulace stavby'!K6</f>
        <v>Klatovy, SPŠ , parc.číslo 2025/3, 4137</v>
      </c>
      <c r="F7" s="413"/>
      <c r="G7" s="413"/>
      <c r="H7" s="413"/>
      <c r="L7" s="22"/>
    </row>
    <row r="8" spans="1:31" s="2" customFormat="1" ht="12" customHeight="1">
      <c r="A8" s="36"/>
      <c r="B8" s="41"/>
      <c r="C8" s="36"/>
      <c r="D8" s="107" t="s">
        <v>84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14" t="s">
        <v>686</v>
      </c>
      <c r="F9" s="415"/>
      <c r="G9" s="415"/>
      <c r="H9" s="415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16. 2. 2021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16" t="str">
        <f>'Rekapitulace stavby'!E14</f>
        <v>Vyplň údaj</v>
      </c>
      <c r="F18" s="417"/>
      <c r="G18" s="417"/>
      <c r="H18" s="417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18" t="s">
        <v>19</v>
      </c>
      <c r="F27" s="418"/>
      <c r="G27" s="418"/>
      <c r="H27" s="41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ROUND(J110,2)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ROUND((SUM(BE110:BE569)),2)</f>
        <v>0</v>
      </c>
      <c r="G33" s="36"/>
      <c r="H33" s="36"/>
      <c r="I33" s="120">
        <v>0.21</v>
      </c>
      <c r="J33" s="119">
        <f>ROUND(((SUM(BE110:BE569))*I33),2)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ROUND((SUM(BF110:BF569)),2)</f>
        <v>0</v>
      </c>
      <c r="G34" s="36"/>
      <c r="H34" s="36"/>
      <c r="I34" s="120">
        <v>0.15</v>
      </c>
      <c r="J34" s="119">
        <f>ROUND(((SUM(BF110:BF569))*I34),2)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ROUND((SUM(BG110:BG569)),2)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ROUND((SUM(BH110:BH569)),2)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ROUND((SUM(BI110:BI569)),2)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0" t="str">
        <f>E7</f>
        <v>Klatovy, SPŠ , parc.číslo 2025/3, 4137</v>
      </c>
      <c r="F48" s="411"/>
      <c r="G48" s="411"/>
      <c r="H48" s="411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07" t="str">
        <f>E9</f>
        <v>02 - Přístavba šaten</v>
      </c>
      <c r="F50" s="409"/>
      <c r="G50" s="409"/>
      <c r="H50" s="4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16. 2. 2021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87</v>
      </c>
      <c r="D57" s="133"/>
      <c r="E57" s="133"/>
      <c r="F57" s="133"/>
      <c r="G57" s="133"/>
      <c r="H57" s="133"/>
      <c r="I57" s="133"/>
      <c r="J57" s="134" t="s">
        <v>88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J110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89</v>
      </c>
    </row>
    <row r="60" spans="2:12" s="9" customFormat="1" ht="24.95" customHeight="1">
      <c r="B60" s="136"/>
      <c r="C60" s="137"/>
      <c r="D60" s="138" t="s">
        <v>687</v>
      </c>
      <c r="E60" s="139"/>
      <c r="F60" s="139"/>
      <c r="G60" s="139"/>
      <c r="H60" s="139"/>
      <c r="I60" s="139"/>
      <c r="J60" s="140">
        <f>J111</f>
        <v>0</v>
      </c>
      <c r="K60" s="137"/>
      <c r="L60" s="141"/>
    </row>
    <row r="61" spans="2:12" s="10" customFormat="1" ht="19.9" customHeight="1">
      <c r="B61" s="142"/>
      <c r="C61" s="143"/>
      <c r="D61" s="144" t="s">
        <v>688</v>
      </c>
      <c r="E61" s="145"/>
      <c r="F61" s="145"/>
      <c r="G61" s="145"/>
      <c r="H61" s="145"/>
      <c r="I61" s="145"/>
      <c r="J61" s="146">
        <f>J112</f>
        <v>0</v>
      </c>
      <c r="K61" s="143"/>
      <c r="L61" s="147"/>
    </row>
    <row r="62" spans="2:12" s="10" customFormat="1" ht="19.9" customHeight="1">
      <c r="B62" s="142"/>
      <c r="C62" s="143"/>
      <c r="D62" s="144" t="s">
        <v>689</v>
      </c>
      <c r="E62" s="145"/>
      <c r="F62" s="145"/>
      <c r="G62" s="145"/>
      <c r="H62" s="145"/>
      <c r="I62" s="145"/>
      <c r="J62" s="146">
        <f>J133</f>
        <v>0</v>
      </c>
      <c r="K62" s="143"/>
      <c r="L62" s="147"/>
    </row>
    <row r="63" spans="2:12" s="10" customFormat="1" ht="19.9" customHeight="1">
      <c r="B63" s="142"/>
      <c r="C63" s="143"/>
      <c r="D63" s="144" t="s">
        <v>690</v>
      </c>
      <c r="E63" s="145"/>
      <c r="F63" s="145"/>
      <c r="G63" s="145"/>
      <c r="H63" s="145"/>
      <c r="I63" s="145"/>
      <c r="J63" s="146">
        <f>J146</f>
        <v>0</v>
      </c>
      <c r="K63" s="143"/>
      <c r="L63" s="147"/>
    </row>
    <row r="64" spans="2:12" s="10" customFormat="1" ht="19.9" customHeight="1">
      <c r="B64" s="142"/>
      <c r="C64" s="143"/>
      <c r="D64" s="144" t="s">
        <v>691</v>
      </c>
      <c r="E64" s="145"/>
      <c r="F64" s="145"/>
      <c r="G64" s="145"/>
      <c r="H64" s="145"/>
      <c r="I64" s="145"/>
      <c r="J64" s="146">
        <f>J172</f>
        <v>0</v>
      </c>
      <c r="K64" s="143"/>
      <c r="L64" s="147"/>
    </row>
    <row r="65" spans="2:12" s="10" customFormat="1" ht="19.9" customHeight="1">
      <c r="B65" s="142"/>
      <c r="C65" s="143"/>
      <c r="D65" s="144" t="s">
        <v>692</v>
      </c>
      <c r="E65" s="145"/>
      <c r="F65" s="145"/>
      <c r="G65" s="145"/>
      <c r="H65" s="145"/>
      <c r="I65" s="145"/>
      <c r="J65" s="146">
        <f>J179</f>
        <v>0</v>
      </c>
      <c r="K65" s="143"/>
      <c r="L65" s="147"/>
    </row>
    <row r="66" spans="2:12" s="10" customFormat="1" ht="19.9" customHeight="1">
      <c r="B66" s="142"/>
      <c r="C66" s="143"/>
      <c r="D66" s="144" t="s">
        <v>91</v>
      </c>
      <c r="E66" s="145"/>
      <c r="F66" s="145"/>
      <c r="G66" s="145"/>
      <c r="H66" s="145"/>
      <c r="I66" s="145"/>
      <c r="J66" s="146">
        <f>J182</f>
        <v>0</v>
      </c>
      <c r="K66" s="143"/>
      <c r="L66" s="147"/>
    </row>
    <row r="67" spans="2:12" s="10" customFormat="1" ht="19.9" customHeight="1">
      <c r="B67" s="142"/>
      <c r="C67" s="143"/>
      <c r="D67" s="144" t="s">
        <v>92</v>
      </c>
      <c r="E67" s="145"/>
      <c r="F67" s="145"/>
      <c r="G67" s="145"/>
      <c r="H67" s="145"/>
      <c r="I67" s="145"/>
      <c r="J67" s="146">
        <f>J222</f>
        <v>0</v>
      </c>
      <c r="K67" s="143"/>
      <c r="L67" s="147"/>
    </row>
    <row r="68" spans="2:12" s="10" customFormat="1" ht="19.9" customHeight="1">
      <c r="B68" s="142"/>
      <c r="C68" s="143"/>
      <c r="D68" s="144" t="s">
        <v>693</v>
      </c>
      <c r="E68" s="145"/>
      <c r="F68" s="145"/>
      <c r="G68" s="145"/>
      <c r="H68" s="145"/>
      <c r="I68" s="145"/>
      <c r="J68" s="146">
        <f>J258</f>
        <v>0</v>
      </c>
      <c r="K68" s="143"/>
      <c r="L68" s="147"/>
    </row>
    <row r="69" spans="2:12" s="10" customFormat="1" ht="19.9" customHeight="1">
      <c r="B69" s="142"/>
      <c r="C69" s="143"/>
      <c r="D69" s="144" t="s">
        <v>93</v>
      </c>
      <c r="E69" s="145"/>
      <c r="F69" s="145"/>
      <c r="G69" s="145"/>
      <c r="H69" s="145"/>
      <c r="I69" s="145"/>
      <c r="J69" s="146">
        <f>J264</f>
        <v>0</v>
      </c>
      <c r="K69" s="143"/>
      <c r="L69" s="147"/>
    </row>
    <row r="70" spans="2:12" s="10" customFormat="1" ht="19.9" customHeight="1">
      <c r="B70" s="142"/>
      <c r="C70" s="143"/>
      <c r="D70" s="144" t="s">
        <v>97</v>
      </c>
      <c r="E70" s="145"/>
      <c r="F70" s="145"/>
      <c r="G70" s="145"/>
      <c r="H70" s="145"/>
      <c r="I70" s="145"/>
      <c r="J70" s="146">
        <f>J266</f>
        <v>0</v>
      </c>
      <c r="K70" s="143"/>
      <c r="L70" s="147"/>
    </row>
    <row r="71" spans="2:12" s="9" customFormat="1" ht="24.95" customHeight="1">
      <c r="B71" s="136"/>
      <c r="C71" s="137"/>
      <c r="D71" s="138" t="s">
        <v>107</v>
      </c>
      <c r="E71" s="139"/>
      <c r="F71" s="139"/>
      <c r="G71" s="139"/>
      <c r="H71" s="139"/>
      <c r="I71" s="139"/>
      <c r="J71" s="140">
        <f>J286</f>
        <v>0</v>
      </c>
      <c r="K71" s="137"/>
      <c r="L71" s="141"/>
    </row>
    <row r="72" spans="2:12" s="10" customFormat="1" ht="19.9" customHeight="1">
      <c r="B72" s="142"/>
      <c r="C72" s="143"/>
      <c r="D72" s="144" t="s">
        <v>694</v>
      </c>
      <c r="E72" s="145"/>
      <c r="F72" s="145"/>
      <c r="G72" s="145"/>
      <c r="H72" s="145"/>
      <c r="I72" s="145"/>
      <c r="J72" s="146">
        <f>J287</f>
        <v>0</v>
      </c>
      <c r="K72" s="143"/>
      <c r="L72" s="147"/>
    </row>
    <row r="73" spans="2:12" s="10" customFormat="1" ht="19.9" customHeight="1">
      <c r="B73" s="142"/>
      <c r="C73" s="143"/>
      <c r="D73" s="144" t="s">
        <v>94</v>
      </c>
      <c r="E73" s="145"/>
      <c r="F73" s="145"/>
      <c r="G73" s="145"/>
      <c r="H73" s="145"/>
      <c r="I73" s="145"/>
      <c r="J73" s="146">
        <f>J303</f>
        <v>0</v>
      </c>
      <c r="K73" s="143"/>
      <c r="L73" s="147"/>
    </row>
    <row r="74" spans="2:12" s="10" customFormat="1" ht="19.9" customHeight="1">
      <c r="B74" s="142"/>
      <c r="C74" s="143"/>
      <c r="D74" s="144" t="s">
        <v>95</v>
      </c>
      <c r="E74" s="145"/>
      <c r="F74" s="145"/>
      <c r="G74" s="145"/>
      <c r="H74" s="145"/>
      <c r="I74" s="145"/>
      <c r="J74" s="146">
        <f>J309</f>
        <v>0</v>
      </c>
      <c r="K74" s="143"/>
      <c r="L74" s="147"/>
    </row>
    <row r="75" spans="2:12" s="10" customFormat="1" ht="19.9" customHeight="1">
      <c r="B75" s="142"/>
      <c r="C75" s="143"/>
      <c r="D75" s="144" t="s">
        <v>695</v>
      </c>
      <c r="E75" s="145"/>
      <c r="F75" s="145"/>
      <c r="G75" s="145"/>
      <c r="H75" s="145"/>
      <c r="I75" s="145"/>
      <c r="J75" s="146">
        <f>J346</f>
        <v>0</v>
      </c>
      <c r="K75" s="143"/>
      <c r="L75" s="147"/>
    </row>
    <row r="76" spans="2:12" s="10" customFormat="1" ht="19.9" customHeight="1">
      <c r="B76" s="142"/>
      <c r="C76" s="143"/>
      <c r="D76" s="144" t="s">
        <v>696</v>
      </c>
      <c r="E76" s="145"/>
      <c r="F76" s="145"/>
      <c r="G76" s="145"/>
      <c r="H76" s="145"/>
      <c r="I76" s="145"/>
      <c r="J76" s="146">
        <f>J362</f>
        <v>0</v>
      </c>
      <c r="K76" s="143"/>
      <c r="L76" s="147"/>
    </row>
    <row r="77" spans="2:12" s="10" customFormat="1" ht="19.9" customHeight="1">
      <c r="B77" s="142"/>
      <c r="C77" s="143"/>
      <c r="D77" s="144" t="s">
        <v>697</v>
      </c>
      <c r="E77" s="145"/>
      <c r="F77" s="145"/>
      <c r="G77" s="145"/>
      <c r="H77" s="145"/>
      <c r="I77" s="145"/>
      <c r="J77" s="146">
        <f>J401</f>
        <v>0</v>
      </c>
      <c r="K77" s="143"/>
      <c r="L77" s="147"/>
    </row>
    <row r="78" spans="2:12" s="10" customFormat="1" ht="19.9" customHeight="1">
      <c r="B78" s="142"/>
      <c r="C78" s="143"/>
      <c r="D78" s="144" t="s">
        <v>698</v>
      </c>
      <c r="E78" s="145"/>
      <c r="F78" s="145"/>
      <c r="G78" s="145"/>
      <c r="H78" s="145"/>
      <c r="I78" s="145"/>
      <c r="J78" s="146">
        <f>J411</f>
        <v>0</v>
      </c>
      <c r="K78" s="143"/>
      <c r="L78" s="147"/>
    </row>
    <row r="79" spans="2:12" s="10" customFormat="1" ht="19.9" customHeight="1">
      <c r="B79" s="142"/>
      <c r="C79" s="143"/>
      <c r="D79" s="144" t="s">
        <v>96</v>
      </c>
      <c r="E79" s="145"/>
      <c r="F79" s="145"/>
      <c r="G79" s="145"/>
      <c r="H79" s="145"/>
      <c r="I79" s="145"/>
      <c r="J79" s="146">
        <f>J418</f>
        <v>0</v>
      </c>
      <c r="K79" s="143"/>
      <c r="L79" s="147"/>
    </row>
    <row r="80" spans="2:12" s="10" customFormat="1" ht="19.9" customHeight="1">
      <c r="B80" s="142"/>
      <c r="C80" s="143"/>
      <c r="D80" s="144" t="s">
        <v>98</v>
      </c>
      <c r="E80" s="145"/>
      <c r="F80" s="145"/>
      <c r="G80" s="145"/>
      <c r="H80" s="145"/>
      <c r="I80" s="145"/>
      <c r="J80" s="146">
        <f>J420</f>
        <v>0</v>
      </c>
      <c r="K80" s="143"/>
      <c r="L80" s="147"/>
    </row>
    <row r="81" spans="2:12" s="10" customFormat="1" ht="19.9" customHeight="1">
      <c r="B81" s="142"/>
      <c r="C81" s="143"/>
      <c r="D81" s="144" t="s">
        <v>699</v>
      </c>
      <c r="E81" s="145"/>
      <c r="F81" s="145"/>
      <c r="G81" s="145"/>
      <c r="H81" s="145"/>
      <c r="I81" s="145"/>
      <c r="J81" s="146">
        <f>J447</f>
        <v>0</v>
      </c>
      <c r="K81" s="143"/>
      <c r="L81" s="147"/>
    </row>
    <row r="82" spans="2:12" s="10" customFormat="1" ht="19.9" customHeight="1">
      <c r="B82" s="142"/>
      <c r="C82" s="143"/>
      <c r="D82" s="144" t="s">
        <v>99</v>
      </c>
      <c r="E82" s="145"/>
      <c r="F82" s="145"/>
      <c r="G82" s="145"/>
      <c r="H82" s="145"/>
      <c r="I82" s="145"/>
      <c r="J82" s="146">
        <f>J456</f>
        <v>0</v>
      </c>
      <c r="K82" s="143"/>
      <c r="L82" s="147"/>
    </row>
    <row r="83" spans="2:12" s="10" customFormat="1" ht="19.9" customHeight="1">
      <c r="B83" s="142"/>
      <c r="C83" s="143"/>
      <c r="D83" s="144" t="s">
        <v>101</v>
      </c>
      <c r="E83" s="145"/>
      <c r="F83" s="145"/>
      <c r="G83" s="145"/>
      <c r="H83" s="145"/>
      <c r="I83" s="145"/>
      <c r="J83" s="146">
        <f>J476</f>
        <v>0</v>
      </c>
      <c r="K83" s="143"/>
      <c r="L83" s="147"/>
    </row>
    <row r="84" spans="2:12" s="10" customFormat="1" ht="19.9" customHeight="1">
      <c r="B84" s="142"/>
      <c r="C84" s="143"/>
      <c r="D84" s="144" t="s">
        <v>700</v>
      </c>
      <c r="E84" s="145"/>
      <c r="F84" s="145"/>
      <c r="G84" s="145"/>
      <c r="H84" s="145"/>
      <c r="I84" s="145"/>
      <c r="J84" s="146">
        <f>J503</f>
        <v>0</v>
      </c>
      <c r="K84" s="143"/>
      <c r="L84" s="147"/>
    </row>
    <row r="85" spans="2:12" s="10" customFormat="1" ht="19.9" customHeight="1">
      <c r="B85" s="142"/>
      <c r="C85" s="143"/>
      <c r="D85" s="144" t="s">
        <v>701</v>
      </c>
      <c r="E85" s="145"/>
      <c r="F85" s="145"/>
      <c r="G85" s="145"/>
      <c r="H85" s="145"/>
      <c r="I85" s="145"/>
      <c r="J85" s="146">
        <f>J516</f>
        <v>0</v>
      </c>
      <c r="K85" s="143"/>
      <c r="L85" s="147"/>
    </row>
    <row r="86" spans="2:12" s="10" customFormat="1" ht="19.9" customHeight="1">
      <c r="B86" s="142"/>
      <c r="C86" s="143"/>
      <c r="D86" s="144" t="s">
        <v>108</v>
      </c>
      <c r="E86" s="145"/>
      <c r="F86" s="145"/>
      <c r="G86" s="145"/>
      <c r="H86" s="145"/>
      <c r="I86" s="145"/>
      <c r="J86" s="146">
        <f>J537</f>
        <v>0</v>
      </c>
      <c r="K86" s="143"/>
      <c r="L86" s="147"/>
    </row>
    <row r="87" spans="2:12" s="10" customFormat="1" ht="19.9" customHeight="1">
      <c r="B87" s="142"/>
      <c r="C87" s="143"/>
      <c r="D87" s="144" t="s">
        <v>702</v>
      </c>
      <c r="E87" s="145"/>
      <c r="F87" s="145"/>
      <c r="G87" s="145"/>
      <c r="H87" s="145"/>
      <c r="I87" s="145"/>
      <c r="J87" s="146">
        <f>J539</f>
        <v>0</v>
      </c>
      <c r="K87" s="143"/>
      <c r="L87" s="147"/>
    </row>
    <row r="88" spans="2:12" s="9" customFormat="1" ht="24.95" customHeight="1">
      <c r="B88" s="136"/>
      <c r="C88" s="137"/>
      <c r="D88" s="138" t="s">
        <v>703</v>
      </c>
      <c r="E88" s="139"/>
      <c r="F88" s="139"/>
      <c r="G88" s="139"/>
      <c r="H88" s="139"/>
      <c r="I88" s="139"/>
      <c r="J88" s="140">
        <f>J560</f>
        <v>0</v>
      </c>
      <c r="K88" s="137"/>
      <c r="L88" s="141"/>
    </row>
    <row r="89" spans="2:12" s="10" customFormat="1" ht="19.9" customHeight="1">
      <c r="B89" s="142"/>
      <c r="C89" s="143"/>
      <c r="D89" s="144" t="s">
        <v>103</v>
      </c>
      <c r="E89" s="145"/>
      <c r="F89" s="145"/>
      <c r="G89" s="145"/>
      <c r="H89" s="145"/>
      <c r="I89" s="145"/>
      <c r="J89" s="146">
        <f>J561</f>
        <v>0</v>
      </c>
      <c r="K89" s="143"/>
      <c r="L89" s="147"/>
    </row>
    <row r="90" spans="2:12" s="9" customFormat="1" ht="24.95" customHeight="1">
      <c r="B90" s="136"/>
      <c r="C90" s="137"/>
      <c r="D90" s="138" t="s">
        <v>704</v>
      </c>
      <c r="E90" s="139"/>
      <c r="F90" s="139"/>
      <c r="G90" s="139"/>
      <c r="H90" s="139"/>
      <c r="I90" s="139"/>
      <c r="J90" s="140">
        <f>J568</f>
        <v>0</v>
      </c>
      <c r="K90" s="137"/>
      <c r="L90" s="141"/>
    </row>
    <row r="91" spans="1:31" s="2" customFormat="1" ht="21.7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6" spans="1:31" s="2" customFormat="1" ht="6.95" customHeight="1">
      <c r="A96" s="36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24.95" customHeight="1">
      <c r="A97" s="36"/>
      <c r="B97" s="37"/>
      <c r="C97" s="25" t="s">
        <v>109</v>
      </c>
      <c r="D97" s="38"/>
      <c r="E97" s="38"/>
      <c r="F97" s="38"/>
      <c r="G97" s="38"/>
      <c r="H97" s="38"/>
      <c r="I97" s="38"/>
      <c r="J97" s="38"/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" customHeight="1">
      <c r="A99" s="36"/>
      <c r="B99" s="37"/>
      <c r="C99" s="31" t="s">
        <v>16</v>
      </c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6.5" customHeight="1">
      <c r="A100" s="36"/>
      <c r="B100" s="37"/>
      <c r="C100" s="38"/>
      <c r="D100" s="38"/>
      <c r="E100" s="410" t="str">
        <f>E7</f>
        <v>Klatovy, SPŠ , parc.číslo 2025/3, 4137</v>
      </c>
      <c r="F100" s="411"/>
      <c r="G100" s="411"/>
      <c r="H100" s="411"/>
      <c r="I100" s="38"/>
      <c r="J100" s="38"/>
      <c r="K100" s="38"/>
      <c r="L100" s="10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1" t="s">
        <v>84</v>
      </c>
      <c r="D101" s="38"/>
      <c r="E101" s="38"/>
      <c r="F101" s="38"/>
      <c r="G101" s="38"/>
      <c r="H101" s="38"/>
      <c r="I101" s="38"/>
      <c r="J101" s="38"/>
      <c r="K101" s="38"/>
      <c r="L101" s="10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6.5" customHeight="1">
      <c r="A102" s="36"/>
      <c r="B102" s="37"/>
      <c r="C102" s="38"/>
      <c r="D102" s="38"/>
      <c r="E102" s="407" t="str">
        <f>E9</f>
        <v>02 - Přístavba šaten</v>
      </c>
      <c r="F102" s="409"/>
      <c r="G102" s="409"/>
      <c r="H102" s="409"/>
      <c r="I102" s="38"/>
      <c r="J102" s="38"/>
      <c r="K102" s="38"/>
      <c r="L102" s="10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10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2" customHeight="1">
      <c r="A104" s="36"/>
      <c r="B104" s="37"/>
      <c r="C104" s="31" t="s">
        <v>21</v>
      </c>
      <c r="D104" s="38"/>
      <c r="E104" s="38"/>
      <c r="F104" s="29" t="str">
        <f>F12</f>
        <v xml:space="preserve"> </v>
      </c>
      <c r="G104" s="38"/>
      <c r="H104" s="38"/>
      <c r="I104" s="31" t="s">
        <v>23</v>
      </c>
      <c r="J104" s="61" t="str">
        <f>IF(J12="","",J12)</f>
        <v>16. 2. 2021</v>
      </c>
      <c r="K104" s="38"/>
      <c r="L104" s="10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0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5.2" customHeight="1">
      <c r="A106" s="36"/>
      <c r="B106" s="37"/>
      <c r="C106" s="31" t="s">
        <v>25</v>
      </c>
      <c r="D106" s="38"/>
      <c r="E106" s="38"/>
      <c r="F106" s="29" t="str">
        <f>E15</f>
        <v xml:space="preserve"> </v>
      </c>
      <c r="G106" s="38"/>
      <c r="H106" s="38"/>
      <c r="I106" s="31" t="s">
        <v>30</v>
      </c>
      <c r="J106" s="34" t="str">
        <f>E21</f>
        <v xml:space="preserve"> </v>
      </c>
      <c r="K106" s="38"/>
      <c r="L106" s="10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5.2" customHeight="1">
      <c r="A107" s="36"/>
      <c r="B107" s="37"/>
      <c r="C107" s="31" t="s">
        <v>28</v>
      </c>
      <c r="D107" s="38"/>
      <c r="E107" s="38"/>
      <c r="F107" s="29" t="str">
        <f>IF(E18="","",E18)</f>
        <v>Vyplň údaj</v>
      </c>
      <c r="G107" s="38"/>
      <c r="H107" s="38"/>
      <c r="I107" s="31" t="s">
        <v>32</v>
      </c>
      <c r="J107" s="34" t="str">
        <f>E24</f>
        <v xml:space="preserve"> </v>
      </c>
      <c r="K107" s="38"/>
      <c r="L107" s="10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0.3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10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11" customFormat="1" ht="29.25" customHeight="1">
      <c r="A109" s="148"/>
      <c r="B109" s="149"/>
      <c r="C109" s="150" t="s">
        <v>110</v>
      </c>
      <c r="D109" s="151" t="s">
        <v>54</v>
      </c>
      <c r="E109" s="151" t="s">
        <v>50</v>
      </c>
      <c r="F109" s="151" t="s">
        <v>51</v>
      </c>
      <c r="G109" s="151" t="s">
        <v>111</v>
      </c>
      <c r="H109" s="151" t="s">
        <v>112</v>
      </c>
      <c r="I109" s="151" t="s">
        <v>113</v>
      </c>
      <c r="J109" s="151" t="s">
        <v>88</v>
      </c>
      <c r="K109" s="152" t="s">
        <v>114</v>
      </c>
      <c r="L109" s="153"/>
      <c r="M109" s="70" t="s">
        <v>19</v>
      </c>
      <c r="N109" s="71" t="s">
        <v>39</v>
      </c>
      <c r="O109" s="71" t="s">
        <v>115</v>
      </c>
      <c r="P109" s="71" t="s">
        <v>116</v>
      </c>
      <c r="Q109" s="71" t="s">
        <v>117</v>
      </c>
      <c r="R109" s="71" t="s">
        <v>118</v>
      </c>
      <c r="S109" s="71" t="s">
        <v>119</v>
      </c>
      <c r="T109" s="72" t="s">
        <v>120</v>
      </c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</row>
    <row r="110" spans="1:63" s="2" customFormat="1" ht="22.9" customHeight="1">
      <c r="A110" s="36"/>
      <c r="B110" s="37"/>
      <c r="C110" s="77" t="s">
        <v>121</v>
      </c>
      <c r="D110" s="38"/>
      <c r="E110" s="38"/>
      <c r="F110" s="38"/>
      <c r="G110" s="38"/>
      <c r="H110" s="38"/>
      <c r="I110" s="38"/>
      <c r="J110" s="154">
        <f>BK110</f>
        <v>0</v>
      </c>
      <c r="K110" s="38"/>
      <c r="L110" s="41"/>
      <c r="M110" s="73"/>
      <c r="N110" s="155"/>
      <c r="O110" s="74"/>
      <c r="P110" s="156">
        <f>P111+P286+P560+P568</f>
        <v>0</v>
      </c>
      <c r="Q110" s="74"/>
      <c r="R110" s="156">
        <f>R111+R286+R560+R568</f>
        <v>104.52300352</v>
      </c>
      <c r="S110" s="74"/>
      <c r="T110" s="157">
        <f>T111+T286+T560+T568</f>
        <v>11.925400000000002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68</v>
      </c>
      <c r="AU110" s="19" t="s">
        <v>89</v>
      </c>
      <c r="BK110" s="158">
        <f>BK111+BK286+BK560+BK568</f>
        <v>0</v>
      </c>
    </row>
    <row r="111" spans="2:63" s="12" customFormat="1" ht="25.9" customHeight="1">
      <c r="B111" s="159"/>
      <c r="C111" s="160"/>
      <c r="D111" s="161" t="s">
        <v>68</v>
      </c>
      <c r="E111" s="162" t="s">
        <v>122</v>
      </c>
      <c r="F111" s="162" t="s">
        <v>705</v>
      </c>
      <c r="G111" s="160"/>
      <c r="H111" s="160"/>
      <c r="I111" s="163"/>
      <c r="J111" s="164">
        <f>BK111</f>
        <v>0</v>
      </c>
      <c r="K111" s="160"/>
      <c r="L111" s="165"/>
      <c r="M111" s="166"/>
      <c r="N111" s="167"/>
      <c r="O111" s="167"/>
      <c r="P111" s="168">
        <f>P112+P133+P146+P172+P179+P182+P222+P258+P264+P266</f>
        <v>0</v>
      </c>
      <c r="Q111" s="167"/>
      <c r="R111" s="168">
        <f>R112+R133+R146+R172+R179+R182+R222+R258+R264+R266</f>
        <v>87.40705310999999</v>
      </c>
      <c r="S111" s="167"/>
      <c r="T111" s="169">
        <f>T112+T133+T146+T172+T179+T182+T222+T258+T264+T266</f>
        <v>11.925400000000002</v>
      </c>
      <c r="AR111" s="170" t="s">
        <v>77</v>
      </c>
      <c r="AT111" s="171" t="s">
        <v>68</v>
      </c>
      <c r="AU111" s="171" t="s">
        <v>69</v>
      </c>
      <c r="AY111" s="170" t="s">
        <v>124</v>
      </c>
      <c r="BK111" s="172">
        <f>BK112+BK133+BK146+BK172+BK179+BK182+BK222+BK258+BK264+BK266</f>
        <v>0</v>
      </c>
    </row>
    <row r="112" spans="2:63" s="12" customFormat="1" ht="22.9" customHeight="1">
      <c r="B112" s="159"/>
      <c r="C112" s="160"/>
      <c r="D112" s="161" t="s">
        <v>68</v>
      </c>
      <c r="E112" s="173" t="s">
        <v>77</v>
      </c>
      <c r="F112" s="173" t="s">
        <v>706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SUM(P113:P132)</f>
        <v>0</v>
      </c>
      <c r="Q112" s="167"/>
      <c r="R112" s="168">
        <f>SUM(R113:R132)</f>
        <v>9.54</v>
      </c>
      <c r="S112" s="167"/>
      <c r="T112" s="169">
        <f>SUM(T113:T132)</f>
        <v>0</v>
      </c>
      <c r="AR112" s="170" t="s">
        <v>77</v>
      </c>
      <c r="AT112" s="171" t="s">
        <v>68</v>
      </c>
      <c r="AU112" s="171" t="s">
        <v>77</v>
      </c>
      <c r="AY112" s="170" t="s">
        <v>124</v>
      </c>
      <c r="BK112" s="172">
        <f>SUM(BK113:BK132)</f>
        <v>0</v>
      </c>
    </row>
    <row r="113" spans="1:65" s="2" customFormat="1" ht="24.2" customHeight="1">
      <c r="A113" s="36"/>
      <c r="B113" s="37"/>
      <c r="C113" s="175" t="s">
        <v>77</v>
      </c>
      <c r="D113" s="175" t="s">
        <v>127</v>
      </c>
      <c r="E113" s="176" t="s">
        <v>707</v>
      </c>
      <c r="F113" s="177" t="s">
        <v>708</v>
      </c>
      <c r="G113" s="178" t="s">
        <v>147</v>
      </c>
      <c r="H113" s="179">
        <v>80</v>
      </c>
      <c r="I113" s="180"/>
      <c r="J113" s="181">
        <f>ROUND(I113*H113,2)</f>
        <v>0</v>
      </c>
      <c r="K113" s="177" t="s">
        <v>131</v>
      </c>
      <c r="L113" s="41"/>
      <c r="M113" s="182" t="s">
        <v>19</v>
      </c>
      <c r="N113" s="183" t="s">
        <v>40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132</v>
      </c>
      <c r="AT113" s="186" t="s">
        <v>127</v>
      </c>
      <c r="AU113" s="186" t="s">
        <v>79</v>
      </c>
      <c r="AY113" s="19" t="s">
        <v>124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77</v>
      </c>
      <c r="BK113" s="187">
        <f>ROUND(I113*H113,2)</f>
        <v>0</v>
      </c>
      <c r="BL113" s="19" t="s">
        <v>132</v>
      </c>
      <c r="BM113" s="186" t="s">
        <v>709</v>
      </c>
    </row>
    <row r="114" spans="2:51" s="13" customFormat="1" ht="12">
      <c r="B114" s="188"/>
      <c r="C114" s="189"/>
      <c r="D114" s="190" t="s">
        <v>134</v>
      </c>
      <c r="E114" s="191" t="s">
        <v>19</v>
      </c>
      <c r="F114" s="192" t="s">
        <v>710</v>
      </c>
      <c r="G114" s="189"/>
      <c r="H114" s="193">
        <v>80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134</v>
      </c>
      <c r="AU114" s="199" t="s">
        <v>79</v>
      </c>
      <c r="AV114" s="13" t="s">
        <v>79</v>
      </c>
      <c r="AW114" s="13" t="s">
        <v>31</v>
      </c>
      <c r="AX114" s="13" t="s">
        <v>77</v>
      </c>
      <c r="AY114" s="199" t="s">
        <v>124</v>
      </c>
    </row>
    <row r="115" spans="1:65" s="2" customFormat="1" ht="24.2" customHeight="1">
      <c r="A115" s="36"/>
      <c r="B115" s="37"/>
      <c r="C115" s="175" t="s">
        <v>79</v>
      </c>
      <c r="D115" s="175" t="s">
        <v>127</v>
      </c>
      <c r="E115" s="176" t="s">
        <v>711</v>
      </c>
      <c r="F115" s="177" t="s">
        <v>712</v>
      </c>
      <c r="G115" s="178" t="s">
        <v>713</v>
      </c>
      <c r="H115" s="179">
        <v>16</v>
      </c>
      <c r="I115" s="180"/>
      <c r="J115" s="181">
        <f>ROUND(I115*H115,2)</f>
        <v>0</v>
      </c>
      <c r="K115" s="177" t="s">
        <v>131</v>
      </c>
      <c r="L115" s="41"/>
      <c r="M115" s="182" t="s">
        <v>19</v>
      </c>
      <c r="N115" s="183" t="s">
        <v>40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132</v>
      </c>
      <c r="AT115" s="186" t="s">
        <v>127</v>
      </c>
      <c r="AU115" s="186" t="s">
        <v>79</v>
      </c>
      <c r="AY115" s="19" t="s">
        <v>124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77</v>
      </c>
      <c r="BK115" s="187">
        <f>ROUND(I115*H115,2)</f>
        <v>0</v>
      </c>
      <c r="BL115" s="19" t="s">
        <v>132</v>
      </c>
      <c r="BM115" s="186" t="s">
        <v>714</v>
      </c>
    </row>
    <row r="116" spans="2:51" s="13" customFormat="1" ht="12">
      <c r="B116" s="188"/>
      <c r="C116" s="189"/>
      <c r="D116" s="190" t="s">
        <v>134</v>
      </c>
      <c r="E116" s="191" t="s">
        <v>19</v>
      </c>
      <c r="F116" s="192" t="s">
        <v>715</v>
      </c>
      <c r="G116" s="189"/>
      <c r="H116" s="193">
        <v>16</v>
      </c>
      <c r="I116" s="194"/>
      <c r="J116" s="189"/>
      <c r="K116" s="189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134</v>
      </c>
      <c r="AU116" s="199" t="s">
        <v>79</v>
      </c>
      <c r="AV116" s="13" t="s">
        <v>79</v>
      </c>
      <c r="AW116" s="13" t="s">
        <v>31</v>
      </c>
      <c r="AX116" s="13" t="s">
        <v>77</v>
      </c>
      <c r="AY116" s="199" t="s">
        <v>124</v>
      </c>
    </row>
    <row r="117" spans="1:65" s="2" customFormat="1" ht="37.9" customHeight="1">
      <c r="A117" s="36"/>
      <c r="B117" s="37"/>
      <c r="C117" s="175" t="s">
        <v>144</v>
      </c>
      <c r="D117" s="175" t="s">
        <v>127</v>
      </c>
      <c r="E117" s="176" t="s">
        <v>716</v>
      </c>
      <c r="F117" s="177" t="s">
        <v>717</v>
      </c>
      <c r="G117" s="178" t="s">
        <v>713</v>
      </c>
      <c r="H117" s="179">
        <v>16.133</v>
      </c>
      <c r="I117" s="180"/>
      <c r="J117" s="181">
        <f>ROUND(I117*H117,2)</f>
        <v>0</v>
      </c>
      <c r="K117" s="177" t="s">
        <v>131</v>
      </c>
      <c r="L117" s="41"/>
      <c r="M117" s="182" t="s">
        <v>19</v>
      </c>
      <c r="N117" s="183" t="s">
        <v>40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132</v>
      </c>
      <c r="AT117" s="186" t="s">
        <v>127</v>
      </c>
      <c r="AU117" s="186" t="s">
        <v>79</v>
      </c>
      <c r="AY117" s="19" t="s">
        <v>124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77</v>
      </c>
      <c r="BK117" s="187">
        <f>ROUND(I117*H117,2)</f>
        <v>0</v>
      </c>
      <c r="BL117" s="19" t="s">
        <v>132</v>
      </c>
      <c r="BM117" s="186" t="s">
        <v>718</v>
      </c>
    </row>
    <row r="118" spans="2:51" s="15" customFormat="1" ht="12">
      <c r="B118" s="221"/>
      <c r="C118" s="222"/>
      <c r="D118" s="190" t="s">
        <v>134</v>
      </c>
      <c r="E118" s="223" t="s">
        <v>19</v>
      </c>
      <c r="F118" s="224" t="s">
        <v>719</v>
      </c>
      <c r="G118" s="222"/>
      <c r="H118" s="223" t="s">
        <v>19</v>
      </c>
      <c r="I118" s="225"/>
      <c r="J118" s="222"/>
      <c r="K118" s="222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134</v>
      </c>
      <c r="AU118" s="230" t="s">
        <v>79</v>
      </c>
      <c r="AV118" s="15" t="s">
        <v>77</v>
      </c>
      <c r="AW118" s="15" t="s">
        <v>31</v>
      </c>
      <c r="AX118" s="15" t="s">
        <v>69</v>
      </c>
      <c r="AY118" s="230" t="s">
        <v>124</v>
      </c>
    </row>
    <row r="119" spans="2:51" s="13" customFormat="1" ht="12">
      <c r="B119" s="188"/>
      <c r="C119" s="189"/>
      <c r="D119" s="190" t="s">
        <v>134</v>
      </c>
      <c r="E119" s="191" t="s">
        <v>19</v>
      </c>
      <c r="F119" s="192" t="s">
        <v>720</v>
      </c>
      <c r="G119" s="189"/>
      <c r="H119" s="193">
        <v>6.593</v>
      </c>
      <c r="I119" s="194"/>
      <c r="J119" s="189"/>
      <c r="K119" s="189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134</v>
      </c>
      <c r="AU119" s="199" t="s">
        <v>79</v>
      </c>
      <c r="AV119" s="13" t="s">
        <v>79</v>
      </c>
      <c r="AW119" s="13" t="s">
        <v>31</v>
      </c>
      <c r="AX119" s="13" t="s">
        <v>69</v>
      </c>
      <c r="AY119" s="199" t="s">
        <v>124</v>
      </c>
    </row>
    <row r="120" spans="2:51" s="15" customFormat="1" ht="12">
      <c r="B120" s="221"/>
      <c r="C120" s="222"/>
      <c r="D120" s="190" t="s">
        <v>134</v>
      </c>
      <c r="E120" s="223" t="s">
        <v>19</v>
      </c>
      <c r="F120" s="224" t="s">
        <v>721</v>
      </c>
      <c r="G120" s="222"/>
      <c r="H120" s="223" t="s">
        <v>19</v>
      </c>
      <c r="I120" s="225"/>
      <c r="J120" s="222"/>
      <c r="K120" s="222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134</v>
      </c>
      <c r="AU120" s="230" t="s">
        <v>79</v>
      </c>
      <c r="AV120" s="15" t="s">
        <v>77</v>
      </c>
      <c r="AW120" s="15" t="s">
        <v>31</v>
      </c>
      <c r="AX120" s="15" t="s">
        <v>69</v>
      </c>
      <c r="AY120" s="230" t="s">
        <v>124</v>
      </c>
    </row>
    <row r="121" spans="2:51" s="13" customFormat="1" ht="12">
      <c r="B121" s="188"/>
      <c r="C121" s="189"/>
      <c r="D121" s="190" t="s">
        <v>134</v>
      </c>
      <c r="E121" s="191" t="s">
        <v>19</v>
      </c>
      <c r="F121" s="192" t="s">
        <v>722</v>
      </c>
      <c r="G121" s="189"/>
      <c r="H121" s="193">
        <v>9.54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134</v>
      </c>
      <c r="AU121" s="199" t="s">
        <v>79</v>
      </c>
      <c r="AV121" s="13" t="s">
        <v>79</v>
      </c>
      <c r="AW121" s="13" t="s">
        <v>31</v>
      </c>
      <c r="AX121" s="13" t="s">
        <v>69</v>
      </c>
      <c r="AY121" s="199" t="s">
        <v>124</v>
      </c>
    </row>
    <row r="122" spans="2:51" s="14" customFormat="1" ht="12">
      <c r="B122" s="200"/>
      <c r="C122" s="201"/>
      <c r="D122" s="190" t="s">
        <v>134</v>
      </c>
      <c r="E122" s="202" t="s">
        <v>19</v>
      </c>
      <c r="F122" s="203" t="s">
        <v>137</v>
      </c>
      <c r="G122" s="201"/>
      <c r="H122" s="204">
        <v>16.133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134</v>
      </c>
      <c r="AU122" s="210" t="s">
        <v>79</v>
      </c>
      <c r="AV122" s="14" t="s">
        <v>132</v>
      </c>
      <c r="AW122" s="14" t="s">
        <v>31</v>
      </c>
      <c r="AX122" s="14" t="s">
        <v>77</v>
      </c>
      <c r="AY122" s="210" t="s">
        <v>124</v>
      </c>
    </row>
    <row r="123" spans="1:65" s="2" customFormat="1" ht="49.15" customHeight="1">
      <c r="A123" s="36"/>
      <c r="B123" s="37"/>
      <c r="C123" s="175" t="s">
        <v>132</v>
      </c>
      <c r="D123" s="175" t="s">
        <v>127</v>
      </c>
      <c r="E123" s="176" t="s">
        <v>723</v>
      </c>
      <c r="F123" s="177" t="s">
        <v>724</v>
      </c>
      <c r="G123" s="178" t="s">
        <v>713</v>
      </c>
      <c r="H123" s="179">
        <v>44.133</v>
      </c>
      <c r="I123" s="180"/>
      <c r="J123" s="181">
        <f>ROUND(I123*H123,2)</f>
        <v>0</v>
      </c>
      <c r="K123" s="177" t="s">
        <v>131</v>
      </c>
      <c r="L123" s="41"/>
      <c r="M123" s="182" t="s">
        <v>19</v>
      </c>
      <c r="N123" s="183" t="s">
        <v>40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132</v>
      </c>
      <c r="AT123" s="186" t="s">
        <v>127</v>
      </c>
      <c r="AU123" s="186" t="s">
        <v>79</v>
      </c>
      <c r="AY123" s="19" t="s">
        <v>124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77</v>
      </c>
      <c r="BK123" s="187">
        <f>ROUND(I123*H123,2)</f>
        <v>0</v>
      </c>
      <c r="BL123" s="19" t="s">
        <v>132</v>
      </c>
      <c r="BM123" s="186" t="s">
        <v>725</v>
      </c>
    </row>
    <row r="124" spans="2:51" s="13" customFormat="1" ht="12">
      <c r="B124" s="188"/>
      <c r="C124" s="189"/>
      <c r="D124" s="190" t="s">
        <v>134</v>
      </c>
      <c r="E124" s="191" t="s">
        <v>19</v>
      </c>
      <c r="F124" s="192" t="s">
        <v>726</v>
      </c>
      <c r="G124" s="189"/>
      <c r="H124" s="193">
        <v>44.133</v>
      </c>
      <c r="I124" s="194"/>
      <c r="J124" s="189"/>
      <c r="K124" s="189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134</v>
      </c>
      <c r="AU124" s="199" t="s">
        <v>79</v>
      </c>
      <c r="AV124" s="13" t="s">
        <v>79</v>
      </c>
      <c r="AW124" s="13" t="s">
        <v>31</v>
      </c>
      <c r="AX124" s="13" t="s">
        <v>77</v>
      </c>
      <c r="AY124" s="199" t="s">
        <v>124</v>
      </c>
    </row>
    <row r="125" spans="1:65" s="2" customFormat="1" ht="37.9" customHeight="1">
      <c r="A125" s="36"/>
      <c r="B125" s="37"/>
      <c r="C125" s="175" t="s">
        <v>155</v>
      </c>
      <c r="D125" s="175" t="s">
        <v>127</v>
      </c>
      <c r="E125" s="176" t="s">
        <v>727</v>
      </c>
      <c r="F125" s="177" t="s">
        <v>728</v>
      </c>
      <c r="G125" s="178" t="s">
        <v>713</v>
      </c>
      <c r="H125" s="179">
        <v>4.77</v>
      </c>
      <c r="I125" s="180"/>
      <c r="J125" s="181">
        <f>ROUND(I125*H125,2)</f>
        <v>0</v>
      </c>
      <c r="K125" s="177" t="s">
        <v>131</v>
      </c>
      <c r="L125" s="41"/>
      <c r="M125" s="182" t="s">
        <v>19</v>
      </c>
      <c r="N125" s="183" t="s">
        <v>40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132</v>
      </c>
      <c r="AT125" s="186" t="s">
        <v>127</v>
      </c>
      <c r="AU125" s="186" t="s">
        <v>79</v>
      </c>
      <c r="AY125" s="19" t="s">
        <v>124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77</v>
      </c>
      <c r="BK125" s="187">
        <f>ROUND(I125*H125,2)</f>
        <v>0</v>
      </c>
      <c r="BL125" s="19" t="s">
        <v>132</v>
      </c>
      <c r="BM125" s="186" t="s">
        <v>729</v>
      </c>
    </row>
    <row r="126" spans="2:51" s="13" customFormat="1" ht="12">
      <c r="B126" s="188"/>
      <c r="C126" s="189"/>
      <c r="D126" s="190" t="s">
        <v>134</v>
      </c>
      <c r="E126" s="191" t="s">
        <v>19</v>
      </c>
      <c r="F126" s="192" t="s">
        <v>722</v>
      </c>
      <c r="G126" s="189"/>
      <c r="H126" s="193">
        <v>9.54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134</v>
      </c>
      <c r="AU126" s="199" t="s">
        <v>79</v>
      </c>
      <c r="AV126" s="13" t="s">
        <v>79</v>
      </c>
      <c r="AW126" s="13" t="s">
        <v>31</v>
      </c>
      <c r="AX126" s="13" t="s">
        <v>69</v>
      </c>
      <c r="AY126" s="199" t="s">
        <v>124</v>
      </c>
    </row>
    <row r="127" spans="2:51" s="13" customFormat="1" ht="12">
      <c r="B127" s="188"/>
      <c r="C127" s="189"/>
      <c r="D127" s="190" t="s">
        <v>134</v>
      </c>
      <c r="E127" s="191" t="s">
        <v>19</v>
      </c>
      <c r="F127" s="192" t="s">
        <v>730</v>
      </c>
      <c r="G127" s="189"/>
      <c r="H127" s="193">
        <v>-4.77</v>
      </c>
      <c r="I127" s="194"/>
      <c r="J127" s="189"/>
      <c r="K127" s="189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134</v>
      </c>
      <c r="AU127" s="199" t="s">
        <v>79</v>
      </c>
      <c r="AV127" s="13" t="s">
        <v>79</v>
      </c>
      <c r="AW127" s="13" t="s">
        <v>31</v>
      </c>
      <c r="AX127" s="13" t="s">
        <v>69</v>
      </c>
      <c r="AY127" s="199" t="s">
        <v>124</v>
      </c>
    </row>
    <row r="128" spans="2:51" s="14" customFormat="1" ht="12">
      <c r="B128" s="200"/>
      <c r="C128" s="201"/>
      <c r="D128" s="190" t="s">
        <v>134</v>
      </c>
      <c r="E128" s="202" t="s">
        <v>19</v>
      </c>
      <c r="F128" s="203" t="s">
        <v>137</v>
      </c>
      <c r="G128" s="201"/>
      <c r="H128" s="204">
        <v>4.77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134</v>
      </c>
      <c r="AU128" s="210" t="s">
        <v>79</v>
      </c>
      <c r="AV128" s="14" t="s">
        <v>132</v>
      </c>
      <c r="AW128" s="14" t="s">
        <v>31</v>
      </c>
      <c r="AX128" s="14" t="s">
        <v>77</v>
      </c>
      <c r="AY128" s="210" t="s">
        <v>124</v>
      </c>
    </row>
    <row r="129" spans="1:65" s="2" customFormat="1" ht="62.65" customHeight="1">
      <c r="A129" s="36"/>
      <c r="B129" s="37"/>
      <c r="C129" s="175" t="s">
        <v>125</v>
      </c>
      <c r="D129" s="175" t="s">
        <v>127</v>
      </c>
      <c r="E129" s="176" t="s">
        <v>731</v>
      </c>
      <c r="F129" s="177" t="s">
        <v>732</v>
      </c>
      <c r="G129" s="178" t="s">
        <v>713</v>
      </c>
      <c r="H129" s="179">
        <v>4.77</v>
      </c>
      <c r="I129" s="180"/>
      <c r="J129" s="181">
        <f>ROUND(I129*H129,2)</f>
        <v>0</v>
      </c>
      <c r="K129" s="177" t="s">
        <v>131</v>
      </c>
      <c r="L129" s="41"/>
      <c r="M129" s="182" t="s">
        <v>19</v>
      </c>
      <c r="N129" s="183" t="s">
        <v>40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132</v>
      </c>
      <c r="AT129" s="186" t="s">
        <v>127</v>
      </c>
      <c r="AU129" s="186" t="s">
        <v>79</v>
      </c>
      <c r="AY129" s="19" t="s">
        <v>124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77</v>
      </c>
      <c r="BK129" s="187">
        <f>ROUND(I129*H129,2)</f>
        <v>0</v>
      </c>
      <c r="BL129" s="19" t="s">
        <v>132</v>
      </c>
      <c r="BM129" s="186" t="s">
        <v>733</v>
      </c>
    </row>
    <row r="130" spans="2:51" s="13" customFormat="1" ht="12">
      <c r="B130" s="188"/>
      <c r="C130" s="189"/>
      <c r="D130" s="190" t="s">
        <v>134</v>
      </c>
      <c r="E130" s="191" t="s">
        <v>19</v>
      </c>
      <c r="F130" s="192" t="s">
        <v>734</v>
      </c>
      <c r="G130" s="189"/>
      <c r="H130" s="193">
        <v>4.77</v>
      </c>
      <c r="I130" s="194"/>
      <c r="J130" s="189"/>
      <c r="K130" s="189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134</v>
      </c>
      <c r="AU130" s="199" t="s">
        <v>79</v>
      </c>
      <c r="AV130" s="13" t="s">
        <v>79</v>
      </c>
      <c r="AW130" s="13" t="s">
        <v>31</v>
      </c>
      <c r="AX130" s="13" t="s">
        <v>77</v>
      </c>
      <c r="AY130" s="199" t="s">
        <v>124</v>
      </c>
    </row>
    <row r="131" spans="1:65" s="2" customFormat="1" ht="14.45" customHeight="1">
      <c r="A131" s="36"/>
      <c r="B131" s="37"/>
      <c r="C131" s="211" t="s">
        <v>184</v>
      </c>
      <c r="D131" s="211" t="s">
        <v>138</v>
      </c>
      <c r="E131" s="212" t="s">
        <v>735</v>
      </c>
      <c r="F131" s="213" t="s">
        <v>736</v>
      </c>
      <c r="G131" s="214" t="s">
        <v>236</v>
      </c>
      <c r="H131" s="215">
        <v>9.54</v>
      </c>
      <c r="I131" s="216"/>
      <c r="J131" s="217">
        <f>ROUND(I131*H131,2)</f>
        <v>0</v>
      </c>
      <c r="K131" s="213" t="s">
        <v>131</v>
      </c>
      <c r="L131" s="218"/>
      <c r="M131" s="219" t="s">
        <v>19</v>
      </c>
      <c r="N131" s="220" t="s">
        <v>40</v>
      </c>
      <c r="O131" s="66"/>
      <c r="P131" s="184">
        <f>O131*H131</f>
        <v>0</v>
      </c>
      <c r="Q131" s="184">
        <v>1</v>
      </c>
      <c r="R131" s="184">
        <f>Q131*H131</f>
        <v>9.54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141</v>
      </c>
      <c r="AT131" s="186" t="s">
        <v>138</v>
      </c>
      <c r="AU131" s="186" t="s">
        <v>79</v>
      </c>
      <c r="AY131" s="19" t="s">
        <v>124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77</v>
      </c>
      <c r="BK131" s="187">
        <f>ROUND(I131*H131,2)</f>
        <v>0</v>
      </c>
      <c r="BL131" s="19" t="s">
        <v>132</v>
      </c>
      <c r="BM131" s="186" t="s">
        <v>737</v>
      </c>
    </row>
    <row r="132" spans="2:51" s="13" customFormat="1" ht="12">
      <c r="B132" s="188"/>
      <c r="C132" s="189"/>
      <c r="D132" s="190" t="s">
        <v>134</v>
      </c>
      <c r="E132" s="189"/>
      <c r="F132" s="192" t="s">
        <v>738</v>
      </c>
      <c r="G132" s="189"/>
      <c r="H132" s="193">
        <v>9.54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134</v>
      </c>
      <c r="AU132" s="199" t="s">
        <v>79</v>
      </c>
      <c r="AV132" s="13" t="s">
        <v>79</v>
      </c>
      <c r="AW132" s="13" t="s">
        <v>4</v>
      </c>
      <c r="AX132" s="13" t="s">
        <v>77</v>
      </c>
      <c r="AY132" s="199" t="s">
        <v>124</v>
      </c>
    </row>
    <row r="133" spans="2:63" s="12" customFormat="1" ht="22.9" customHeight="1">
      <c r="B133" s="159"/>
      <c r="C133" s="160"/>
      <c r="D133" s="161" t="s">
        <v>68</v>
      </c>
      <c r="E133" s="173" t="s">
        <v>79</v>
      </c>
      <c r="F133" s="173" t="s">
        <v>739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SUM(P134:P145)</f>
        <v>0</v>
      </c>
      <c r="Q133" s="167"/>
      <c r="R133" s="168">
        <f>SUM(R134:R145)</f>
        <v>24.940449700000002</v>
      </c>
      <c r="S133" s="167"/>
      <c r="T133" s="169">
        <f>SUM(T134:T145)</f>
        <v>0</v>
      </c>
      <c r="AR133" s="170" t="s">
        <v>77</v>
      </c>
      <c r="AT133" s="171" t="s">
        <v>68</v>
      </c>
      <c r="AU133" s="171" t="s">
        <v>77</v>
      </c>
      <c r="AY133" s="170" t="s">
        <v>124</v>
      </c>
      <c r="BK133" s="172">
        <f>SUM(BK134:BK145)</f>
        <v>0</v>
      </c>
    </row>
    <row r="134" spans="1:65" s="2" customFormat="1" ht="24.2" customHeight="1">
      <c r="A134" s="36"/>
      <c r="B134" s="37"/>
      <c r="C134" s="175" t="s">
        <v>141</v>
      </c>
      <c r="D134" s="175" t="s">
        <v>127</v>
      </c>
      <c r="E134" s="176" t="s">
        <v>740</v>
      </c>
      <c r="F134" s="177" t="s">
        <v>741</v>
      </c>
      <c r="G134" s="178" t="s">
        <v>713</v>
      </c>
      <c r="H134" s="179">
        <v>10.819</v>
      </c>
      <c r="I134" s="180"/>
      <c r="J134" s="181">
        <f>ROUND(I134*H134,2)</f>
        <v>0</v>
      </c>
      <c r="K134" s="177" t="s">
        <v>131</v>
      </c>
      <c r="L134" s="41"/>
      <c r="M134" s="182" t="s">
        <v>19</v>
      </c>
      <c r="N134" s="183" t="s">
        <v>40</v>
      </c>
      <c r="O134" s="66"/>
      <c r="P134" s="184">
        <f>O134*H134</f>
        <v>0</v>
      </c>
      <c r="Q134" s="184">
        <v>2.25634</v>
      </c>
      <c r="R134" s="184">
        <f>Q134*H134</f>
        <v>24.41134246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132</v>
      </c>
      <c r="AT134" s="186" t="s">
        <v>127</v>
      </c>
      <c r="AU134" s="186" t="s">
        <v>79</v>
      </c>
      <c r="AY134" s="19" t="s">
        <v>124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77</v>
      </c>
      <c r="BK134" s="187">
        <f>ROUND(I134*H134,2)</f>
        <v>0</v>
      </c>
      <c r="BL134" s="19" t="s">
        <v>132</v>
      </c>
      <c r="BM134" s="186" t="s">
        <v>742</v>
      </c>
    </row>
    <row r="135" spans="2:51" s="15" customFormat="1" ht="12">
      <c r="B135" s="221"/>
      <c r="C135" s="222"/>
      <c r="D135" s="190" t="s">
        <v>134</v>
      </c>
      <c r="E135" s="223" t="s">
        <v>19</v>
      </c>
      <c r="F135" s="224" t="s">
        <v>743</v>
      </c>
      <c r="G135" s="222"/>
      <c r="H135" s="223" t="s">
        <v>19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134</v>
      </c>
      <c r="AU135" s="230" t="s">
        <v>79</v>
      </c>
      <c r="AV135" s="15" t="s">
        <v>77</v>
      </c>
      <c r="AW135" s="15" t="s">
        <v>31</v>
      </c>
      <c r="AX135" s="15" t="s">
        <v>69</v>
      </c>
      <c r="AY135" s="230" t="s">
        <v>124</v>
      </c>
    </row>
    <row r="136" spans="2:51" s="13" customFormat="1" ht="12">
      <c r="B136" s="188"/>
      <c r="C136" s="189"/>
      <c r="D136" s="190" t="s">
        <v>134</v>
      </c>
      <c r="E136" s="191" t="s">
        <v>19</v>
      </c>
      <c r="F136" s="192" t="s">
        <v>744</v>
      </c>
      <c r="G136" s="189"/>
      <c r="H136" s="193">
        <v>1.099</v>
      </c>
      <c r="I136" s="194"/>
      <c r="J136" s="189"/>
      <c r="K136" s="189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134</v>
      </c>
      <c r="AU136" s="199" t="s">
        <v>79</v>
      </c>
      <c r="AV136" s="13" t="s">
        <v>79</v>
      </c>
      <c r="AW136" s="13" t="s">
        <v>31</v>
      </c>
      <c r="AX136" s="13" t="s">
        <v>69</v>
      </c>
      <c r="AY136" s="199" t="s">
        <v>124</v>
      </c>
    </row>
    <row r="137" spans="2:51" s="15" customFormat="1" ht="12">
      <c r="B137" s="221"/>
      <c r="C137" s="222"/>
      <c r="D137" s="190" t="s">
        <v>134</v>
      </c>
      <c r="E137" s="223" t="s">
        <v>19</v>
      </c>
      <c r="F137" s="224" t="s">
        <v>745</v>
      </c>
      <c r="G137" s="222"/>
      <c r="H137" s="223" t="s">
        <v>19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134</v>
      </c>
      <c r="AU137" s="230" t="s">
        <v>79</v>
      </c>
      <c r="AV137" s="15" t="s">
        <v>77</v>
      </c>
      <c r="AW137" s="15" t="s">
        <v>31</v>
      </c>
      <c r="AX137" s="15" t="s">
        <v>69</v>
      </c>
      <c r="AY137" s="230" t="s">
        <v>124</v>
      </c>
    </row>
    <row r="138" spans="2:51" s="13" customFormat="1" ht="12">
      <c r="B138" s="188"/>
      <c r="C138" s="189"/>
      <c r="D138" s="190" t="s">
        <v>134</v>
      </c>
      <c r="E138" s="191" t="s">
        <v>19</v>
      </c>
      <c r="F138" s="192" t="s">
        <v>746</v>
      </c>
      <c r="G138" s="189"/>
      <c r="H138" s="193">
        <v>9.72</v>
      </c>
      <c r="I138" s="194"/>
      <c r="J138" s="189"/>
      <c r="K138" s="189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134</v>
      </c>
      <c r="AU138" s="199" t="s">
        <v>79</v>
      </c>
      <c r="AV138" s="13" t="s">
        <v>79</v>
      </c>
      <c r="AW138" s="13" t="s">
        <v>31</v>
      </c>
      <c r="AX138" s="13" t="s">
        <v>69</v>
      </c>
      <c r="AY138" s="199" t="s">
        <v>124</v>
      </c>
    </row>
    <row r="139" spans="2:51" s="14" customFormat="1" ht="12">
      <c r="B139" s="200"/>
      <c r="C139" s="201"/>
      <c r="D139" s="190" t="s">
        <v>134</v>
      </c>
      <c r="E139" s="202" t="s">
        <v>19</v>
      </c>
      <c r="F139" s="203" t="s">
        <v>137</v>
      </c>
      <c r="G139" s="201"/>
      <c r="H139" s="204">
        <v>10.819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134</v>
      </c>
      <c r="AU139" s="210" t="s">
        <v>79</v>
      </c>
      <c r="AV139" s="14" t="s">
        <v>132</v>
      </c>
      <c r="AW139" s="14" t="s">
        <v>31</v>
      </c>
      <c r="AX139" s="14" t="s">
        <v>77</v>
      </c>
      <c r="AY139" s="210" t="s">
        <v>124</v>
      </c>
    </row>
    <row r="140" spans="1:65" s="2" customFormat="1" ht="14.45" customHeight="1">
      <c r="A140" s="36"/>
      <c r="B140" s="37"/>
      <c r="C140" s="175" t="s">
        <v>198</v>
      </c>
      <c r="D140" s="175" t="s">
        <v>127</v>
      </c>
      <c r="E140" s="176" t="s">
        <v>747</v>
      </c>
      <c r="F140" s="177" t="s">
        <v>748</v>
      </c>
      <c r="G140" s="178" t="s">
        <v>147</v>
      </c>
      <c r="H140" s="179">
        <v>2.52</v>
      </c>
      <c r="I140" s="180"/>
      <c r="J140" s="181">
        <f>ROUND(I140*H140,2)</f>
        <v>0</v>
      </c>
      <c r="K140" s="177" t="s">
        <v>131</v>
      </c>
      <c r="L140" s="41"/>
      <c r="M140" s="182" t="s">
        <v>19</v>
      </c>
      <c r="N140" s="183" t="s">
        <v>40</v>
      </c>
      <c r="O140" s="66"/>
      <c r="P140" s="184">
        <f>O140*H140</f>
        <v>0</v>
      </c>
      <c r="Q140" s="184">
        <v>0.00247</v>
      </c>
      <c r="R140" s="184">
        <f>Q140*H140</f>
        <v>0.0062244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132</v>
      </c>
      <c r="AT140" s="186" t="s">
        <v>127</v>
      </c>
      <c r="AU140" s="186" t="s">
        <v>79</v>
      </c>
      <c r="AY140" s="19" t="s">
        <v>124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77</v>
      </c>
      <c r="BK140" s="187">
        <f>ROUND(I140*H140,2)</f>
        <v>0</v>
      </c>
      <c r="BL140" s="19" t="s">
        <v>132</v>
      </c>
      <c r="BM140" s="186" t="s">
        <v>749</v>
      </c>
    </row>
    <row r="141" spans="2:51" s="13" customFormat="1" ht="12">
      <c r="B141" s="188"/>
      <c r="C141" s="189"/>
      <c r="D141" s="190" t="s">
        <v>134</v>
      </c>
      <c r="E141" s="191" t="s">
        <v>19</v>
      </c>
      <c r="F141" s="192" t="s">
        <v>750</v>
      </c>
      <c r="G141" s="189"/>
      <c r="H141" s="193">
        <v>2.52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134</v>
      </c>
      <c r="AU141" s="199" t="s">
        <v>79</v>
      </c>
      <c r="AV141" s="13" t="s">
        <v>79</v>
      </c>
      <c r="AW141" s="13" t="s">
        <v>31</v>
      </c>
      <c r="AX141" s="13" t="s">
        <v>77</v>
      </c>
      <c r="AY141" s="199" t="s">
        <v>124</v>
      </c>
    </row>
    <row r="142" spans="1:65" s="2" customFormat="1" ht="14.45" customHeight="1">
      <c r="A142" s="36"/>
      <c r="B142" s="37"/>
      <c r="C142" s="175" t="s">
        <v>205</v>
      </c>
      <c r="D142" s="175" t="s">
        <v>127</v>
      </c>
      <c r="E142" s="176" t="s">
        <v>751</v>
      </c>
      <c r="F142" s="177" t="s">
        <v>752</v>
      </c>
      <c r="G142" s="178" t="s">
        <v>147</v>
      </c>
      <c r="H142" s="179">
        <v>2.52</v>
      </c>
      <c r="I142" s="180"/>
      <c r="J142" s="181">
        <f>ROUND(I142*H142,2)</f>
        <v>0</v>
      </c>
      <c r="K142" s="177" t="s">
        <v>131</v>
      </c>
      <c r="L142" s="41"/>
      <c r="M142" s="182" t="s">
        <v>19</v>
      </c>
      <c r="N142" s="183" t="s">
        <v>40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132</v>
      </c>
      <c r="AT142" s="186" t="s">
        <v>127</v>
      </c>
      <c r="AU142" s="186" t="s">
        <v>79</v>
      </c>
      <c r="AY142" s="19" t="s">
        <v>124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77</v>
      </c>
      <c r="BK142" s="187">
        <f>ROUND(I142*H142,2)</f>
        <v>0</v>
      </c>
      <c r="BL142" s="19" t="s">
        <v>132</v>
      </c>
      <c r="BM142" s="186" t="s">
        <v>753</v>
      </c>
    </row>
    <row r="143" spans="2:51" s="13" customFormat="1" ht="12">
      <c r="B143" s="188"/>
      <c r="C143" s="189"/>
      <c r="D143" s="190" t="s">
        <v>134</v>
      </c>
      <c r="E143" s="191" t="s">
        <v>19</v>
      </c>
      <c r="F143" s="192" t="s">
        <v>750</v>
      </c>
      <c r="G143" s="189"/>
      <c r="H143" s="193">
        <v>2.52</v>
      </c>
      <c r="I143" s="194"/>
      <c r="J143" s="189"/>
      <c r="K143" s="189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134</v>
      </c>
      <c r="AU143" s="199" t="s">
        <v>79</v>
      </c>
      <c r="AV143" s="13" t="s">
        <v>79</v>
      </c>
      <c r="AW143" s="13" t="s">
        <v>31</v>
      </c>
      <c r="AX143" s="13" t="s">
        <v>77</v>
      </c>
      <c r="AY143" s="199" t="s">
        <v>124</v>
      </c>
    </row>
    <row r="144" spans="1:65" s="2" customFormat="1" ht="24.2" customHeight="1">
      <c r="A144" s="36"/>
      <c r="B144" s="37"/>
      <c r="C144" s="175" t="s">
        <v>213</v>
      </c>
      <c r="D144" s="175" t="s">
        <v>127</v>
      </c>
      <c r="E144" s="176" t="s">
        <v>754</v>
      </c>
      <c r="F144" s="177" t="s">
        <v>755</v>
      </c>
      <c r="G144" s="178" t="s">
        <v>236</v>
      </c>
      <c r="H144" s="179">
        <v>0.492</v>
      </c>
      <c r="I144" s="180"/>
      <c r="J144" s="181">
        <f>ROUND(I144*H144,2)</f>
        <v>0</v>
      </c>
      <c r="K144" s="177" t="s">
        <v>131</v>
      </c>
      <c r="L144" s="41"/>
      <c r="M144" s="182" t="s">
        <v>19</v>
      </c>
      <c r="N144" s="183" t="s">
        <v>40</v>
      </c>
      <c r="O144" s="66"/>
      <c r="P144" s="184">
        <f>O144*H144</f>
        <v>0</v>
      </c>
      <c r="Q144" s="184">
        <v>1.06277</v>
      </c>
      <c r="R144" s="184">
        <f>Q144*H144</f>
        <v>0.52288284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132</v>
      </c>
      <c r="AT144" s="186" t="s">
        <v>127</v>
      </c>
      <c r="AU144" s="186" t="s">
        <v>79</v>
      </c>
      <c r="AY144" s="19" t="s">
        <v>124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77</v>
      </c>
      <c r="BK144" s="187">
        <f>ROUND(I144*H144,2)</f>
        <v>0</v>
      </c>
      <c r="BL144" s="19" t="s">
        <v>132</v>
      </c>
      <c r="BM144" s="186" t="s">
        <v>756</v>
      </c>
    </row>
    <row r="145" spans="2:51" s="13" customFormat="1" ht="12">
      <c r="B145" s="188"/>
      <c r="C145" s="189"/>
      <c r="D145" s="190" t="s">
        <v>134</v>
      </c>
      <c r="E145" s="191" t="s">
        <v>19</v>
      </c>
      <c r="F145" s="192" t="s">
        <v>757</v>
      </c>
      <c r="G145" s="189"/>
      <c r="H145" s="193">
        <v>0.492</v>
      </c>
      <c r="I145" s="194"/>
      <c r="J145" s="189"/>
      <c r="K145" s="189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134</v>
      </c>
      <c r="AU145" s="199" t="s">
        <v>79</v>
      </c>
      <c r="AV145" s="13" t="s">
        <v>79</v>
      </c>
      <c r="AW145" s="13" t="s">
        <v>31</v>
      </c>
      <c r="AX145" s="13" t="s">
        <v>77</v>
      </c>
      <c r="AY145" s="199" t="s">
        <v>124</v>
      </c>
    </row>
    <row r="146" spans="2:63" s="12" customFormat="1" ht="22.9" customHeight="1">
      <c r="B146" s="159"/>
      <c r="C146" s="160"/>
      <c r="D146" s="161" t="s">
        <v>68</v>
      </c>
      <c r="E146" s="173" t="s">
        <v>144</v>
      </c>
      <c r="F146" s="173" t="s">
        <v>758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SUM(P147:P171)</f>
        <v>0</v>
      </c>
      <c r="Q146" s="167"/>
      <c r="R146" s="168">
        <f>SUM(R147:R171)</f>
        <v>21.99755775</v>
      </c>
      <c r="S146" s="167"/>
      <c r="T146" s="169">
        <f>SUM(T147:T171)</f>
        <v>0</v>
      </c>
      <c r="AR146" s="170" t="s">
        <v>77</v>
      </c>
      <c r="AT146" s="171" t="s">
        <v>68</v>
      </c>
      <c r="AU146" s="171" t="s">
        <v>77</v>
      </c>
      <c r="AY146" s="170" t="s">
        <v>124</v>
      </c>
      <c r="BK146" s="172">
        <f>SUM(BK147:BK171)</f>
        <v>0</v>
      </c>
    </row>
    <row r="147" spans="1:65" s="2" customFormat="1" ht="37.9" customHeight="1">
      <c r="A147" s="36"/>
      <c r="B147" s="37"/>
      <c r="C147" s="175" t="s">
        <v>221</v>
      </c>
      <c r="D147" s="175" t="s">
        <v>127</v>
      </c>
      <c r="E147" s="176" t="s">
        <v>759</v>
      </c>
      <c r="F147" s="177" t="s">
        <v>760</v>
      </c>
      <c r="G147" s="178" t="s">
        <v>147</v>
      </c>
      <c r="H147" s="179">
        <v>5</v>
      </c>
      <c r="I147" s="180"/>
      <c r="J147" s="181">
        <f>ROUND(I147*H147,2)</f>
        <v>0</v>
      </c>
      <c r="K147" s="177" t="s">
        <v>131</v>
      </c>
      <c r="L147" s="41"/>
      <c r="M147" s="182" t="s">
        <v>19</v>
      </c>
      <c r="N147" s="183" t="s">
        <v>40</v>
      </c>
      <c r="O147" s="66"/>
      <c r="P147" s="184">
        <f>O147*H147</f>
        <v>0</v>
      </c>
      <c r="Q147" s="184">
        <v>0.27569</v>
      </c>
      <c r="R147" s="184">
        <f>Q147*H147</f>
        <v>1.37845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132</v>
      </c>
      <c r="AT147" s="186" t="s">
        <v>127</v>
      </c>
      <c r="AU147" s="186" t="s">
        <v>79</v>
      </c>
      <c r="AY147" s="19" t="s">
        <v>124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77</v>
      </c>
      <c r="BK147" s="187">
        <f>ROUND(I147*H147,2)</f>
        <v>0</v>
      </c>
      <c r="BL147" s="19" t="s">
        <v>132</v>
      </c>
      <c r="BM147" s="186" t="s">
        <v>761</v>
      </c>
    </row>
    <row r="148" spans="2:51" s="13" customFormat="1" ht="12">
      <c r="B148" s="188"/>
      <c r="C148" s="189"/>
      <c r="D148" s="190" t="s">
        <v>134</v>
      </c>
      <c r="E148" s="191" t="s">
        <v>19</v>
      </c>
      <c r="F148" s="192" t="s">
        <v>762</v>
      </c>
      <c r="G148" s="189"/>
      <c r="H148" s="193">
        <v>5</v>
      </c>
      <c r="I148" s="194"/>
      <c r="J148" s="189"/>
      <c r="K148" s="189"/>
      <c r="L148" s="195"/>
      <c r="M148" s="196"/>
      <c r="N148" s="197"/>
      <c r="O148" s="197"/>
      <c r="P148" s="197"/>
      <c r="Q148" s="197"/>
      <c r="R148" s="197"/>
      <c r="S148" s="197"/>
      <c r="T148" s="198"/>
      <c r="AT148" s="199" t="s">
        <v>134</v>
      </c>
      <c r="AU148" s="199" t="s">
        <v>79</v>
      </c>
      <c r="AV148" s="13" t="s">
        <v>79</v>
      </c>
      <c r="AW148" s="13" t="s">
        <v>31</v>
      </c>
      <c r="AX148" s="13" t="s">
        <v>77</v>
      </c>
      <c r="AY148" s="199" t="s">
        <v>124</v>
      </c>
    </row>
    <row r="149" spans="1:65" s="2" customFormat="1" ht="37.9" customHeight="1">
      <c r="A149" s="36"/>
      <c r="B149" s="37"/>
      <c r="C149" s="175" t="s">
        <v>227</v>
      </c>
      <c r="D149" s="175" t="s">
        <v>127</v>
      </c>
      <c r="E149" s="176" t="s">
        <v>763</v>
      </c>
      <c r="F149" s="177" t="s">
        <v>764</v>
      </c>
      <c r="G149" s="178" t="s">
        <v>344</v>
      </c>
      <c r="H149" s="179">
        <v>12</v>
      </c>
      <c r="I149" s="180"/>
      <c r="J149" s="181">
        <f>ROUND(I149*H149,2)</f>
        <v>0</v>
      </c>
      <c r="K149" s="177" t="s">
        <v>131</v>
      </c>
      <c r="L149" s="41"/>
      <c r="M149" s="182" t="s">
        <v>19</v>
      </c>
      <c r="N149" s="183" t="s">
        <v>40</v>
      </c>
      <c r="O149" s="66"/>
      <c r="P149" s="184">
        <f>O149*H149</f>
        <v>0</v>
      </c>
      <c r="Q149" s="184">
        <v>0.12021</v>
      </c>
      <c r="R149" s="184">
        <f>Q149*H149</f>
        <v>1.44252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132</v>
      </c>
      <c r="AT149" s="186" t="s">
        <v>127</v>
      </c>
      <c r="AU149" s="186" t="s">
        <v>79</v>
      </c>
      <c r="AY149" s="19" t="s">
        <v>124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77</v>
      </c>
      <c r="BK149" s="187">
        <f>ROUND(I149*H149,2)</f>
        <v>0</v>
      </c>
      <c r="BL149" s="19" t="s">
        <v>132</v>
      </c>
      <c r="BM149" s="186" t="s">
        <v>765</v>
      </c>
    </row>
    <row r="150" spans="1:65" s="2" customFormat="1" ht="37.9" customHeight="1">
      <c r="A150" s="36"/>
      <c r="B150" s="37"/>
      <c r="C150" s="175" t="s">
        <v>233</v>
      </c>
      <c r="D150" s="175" t="s">
        <v>127</v>
      </c>
      <c r="E150" s="176" t="s">
        <v>766</v>
      </c>
      <c r="F150" s="177" t="s">
        <v>767</v>
      </c>
      <c r="G150" s="178" t="s">
        <v>713</v>
      </c>
      <c r="H150" s="179">
        <v>0.35</v>
      </c>
      <c r="I150" s="180"/>
      <c r="J150" s="181">
        <f>ROUND(I150*H150,2)</f>
        <v>0</v>
      </c>
      <c r="K150" s="177" t="s">
        <v>131</v>
      </c>
      <c r="L150" s="41"/>
      <c r="M150" s="182" t="s">
        <v>19</v>
      </c>
      <c r="N150" s="183" t="s">
        <v>40</v>
      </c>
      <c r="O150" s="66"/>
      <c r="P150" s="184">
        <f>O150*H150</f>
        <v>0</v>
      </c>
      <c r="Q150" s="184">
        <v>1.8775</v>
      </c>
      <c r="R150" s="184">
        <f>Q150*H150</f>
        <v>0.657125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132</v>
      </c>
      <c r="AT150" s="186" t="s">
        <v>127</v>
      </c>
      <c r="AU150" s="186" t="s">
        <v>79</v>
      </c>
      <c r="AY150" s="19" t="s">
        <v>124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77</v>
      </c>
      <c r="BK150" s="187">
        <f>ROUND(I150*H150,2)</f>
        <v>0</v>
      </c>
      <c r="BL150" s="19" t="s">
        <v>132</v>
      </c>
      <c r="BM150" s="186" t="s">
        <v>768</v>
      </c>
    </row>
    <row r="151" spans="1:65" s="2" customFormat="1" ht="37.9" customHeight="1">
      <c r="A151" s="36"/>
      <c r="B151" s="37"/>
      <c r="C151" s="175" t="s">
        <v>8</v>
      </c>
      <c r="D151" s="175" t="s">
        <v>127</v>
      </c>
      <c r="E151" s="176" t="s">
        <v>769</v>
      </c>
      <c r="F151" s="177" t="s">
        <v>770</v>
      </c>
      <c r="G151" s="178" t="s">
        <v>147</v>
      </c>
      <c r="H151" s="179">
        <v>1.125</v>
      </c>
      <c r="I151" s="180"/>
      <c r="J151" s="181">
        <f>ROUND(I151*H151,2)</f>
        <v>0</v>
      </c>
      <c r="K151" s="177" t="s">
        <v>131</v>
      </c>
      <c r="L151" s="41"/>
      <c r="M151" s="182" t="s">
        <v>19</v>
      </c>
      <c r="N151" s="183" t="s">
        <v>40</v>
      </c>
      <c r="O151" s="66"/>
      <c r="P151" s="184">
        <f>O151*H151</f>
        <v>0</v>
      </c>
      <c r="Q151" s="184">
        <v>0.26032</v>
      </c>
      <c r="R151" s="184">
        <f>Q151*H151</f>
        <v>0.29286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132</v>
      </c>
      <c r="AT151" s="186" t="s">
        <v>127</v>
      </c>
      <c r="AU151" s="186" t="s">
        <v>79</v>
      </c>
      <c r="AY151" s="19" t="s">
        <v>124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77</v>
      </c>
      <c r="BK151" s="187">
        <f>ROUND(I151*H151,2)</f>
        <v>0</v>
      </c>
      <c r="BL151" s="19" t="s">
        <v>132</v>
      </c>
      <c r="BM151" s="186" t="s">
        <v>771</v>
      </c>
    </row>
    <row r="152" spans="2:51" s="13" customFormat="1" ht="12">
      <c r="B152" s="188"/>
      <c r="C152" s="189"/>
      <c r="D152" s="190" t="s">
        <v>134</v>
      </c>
      <c r="E152" s="191" t="s">
        <v>19</v>
      </c>
      <c r="F152" s="192" t="s">
        <v>772</v>
      </c>
      <c r="G152" s="189"/>
      <c r="H152" s="193">
        <v>1.125</v>
      </c>
      <c r="I152" s="194"/>
      <c r="J152" s="189"/>
      <c r="K152" s="189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134</v>
      </c>
      <c r="AU152" s="199" t="s">
        <v>79</v>
      </c>
      <c r="AV152" s="13" t="s">
        <v>79</v>
      </c>
      <c r="AW152" s="13" t="s">
        <v>31</v>
      </c>
      <c r="AX152" s="13" t="s">
        <v>77</v>
      </c>
      <c r="AY152" s="199" t="s">
        <v>124</v>
      </c>
    </row>
    <row r="153" spans="1:65" s="2" customFormat="1" ht="37.9" customHeight="1">
      <c r="A153" s="36"/>
      <c r="B153" s="37"/>
      <c r="C153" s="175" t="s">
        <v>181</v>
      </c>
      <c r="D153" s="175" t="s">
        <v>127</v>
      </c>
      <c r="E153" s="176" t="s">
        <v>773</v>
      </c>
      <c r="F153" s="177" t="s">
        <v>774</v>
      </c>
      <c r="G153" s="178" t="s">
        <v>147</v>
      </c>
      <c r="H153" s="179">
        <v>23.08</v>
      </c>
      <c r="I153" s="180"/>
      <c r="J153" s="181">
        <f>ROUND(I153*H153,2)</f>
        <v>0</v>
      </c>
      <c r="K153" s="177" t="s">
        <v>131</v>
      </c>
      <c r="L153" s="41"/>
      <c r="M153" s="182" t="s">
        <v>19</v>
      </c>
      <c r="N153" s="183" t="s">
        <v>40</v>
      </c>
      <c r="O153" s="66"/>
      <c r="P153" s="184">
        <f>O153*H153</f>
        <v>0</v>
      </c>
      <c r="Q153" s="184">
        <v>0.28723</v>
      </c>
      <c r="R153" s="184">
        <f>Q153*H153</f>
        <v>6.629268399999999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132</v>
      </c>
      <c r="AT153" s="186" t="s">
        <v>127</v>
      </c>
      <c r="AU153" s="186" t="s">
        <v>79</v>
      </c>
      <c r="AY153" s="19" t="s">
        <v>124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77</v>
      </c>
      <c r="BK153" s="187">
        <f>ROUND(I153*H153,2)</f>
        <v>0</v>
      </c>
      <c r="BL153" s="19" t="s">
        <v>132</v>
      </c>
      <c r="BM153" s="186" t="s">
        <v>775</v>
      </c>
    </row>
    <row r="154" spans="2:51" s="13" customFormat="1" ht="12">
      <c r="B154" s="188"/>
      <c r="C154" s="189"/>
      <c r="D154" s="190" t="s">
        <v>134</v>
      </c>
      <c r="E154" s="191" t="s">
        <v>19</v>
      </c>
      <c r="F154" s="192" t="s">
        <v>776</v>
      </c>
      <c r="G154" s="189"/>
      <c r="H154" s="193">
        <v>23.08</v>
      </c>
      <c r="I154" s="194"/>
      <c r="J154" s="189"/>
      <c r="K154" s="189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134</v>
      </c>
      <c r="AU154" s="199" t="s">
        <v>79</v>
      </c>
      <c r="AV154" s="13" t="s">
        <v>79</v>
      </c>
      <c r="AW154" s="13" t="s">
        <v>31</v>
      </c>
      <c r="AX154" s="13" t="s">
        <v>77</v>
      </c>
      <c r="AY154" s="199" t="s">
        <v>124</v>
      </c>
    </row>
    <row r="155" spans="1:65" s="2" customFormat="1" ht="37.9" customHeight="1">
      <c r="A155" s="36"/>
      <c r="B155" s="37"/>
      <c r="C155" s="175" t="s">
        <v>249</v>
      </c>
      <c r="D155" s="175" t="s">
        <v>127</v>
      </c>
      <c r="E155" s="176" t="s">
        <v>777</v>
      </c>
      <c r="F155" s="177" t="s">
        <v>778</v>
      </c>
      <c r="G155" s="178" t="s">
        <v>344</v>
      </c>
      <c r="H155" s="179">
        <v>4</v>
      </c>
      <c r="I155" s="180"/>
      <c r="J155" s="181">
        <f>ROUND(I155*H155,2)</f>
        <v>0</v>
      </c>
      <c r="K155" s="177" t="s">
        <v>131</v>
      </c>
      <c r="L155" s="41"/>
      <c r="M155" s="182" t="s">
        <v>19</v>
      </c>
      <c r="N155" s="183" t="s">
        <v>40</v>
      </c>
      <c r="O155" s="66"/>
      <c r="P155" s="184">
        <f>O155*H155</f>
        <v>0</v>
      </c>
      <c r="Q155" s="184">
        <v>0.04555</v>
      </c>
      <c r="R155" s="184">
        <f>Q155*H155</f>
        <v>0.1822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132</v>
      </c>
      <c r="AT155" s="186" t="s">
        <v>127</v>
      </c>
      <c r="AU155" s="186" t="s">
        <v>79</v>
      </c>
      <c r="AY155" s="19" t="s">
        <v>124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77</v>
      </c>
      <c r="BK155" s="187">
        <f>ROUND(I155*H155,2)</f>
        <v>0</v>
      </c>
      <c r="BL155" s="19" t="s">
        <v>132</v>
      </c>
      <c r="BM155" s="186" t="s">
        <v>779</v>
      </c>
    </row>
    <row r="156" spans="2:51" s="13" customFormat="1" ht="12">
      <c r="B156" s="188"/>
      <c r="C156" s="189"/>
      <c r="D156" s="190" t="s">
        <v>134</v>
      </c>
      <c r="E156" s="191" t="s">
        <v>19</v>
      </c>
      <c r="F156" s="192" t="s">
        <v>132</v>
      </c>
      <c r="G156" s="189"/>
      <c r="H156" s="193">
        <v>4</v>
      </c>
      <c r="I156" s="194"/>
      <c r="J156" s="189"/>
      <c r="K156" s="189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134</v>
      </c>
      <c r="AU156" s="199" t="s">
        <v>79</v>
      </c>
      <c r="AV156" s="13" t="s">
        <v>79</v>
      </c>
      <c r="AW156" s="13" t="s">
        <v>31</v>
      </c>
      <c r="AX156" s="13" t="s">
        <v>77</v>
      </c>
      <c r="AY156" s="199" t="s">
        <v>124</v>
      </c>
    </row>
    <row r="157" spans="1:65" s="2" customFormat="1" ht="37.9" customHeight="1">
      <c r="A157" s="36"/>
      <c r="B157" s="37"/>
      <c r="C157" s="175" t="s">
        <v>255</v>
      </c>
      <c r="D157" s="175" t="s">
        <v>127</v>
      </c>
      <c r="E157" s="176" t="s">
        <v>780</v>
      </c>
      <c r="F157" s="177" t="s">
        <v>781</v>
      </c>
      <c r="G157" s="178" t="s">
        <v>344</v>
      </c>
      <c r="H157" s="179">
        <v>4</v>
      </c>
      <c r="I157" s="180"/>
      <c r="J157" s="181">
        <f>ROUND(I157*H157,2)</f>
        <v>0</v>
      </c>
      <c r="K157" s="177" t="s">
        <v>131</v>
      </c>
      <c r="L157" s="41"/>
      <c r="M157" s="182" t="s">
        <v>19</v>
      </c>
      <c r="N157" s="183" t="s">
        <v>40</v>
      </c>
      <c r="O157" s="66"/>
      <c r="P157" s="184">
        <f>O157*H157</f>
        <v>0</v>
      </c>
      <c r="Q157" s="184">
        <v>0.05455</v>
      </c>
      <c r="R157" s="184">
        <f>Q157*H157</f>
        <v>0.2182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132</v>
      </c>
      <c r="AT157" s="186" t="s">
        <v>127</v>
      </c>
      <c r="AU157" s="186" t="s">
        <v>79</v>
      </c>
      <c r="AY157" s="19" t="s">
        <v>124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77</v>
      </c>
      <c r="BK157" s="187">
        <f>ROUND(I157*H157,2)</f>
        <v>0</v>
      </c>
      <c r="BL157" s="19" t="s">
        <v>132</v>
      </c>
      <c r="BM157" s="186" t="s">
        <v>782</v>
      </c>
    </row>
    <row r="158" spans="2:51" s="13" customFormat="1" ht="12">
      <c r="B158" s="188"/>
      <c r="C158" s="189"/>
      <c r="D158" s="190" t="s">
        <v>134</v>
      </c>
      <c r="E158" s="191" t="s">
        <v>19</v>
      </c>
      <c r="F158" s="192" t="s">
        <v>132</v>
      </c>
      <c r="G158" s="189"/>
      <c r="H158" s="193">
        <v>4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134</v>
      </c>
      <c r="AU158" s="199" t="s">
        <v>79</v>
      </c>
      <c r="AV158" s="13" t="s">
        <v>79</v>
      </c>
      <c r="AW158" s="13" t="s">
        <v>31</v>
      </c>
      <c r="AX158" s="13" t="s">
        <v>77</v>
      </c>
      <c r="AY158" s="199" t="s">
        <v>124</v>
      </c>
    </row>
    <row r="159" spans="1:65" s="2" customFormat="1" ht="37.9" customHeight="1">
      <c r="A159" s="36"/>
      <c r="B159" s="37"/>
      <c r="C159" s="175" t="s">
        <v>259</v>
      </c>
      <c r="D159" s="175" t="s">
        <v>127</v>
      </c>
      <c r="E159" s="176" t="s">
        <v>783</v>
      </c>
      <c r="F159" s="177" t="s">
        <v>784</v>
      </c>
      <c r="G159" s="178" t="s">
        <v>344</v>
      </c>
      <c r="H159" s="179">
        <v>8</v>
      </c>
      <c r="I159" s="180"/>
      <c r="J159" s="181">
        <f>ROUND(I159*H159,2)</f>
        <v>0</v>
      </c>
      <c r="K159" s="177" t="s">
        <v>131</v>
      </c>
      <c r="L159" s="41"/>
      <c r="M159" s="182" t="s">
        <v>19</v>
      </c>
      <c r="N159" s="183" t="s">
        <v>40</v>
      </c>
      <c r="O159" s="66"/>
      <c r="P159" s="184">
        <f>O159*H159</f>
        <v>0</v>
      </c>
      <c r="Q159" s="184">
        <v>0.08185</v>
      </c>
      <c r="R159" s="184">
        <f>Q159*H159</f>
        <v>0.6548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132</v>
      </c>
      <c r="AT159" s="186" t="s">
        <v>127</v>
      </c>
      <c r="AU159" s="186" t="s">
        <v>79</v>
      </c>
      <c r="AY159" s="19" t="s">
        <v>124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77</v>
      </c>
      <c r="BK159" s="187">
        <f>ROUND(I159*H159,2)</f>
        <v>0</v>
      </c>
      <c r="BL159" s="19" t="s">
        <v>132</v>
      </c>
      <c r="BM159" s="186" t="s">
        <v>785</v>
      </c>
    </row>
    <row r="160" spans="2:51" s="13" customFormat="1" ht="12">
      <c r="B160" s="188"/>
      <c r="C160" s="189"/>
      <c r="D160" s="190" t="s">
        <v>134</v>
      </c>
      <c r="E160" s="191" t="s">
        <v>19</v>
      </c>
      <c r="F160" s="192" t="s">
        <v>786</v>
      </c>
      <c r="G160" s="189"/>
      <c r="H160" s="193">
        <v>8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134</v>
      </c>
      <c r="AU160" s="199" t="s">
        <v>79</v>
      </c>
      <c r="AV160" s="13" t="s">
        <v>79</v>
      </c>
      <c r="AW160" s="13" t="s">
        <v>31</v>
      </c>
      <c r="AX160" s="13" t="s">
        <v>77</v>
      </c>
      <c r="AY160" s="199" t="s">
        <v>124</v>
      </c>
    </row>
    <row r="161" spans="1:65" s="2" customFormat="1" ht="24.2" customHeight="1">
      <c r="A161" s="36"/>
      <c r="B161" s="37"/>
      <c r="C161" s="175" t="s">
        <v>263</v>
      </c>
      <c r="D161" s="175" t="s">
        <v>127</v>
      </c>
      <c r="E161" s="176" t="s">
        <v>787</v>
      </c>
      <c r="F161" s="177" t="s">
        <v>788</v>
      </c>
      <c r="G161" s="178" t="s">
        <v>713</v>
      </c>
      <c r="H161" s="179">
        <v>0.383</v>
      </c>
      <c r="I161" s="180"/>
      <c r="J161" s="181">
        <f>ROUND(I161*H161,2)</f>
        <v>0</v>
      </c>
      <c r="K161" s="177" t="s">
        <v>131</v>
      </c>
      <c r="L161" s="41"/>
      <c r="M161" s="182" t="s">
        <v>19</v>
      </c>
      <c r="N161" s="183" t="s">
        <v>40</v>
      </c>
      <c r="O161" s="66"/>
      <c r="P161" s="184">
        <f>O161*H161</f>
        <v>0</v>
      </c>
      <c r="Q161" s="184">
        <v>1.94302</v>
      </c>
      <c r="R161" s="184">
        <f>Q161*H161</f>
        <v>0.74417666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132</v>
      </c>
      <c r="AT161" s="186" t="s">
        <v>127</v>
      </c>
      <c r="AU161" s="186" t="s">
        <v>79</v>
      </c>
      <c r="AY161" s="19" t="s">
        <v>124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77</v>
      </c>
      <c r="BK161" s="187">
        <f>ROUND(I161*H161,2)</f>
        <v>0</v>
      </c>
      <c r="BL161" s="19" t="s">
        <v>132</v>
      </c>
      <c r="BM161" s="186" t="s">
        <v>789</v>
      </c>
    </row>
    <row r="162" spans="2:51" s="13" customFormat="1" ht="12">
      <c r="B162" s="188"/>
      <c r="C162" s="189"/>
      <c r="D162" s="190" t="s">
        <v>134</v>
      </c>
      <c r="E162" s="191" t="s">
        <v>19</v>
      </c>
      <c r="F162" s="192" t="s">
        <v>790</v>
      </c>
      <c r="G162" s="189"/>
      <c r="H162" s="193">
        <v>0.383</v>
      </c>
      <c r="I162" s="194"/>
      <c r="J162" s="189"/>
      <c r="K162" s="189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134</v>
      </c>
      <c r="AU162" s="199" t="s">
        <v>79</v>
      </c>
      <c r="AV162" s="13" t="s">
        <v>79</v>
      </c>
      <c r="AW162" s="13" t="s">
        <v>31</v>
      </c>
      <c r="AX162" s="13" t="s">
        <v>77</v>
      </c>
      <c r="AY162" s="199" t="s">
        <v>124</v>
      </c>
    </row>
    <row r="163" spans="1:65" s="2" customFormat="1" ht="37.9" customHeight="1">
      <c r="A163" s="36"/>
      <c r="B163" s="37"/>
      <c r="C163" s="175" t="s">
        <v>7</v>
      </c>
      <c r="D163" s="175" t="s">
        <v>127</v>
      </c>
      <c r="E163" s="176" t="s">
        <v>791</v>
      </c>
      <c r="F163" s="177" t="s">
        <v>792</v>
      </c>
      <c r="G163" s="178" t="s">
        <v>236</v>
      </c>
      <c r="H163" s="179">
        <v>0.106</v>
      </c>
      <c r="I163" s="180"/>
      <c r="J163" s="181">
        <f>ROUND(I163*H163,2)</f>
        <v>0</v>
      </c>
      <c r="K163" s="177" t="s">
        <v>131</v>
      </c>
      <c r="L163" s="41"/>
      <c r="M163" s="182" t="s">
        <v>19</v>
      </c>
      <c r="N163" s="183" t="s">
        <v>40</v>
      </c>
      <c r="O163" s="66"/>
      <c r="P163" s="184">
        <f>O163*H163</f>
        <v>0</v>
      </c>
      <c r="Q163" s="184">
        <v>0.01954</v>
      </c>
      <c r="R163" s="184">
        <f>Q163*H163</f>
        <v>0.00207124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132</v>
      </c>
      <c r="AT163" s="186" t="s">
        <v>127</v>
      </c>
      <c r="AU163" s="186" t="s">
        <v>79</v>
      </c>
      <c r="AY163" s="19" t="s">
        <v>124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77</v>
      </c>
      <c r="BK163" s="187">
        <f>ROUND(I163*H163,2)</f>
        <v>0</v>
      </c>
      <c r="BL163" s="19" t="s">
        <v>132</v>
      </c>
      <c r="BM163" s="186" t="s">
        <v>793</v>
      </c>
    </row>
    <row r="164" spans="2:51" s="13" customFormat="1" ht="12">
      <c r="B164" s="188"/>
      <c r="C164" s="189"/>
      <c r="D164" s="190" t="s">
        <v>134</v>
      </c>
      <c r="E164" s="191" t="s">
        <v>19</v>
      </c>
      <c r="F164" s="192" t="s">
        <v>794</v>
      </c>
      <c r="G164" s="189"/>
      <c r="H164" s="193">
        <v>0.106</v>
      </c>
      <c r="I164" s="194"/>
      <c r="J164" s="189"/>
      <c r="K164" s="189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134</v>
      </c>
      <c r="AU164" s="199" t="s">
        <v>79</v>
      </c>
      <c r="AV164" s="13" t="s">
        <v>79</v>
      </c>
      <c r="AW164" s="13" t="s">
        <v>31</v>
      </c>
      <c r="AX164" s="13" t="s">
        <v>77</v>
      </c>
      <c r="AY164" s="199" t="s">
        <v>124</v>
      </c>
    </row>
    <row r="165" spans="1:65" s="2" customFormat="1" ht="14.45" customHeight="1">
      <c r="A165" s="36"/>
      <c r="B165" s="37"/>
      <c r="C165" s="211" t="s">
        <v>269</v>
      </c>
      <c r="D165" s="211" t="s">
        <v>138</v>
      </c>
      <c r="E165" s="212" t="s">
        <v>795</v>
      </c>
      <c r="F165" s="213" t="s">
        <v>796</v>
      </c>
      <c r="G165" s="214" t="s">
        <v>236</v>
      </c>
      <c r="H165" s="215">
        <v>0.106</v>
      </c>
      <c r="I165" s="216"/>
      <c r="J165" s="217">
        <f>ROUND(I165*H165,2)</f>
        <v>0</v>
      </c>
      <c r="K165" s="213" t="s">
        <v>131</v>
      </c>
      <c r="L165" s="218"/>
      <c r="M165" s="219" t="s">
        <v>19</v>
      </c>
      <c r="N165" s="220" t="s">
        <v>40</v>
      </c>
      <c r="O165" s="66"/>
      <c r="P165" s="184">
        <f>O165*H165</f>
        <v>0</v>
      </c>
      <c r="Q165" s="184">
        <v>1</v>
      </c>
      <c r="R165" s="184">
        <f>Q165*H165</f>
        <v>0.106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141</v>
      </c>
      <c r="AT165" s="186" t="s">
        <v>138</v>
      </c>
      <c r="AU165" s="186" t="s">
        <v>79</v>
      </c>
      <c r="AY165" s="19" t="s">
        <v>124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77</v>
      </c>
      <c r="BK165" s="187">
        <f>ROUND(I165*H165,2)</f>
        <v>0</v>
      </c>
      <c r="BL165" s="19" t="s">
        <v>132</v>
      </c>
      <c r="BM165" s="186" t="s">
        <v>797</v>
      </c>
    </row>
    <row r="166" spans="1:47" s="2" customFormat="1" ht="19.5">
      <c r="A166" s="36"/>
      <c r="B166" s="37"/>
      <c r="C166" s="38"/>
      <c r="D166" s="190" t="s">
        <v>338</v>
      </c>
      <c r="E166" s="38"/>
      <c r="F166" s="232" t="s">
        <v>798</v>
      </c>
      <c r="G166" s="38"/>
      <c r="H166" s="38"/>
      <c r="I166" s="233"/>
      <c r="J166" s="38"/>
      <c r="K166" s="38"/>
      <c r="L166" s="41"/>
      <c r="M166" s="234"/>
      <c r="N166" s="235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338</v>
      </c>
      <c r="AU166" s="19" t="s">
        <v>79</v>
      </c>
    </row>
    <row r="167" spans="1:65" s="2" customFormat="1" ht="37.9" customHeight="1">
      <c r="A167" s="36"/>
      <c r="B167" s="37"/>
      <c r="C167" s="175" t="s">
        <v>276</v>
      </c>
      <c r="D167" s="175" t="s">
        <v>127</v>
      </c>
      <c r="E167" s="176" t="s">
        <v>799</v>
      </c>
      <c r="F167" s="177" t="s">
        <v>800</v>
      </c>
      <c r="G167" s="178" t="s">
        <v>147</v>
      </c>
      <c r="H167" s="179">
        <v>122.085</v>
      </c>
      <c r="I167" s="180"/>
      <c r="J167" s="181">
        <f>ROUND(I167*H167,2)</f>
        <v>0</v>
      </c>
      <c r="K167" s="177" t="s">
        <v>131</v>
      </c>
      <c r="L167" s="41"/>
      <c r="M167" s="182" t="s">
        <v>19</v>
      </c>
      <c r="N167" s="183" t="s">
        <v>40</v>
      </c>
      <c r="O167" s="66"/>
      <c r="P167" s="184">
        <f>O167*H167</f>
        <v>0</v>
      </c>
      <c r="Q167" s="184">
        <v>0.07937</v>
      </c>
      <c r="R167" s="184">
        <f>Q167*H167</f>
        <v>9.68988645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132</v>
      </c>
      <c r="AT167" s="186" t="s">
        <v>127</v>
      </c>
      <c r="AU167" s="186" t="s">
        <v>79</v>
      </c>
      <c r="AY167" s="19" t="s">
        <v>124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77</v>
      </c>
      <c r="BK167" s="187">
        <f>ROUND(I167*H167,2)</f>
        <v>0</v>
      </c>
      <c r="BL167" s="19" t="s">
        <v>132</v>
      </c>
      <c r="BM167" s="186" t="s">
        <v>801</v>
      </c>
    </row>
    <row r="168" spans="2:51" s="13" customFormat="1" ht="22.5">
      <c r="B168" s="188"/>
      <c r="C168" s="189"/>
      <c r="D168" s="190" t="s">
        <v>134</v>
      </c>
      <c r="E168" s="191" t="s">
        <v>19</v>
      </c>
      <c r="F168" s="192" t="s">
        <v>802</v>
      </c>
      <c r="G168" s="189"/>
      <c r="H168" s="193">
        <v>136.485</v>
      </c>
      <c r="I168" s="194"/>
      <c r="J168" s="189"/>
      <c r="K168" s="189"/>
      <c r="L168" s="195"/>
      <c r="M168" s="196"/>
      <c r="N168" s="197"/>
      <c r="O168" s="197"/>
      <c r="P168" s="197"/>
      <c r="Q168" s="197"/>
      <c r="R168" s="197"/>
      <c r="S168" s="197"/>
      <c r="T168" s="198"/>
      <c r="AT168" s="199" t="s">
        <v>134</v>
      </c>
      <c r="AU168" s="199" t="s">
        <v>79</v>
      </c>
      <c r="AV168" s="13" t="s">
        <v>79</v>
      </c>
      <c r="AW168" s="13" t="s">
        <v>31</v>
      </c>
      <c r="AX168" s="13" t="s">
        <v>69</v>
      </c>
      <c r="AY168" s="199" t="s">
        <v>124</v>
      </c>
    </row>
    <row r="169" spans="2:51" s="15" customFormat="1" ht="12">
      <c r="B169" s="221"/>
      <c r="C169" s="222"/>
      <c r="D169" s="190" t="s">
        <v>134</v>
      </c>
      <c r="E169" s="223" t="s">
        <v>19</v>
      </c>
      <c r="F169" s="224" t="s">
        <v>803</v>
      </c>
      <c r="G169" s="222"/>
      <c r="H169" s="223" t="s">
        <v>19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134</v>
      </c>
      <c r="AU169" s="230" t="s">
        <v>79</v>
      </c>
      <c r="AV169" s="15" t="s">
        <v>77</v>
      </c>
      <c r="AW169" s="15" t="s">
        <v>31</v>
      </c>
      <c r="AX169" s="15" t="s">
        <v>69</v>
      </c>
      <c r="AY169" s="230" t="s">
        <v>124</v>
      </c>
    </row>
    <row r="170" spans="2:51" s="13" customFormat="1" ht="12">
      <c r="B170" s="188"/>
      <c r="C170" s="189"/>
      <c r="D170" s="190" t="s">
        <v>134</v>
      </c>
      <c r="E170" s="191" t="s">
        <v>19</v>
      </c>
      <c r="F170" s="192" t="s">
        <v>804</v>
      </c>
      <c r="G170" s="189"/>
      <c r="H170" s="193">
        <v>-14.4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134</v>
      </c>
      <c r="AU170" s="199" t="s">
        <v>79</v>
      </c>
      <c r="AV170" s="13" t="s">
        <v>79</v>
      </c>
      <c r="AW170" s="13" t="s">
        <v>31</v>
      </c>
      <c r="AX170" s="13" t="s">
        <v>69</v>
      </c>
      <c r="AY170" s="199" t="s">
        <v>124</v>
      </c>
    </row>
    <row r="171" spans="2:51" s="14" customFormat="1" ht="12">
      <c r="B171" s="200"/>
      <c r="C171" s="201"/>
      <c r="D171" s="190" t="s">
        <v>134</v>
      </c>
      <c r="E171" s="202" t="s">
        <v>19</v>
      </c>
      <c r="F171" s="203" t="s">
        <v>137</v>
      </c>
      <c r="G171" s="201"/>
      <c r="H171" s="204">
        <v>122.08500000000001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134</v>
      </c>
      <c r="AU171" s="210" t="s">
        <v>79</v>
      </c>
      <c r="AV171" s="14" t="s">
        <v>132</v>
      </c>
      <c r="AW171" s="14" t="s">
        <v>31</v>
      </c>
      <c r="AX171" s="14" t="s">
        <v>77</v>
      </c>
      <c r="AY171" s="210" t="s">
        <v>124</v>
      </c>
    </row>
    <row r="172" spans="2:63" s="12" customFormat="1" ht="22.9" customHeight="1">
      <c r="B172" s="159"/>
      <c r="C172" s="160"/>
      <c r="D172" s="161" t="s">
        <v>68</v>
      </c>
      <c r="E172" s="173" t="s">
        <v>132</v>
      </c>
      <c r="F172" s="173" t="s">
        <v>805</v>
      </c>
      <c r="G172" s="160"/>
      <c r="H172" s="160"/>
      <c r="I172" s="163"/>
      <c r="J172" s="174">
        <f>BK172</f>
        <v>0</v>
      </c>
      <c r="K172" s="160"/>
      <c r="L172" s="165"/>
      <c r="M172" s="166"/>
      <c r="N172" s="167"/>
      <c r="O172" s="167"/>
      <c r="P172" s="168">
        <f>SUM(P173:P178)</f>
        <v>0</v>
      </c>
      <c r="Q172" s="167"/>
      <c r="R172" s="168">
        <f>SUM(R173:R178)</f>
        <v>1.58066143</v>
      </c>
      <c r="S172" s="167"/>
      <c r="T172" s="169">
        <f>SUM(T173:T178)</f>
        <v>0</v>
      </c>
      <c r="AR172" s="170" t="s">
        <v>77</v>
      </c>
      <c r="AT172" s="171" t="s">
        <v>68</v>
      </c>
      <c r="AU172" s="171" t="s">
        <v>77</v>
      </c>
      <c r="AY172" s="170" t="s">
        <v>124</v>
      </c>
      <c r="BK172" s="172">
        <f>SUM(BK173:BK178)</f>
        <v>0</v>
      </c>
    </row>
    <row r="173" spans="1:65" s="2" customFormat="1" ht="24.2" customHeight="1">
      <c r="A173" s="36"/>
      <c r="B173" s="37"/>
      <c r="C173" s="175" t="s">
        <v>283</v>
      </c>
      <c r="D173" s="175" t="s">
        <v>127</v>
      </c>
      <c r="E173" s="176" t="s">
        <v>806</v>
      </c>
      <c r="F173" s="177" t="s">
        <v>807</v>
      </c>
      <c r="G173" s="178" t="s">
        <v>713</v>
      </c>
      <c r="H173" s="179">
        <v>0.446</v>
      </c>
      <c r="I173" s="180"/>
      <c r="J173" s="181">
        <f>ROUND(I173*H173,2)</f>
        <v>0</v>
      </c>
      <c r="K173" s="177" t="s">
        <v>131</v>
      </c>
      <c r="L173" s="41"/>
      <c r="M173" s="182" t="s">
        <v>19</v>
      </c>
      <c r="N173" s="183" t="s">
        <v>40</v>
      </c>
      <c r="O173" s="66"/>
      <c r="P173" s="184">
        <f>O173*H173</f>
        <v>0</v>
      </c>
      <c r="Q173" s="184">
        <v>2.4534</v>
      </c>
      <c r="R173" s="184">
        <f>Q173*H173</f>
        <v>1.0942163999999999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132</v>
      </c>
      <c r="AT173" s="186" t="s">
        <v>127</v>
      </c>
      <c r="AU173" s="186" t="s">
        <v>79</v>
      </c>
      <c r="AY173" s="19" t="s">
        <v>124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77</v>
      </c>
      <c r="BK173" s="187">
        <f>ROUND(I173*H173,2)</f>
        <v>0</v>
      </c>
      <c r="BL173" s="19" t="s">
        <v>132</v>
      </c>
      <c r="BM173" s="186" t="s">
        <v>808</v>
      </c>
    </row>
    <row r="174" spans="2:51" s="13" customFormat="1" ht="12">
      <c r="B174" s="188"/>
      <c r="C174" s="189"/>
      <c r="D174" s="190" t="s">
        <v>134</v>
      </c>
      <c r="E174" s="191" t="s">
        <v>19</v>
      </c>
      <c r="F174" s="192" t="s">
        <v>809</v>
      </c>
      <c r="G174" s="189"/>
      <c r="H174" s="193">
        <v>0.446</v>
      </c>
      <c r="I174" s="194"/>
      <c r="J174" s="189"/>
      <c r="K174" s="189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134</v>
      </c>
      <c r="AU174" s="199" t="s">
        <v>79</v>
      </c>
      <c r="AV174" s="13" t="s">
        <v>79</v>
      </c>
      <c r="AW174" s="13" t="s">
        <v>31</v>
      </c>
      <c r="AX174" s="13" t="s">
        <v>77</v>
      </c>
      <c r="AY174" s="199" t="s">
        <v>124</v>
      </c>
    </row>
    <row r="175" spans="1:65" s="2" customFormat="1" ht="37.9" customHeight="1">
      <c r="A175" s="36"/>
      <c r="B175" s="37"/>
      <c r="C175" s="175" t="s">
        <v>288</v>
      </c>
      <c r="D175" s="175" t="s">
        <v>127</v>
      </c>
      <c r="E175" s="176" t="s">
        <v>810</v>
      </c>
      <c r="F175" s="177" t="s">
        <v>811</v>
      </c>
      <c r="G175" s="178" t="s">
        <v>130</v>
      </c>
      <c r="H175" s="179">
        <v>12.4</v>
      </c>
      <c r="I175" s="180"/>
      <c r="J175" s="181">
        <f>ROUND(I175*H175,2)</f>
        <v>0</v>
      </c>
      <c r="K175" s="177" t="s">
        <v>131</v>
      </c>
      <c r="L175" s="41"/>
      <c r="M175" s="182" t="s">
        <v>19</v>
      </c>
      <c r="N175" s="183" t="s">
        <v>40</v>
      </c>
      <c r="O175" s="66"/>
      <c r="P175" s="184">
        <f>O175*H175</f>
        <v>0</v>
      </c>
      <c r="Q175" s="184">
        <v>0.03643</v>
      </c>
      <c r="R175" s="184">
        <f>Q175*H175</f>
        <v>0.45173199999999997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132</v>
      </c>
      <c r="AT175" s="186" t="s">
        <v>127</v>
      </c>
      <c r="AU175" s="186" t="s">
        <v>79</v>
      </c>
      <c r="AY175" s="19" t="s">
        <v>124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77</v>
      </c>
      <c r="BK175" s="187">
        <f>ROUND(I175*H175,2)</f>
        <v>0</v>
      </c>
      <c r="BL175" s="19" t="s">
        <v>132</v>
      </c>
      <c r="BM175" s="186" t="s">
        <v>812</v>
      </c>
    </row>
    <row r="176" spans="2:51" s="13" customFormat="1" ht="12">
      <c r="B176" s="188"/>
      <c r="C176" s="189"/>
      <c r="D176" s="190" t="s">
        <v>134</v>
      </c>
      <c r="E176" s="191" t="s">
        <v>19</v>
      </c>
      <c r="F176" s="192" t="s">
        <v>813</v>
      </c>
      <c r="G176" s="189"/>
      <c r="H176" s="193">
        <v>12.4</v>
      </c>
      <c r="I176" s="194"/>
      <c r="J176" s="189"/>
      <c r="K176" s="189"/>
      <c r="L176" s="195"/>
      <c r="M176" s="196"/>
      <c r="N176" s="197"/>
      <c r="O176" s="197"/>
      <c r="P176" s="197"/>
      <c r="Q176" s="197"/>
      <c r="R176" s="197"/>
      <c r="S176" s="197"/>
      <c r="T176" s="198"/>
      <c r="AT176" s="199" t="s">
        <v>134</v>
      </c>
      <c r="AU176" s="199" t="s">
        <v>79</v>
      </c>
      <c r="AV176" s="13" t="s">
        <v>79</v>
      </c>
      <c r="AW176" s="13" t="s">
        <v>31</v>
      </c>
      <c r="AX176" s="13" t="s">
        <v>77</v>
      </c>
      <c r="AY176" s="199" t="s">
        <v>124</v>
      </c>
    </row>
    <row r="177" spans="1:65" s="2" customFormat="1" ht="24.2" customHeight="1">
      <c r="A177" s="36"/>
      <c r="B177" s="37"/>
      <c r="C177" s="175" t="s">
        <v>293</v>
      </c>
      <c r="D177" s="175" t="s">
        <v>127</v>
      </c>
      <c r="E177" s="176" t="s">
        <v>814</v>
      </c>
      <c r="F177" s="177" t="s">
        <v>815</v>
      </c>
      <c r="G177" s="178" t="s">
        <v>236</v>
      </c>
      <c r="H177" s="179">
        <v>0.033</v>
      </c>
      <c r="I177" s="180"/>
      <c r="J177" s="181">
        <f>ROUND(I177*H177,2)</f>
        <v>0</v>
      </c>
      <c r="K177" s="177" t="s">
        <v>131</v>
      </c>
      <c r="L177" s="41"/>
      <c r="M177" s="182" t="s">
        <v>19</v>
      </c>
      <c r="N177" s="183" t="s">
        <v>40</v>
      </c>
      <c r="O177" s="66"/>
      <c r="P177" s="184">
        <f>O177*H177</f>
        <v>0</v>
      </c>
      <c r="Q177" s="184">
        <v>1.05191</v>
      </c>
      <c r="R177" s="184">
        <f>Q177*H177</f>
        <v>0.03471303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132</v>
      </c>
      <c r="AT177" s="186" t="s">
        <v>127</v>
      </c>
      <c r="AU177" s="186" t="s">
        <v>79</v>
      </c>
      <c r="AY177" s="19" t="s">
        <v>124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77</v>
      </c>
      <c r="BK177" s="187">
        <f>ROUND(I177*H177,2)</f>
        <v>0</v>
      </c>
      <c r="BL177" s="19" t="s">
        <v>132</v>
      </c>
      <c r="BM177" s="186" t="s">
        <v>816</v>
      </c>
    </row>
    <row r="178" spans="2:51" s="13" customFormat="1" ht="12">
      <c r="B178" s="188"/>
      <c r="C178" s="189"/>
      <c r="D178" s="190" t="s">
        <v>134</v>
      </c>
      <c r="E178" s="191" t="s">
        <v>19</v>
      </c>
      <c r="F178" s="192" t="s">
        <v>817</v>
      </c>
      <c r="G178" s="189"/>
      <c r="H178" s="193">
        <v>0.033</v>
      </c>
      <c r="I178" s="194"/>
      <c r="J178" s="189"/>
      <c r="K178" s="189"/>
      <c r="L178" s="195"/>
      <c r="M178" s="196"/>
      <c r="N178" s="197"/>
      <c r="O178" s="197"/>
      <c r="P178" s="197"/>
      <c r="Q178" s="197"/>
      <c r="R178" s="197"/>
      <c r="S178" s="197"/>
      <c r="T178" s="198"/>
      <c r="AT178" s="199" t="s">
        <v>134</v>
      </c>
      <c r="AU178" s="199" t="s">
        <v>79</v>
      </c>
      <c r="AV178" s="13" t="s">
        <v>79</v>
      </c>
      <c r="AW178" s="13" t="s">
        <v>31</v>
      </c>
      <c r="AX178" s="13" t="s">
        <v>77</v>
      </c>
      <c r="AY178" s="199" t="s">
        <v>124</v>
      </c>
    </row>
    <row r="179" spans="2:63" s="12" customFormat="1" ht="22.9" customHeight="1">
      <c r="B179" s="159"/>
      <c r="C179" s="160"/>
      <c r="D179" s="161" t="s">
        <v>68</v>
      </c>
      <c r="E179" s="173" t="s">
        <v>155</v>
      </c>
      <c r="F179" s="173" t="s">
        <v>818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SUM(P180:P181)</f>
        <v>0</v>
      </c>
      <c r="Q179" s="167"/>
      <c r="R179" s="168">
        <f>SUM(R180:R181)</f>
        <v>4.35942</v>
      </c>
      <c r="S179" s="167"/>
      <c r="T179" s="169">
        <f>SUM(T180:T181)</f>
        <v>0</v>
      </c>
      <c r="AR179" s="170" t="s">
        <v>77</v>
      </c>
      <c r="AT179" s="171" t="s">
        <v>68</v>
      </c>
      <c r="AU179" s="171" t="s">
        <v>77</v>
      </c>
      <c r="AY179" s="170" t="s">
        <v>124</v>
      </c>
      <c r="BK179" s="172">
        <f>SUM(BK180:BK181)</f>
        <v>0</v>
      </c>
    </row>
    <row r="180" spans="1:65" s="2" customFormat="1" ht="37.9" customHeight="1">
      <c r="A180" s="36"/>
      <c r="B180" s="37"/>
      <c r="C180" s="175" t="s">
        <v>297</v>
      </c>
      <c r="D180" s="175" t="s">
        <v>127</v>
      </c>
      <c r="E180" s="176" t="s">
        <v>819</v>
      </c>
      <c r="F180" s="177" t="s">
        <v>820</v>
      </c>
      <c r="G180" s="178" t="s">
        <v>147</v>
      </c>
      <c r="H180" s="179">
        <v>14.58</v>
      </c>
      <c r="I180" s="180"/>
      <c r="J180" s="181">
        <f>ROUND(I180*H180,2)</f>
        <v>0</v>
      </c>
      <c r="K180" s="177" t="s">
        <v>131</v>
      </c>
      <c r="L180" s="41"/>
      <c r="M180" s="182" t="s">
        <v>19</v>
      </c>
      <c r="N180" s="183" t="s">
        <v>40</v>
      </c>
      <c r="O180" s="66"/>
      <c r="P180" s="184">
        <f>O180*H180</f>
        <v>0</v>
      </c>
      <c r="Q180" s="184">
        <v>0.299</v>
      </c>
      <c r="R180" s="184">
        <f>Q180*H180</f>
        <v>4.35942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132</v>
      </c>
      <c r="AT180" s="186" t="s">
        <v>127</v>
      </c>
      <c r="AU180" s="186" t="s">
        <v>79</v>
      </c>
      <c r="AY180" s="19" t="s">
        <v>124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77</v>
      </c>
      <c r="BK180" s="187">
        <f>ROUND(I180*H180,2)</f>
        <v>0</v>
      </c>
      <c r="BL180" s="19" t="s">
        <v>132</v>
      </c>
      <c r="BM180" s="186" t="s">
        <v>821</v>
      </c>
    </row>
    <row r="181" spans="2:51" s="13" customFormat="1" ht="12">
      <c r="B181" s="188"/>
      <c r="C181" s="189"/>
      <c r="D181" s="190" t="s">
        <v>134</v>
      </c>
      <c r="E181" s="191" t="s">
        <v>19</v>
      </c>
      <c r="F181" s="192" t="s">
        <v>822</v>
      </c>
      <c r="G181" s="189"/>
      <c r="H181" s="193">
        <v>14.58</v>
      </c>
      <c r="I181" s="194"/>
      <c r="J181" s="189"/>
      <c r="K181" s="189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134</v>
      </c>
      <c r="AU181" s="199" t="s">
        <v>79</v>
      </c>
      <c r="AV181" s="13" t="s">
        <v>79</v>
      </c>
      <c r="AW181" s="13" t="s">
        <v>31</v>
      </c>
      <c r="AX181" s="13" t="s">
        <v>77</v>
      </c>
      <c r="AY181" s="199" t="s">
        <v>124</v>
      </c>
    </row>
    <row r="182" spans="2:63" s="12" customFormat="1" ht="22.9" customHeight="1">
      <c r="B182" s="159"/>
      <c r="C182" s="160"/>
      <c r="D182" s="161" t="s">
        <v>68</v>
      </c>
      <c r="E182" s="173" t="s">
        <v>125</v>
      </c>
      <c r="F182" s="173" t="s">
        <v>126</v>
      </c>
      <c r="G182" s="160"/>
      <c r="H182" s="160"/>
      <c r="I182" s="163"/>
      <c r="J182" s="174">
        <f>BK182</f>
        <v>0</v>
      </c>
      <c r="K182" s="160"/>
      <c r="L182" s="165"/>
      <c r="M182" s="166"/>
      <c r="N182" s="167"/>
      <c r="O182" s="167"/>
      <c r="P182" s="168">
        <f>SUM(P183:P221)</f>
        <v>0</v>
      </c>
      <c r="Q182" s="167"/>
      <c r="R182" s="168">
        <f>SUM(R183:R221)</f>
        <v>21.340071029999997</v>
      </c>
      <c r="S182" s="167"/>
      <c r="T182" s="169">
        <f>SUM(T183:T221)</f>
        <v>0</v>
      </c>
      <c r="AR182" s="170" t="s">
        <v>77</v>
      </c>
      <c r="AT182" s="171" t="s">
        <v>68</v>
      </c>
      <c r="AU182" s="171" t="s">
        <v>77</v>
      </c>
      <c r="AY182" s="170" t="s">
        <v>124</v>
      </c>
      <c r="BK182" s="172">
        <f>SUM(BK183:BK221)</f>
        <v>0</v>
      </c>
    </row>
    <row r="183" spans="1:65" s="2" customFormat="1" ht="37.9" customHeight="1">
      <c r="A183" s="36"/>
      <c r="B183" s="37"/>
      <c r="C183" s="175" t="s">
        <v>301</v>
      </c>
      <c r="D183" s="175" t="s">
        <v>127</v>
      </c>
      <c r="E183" s="176" t="s">
        <v>823</v>
      </c>
      <c r="F183" s="177" t="s">
        <v>824</v>
      </c>
      <c r="G183" s="178" t="s">
        <v>147</v>
      </c>
      <c r="H183" s="179">
        <v>143.65</v>
      </c>
      <c r="I183" s="180"/>
      <c r="J183" s="181">
        <f>ROUND(I183*H183,2)</f>
        <v>0</v>
      </c>
      <c r="K183" s="177" t="s">
        <v>131</v>
      </c>
      <c r="L183" s="41"/>
      <c r="M183" s="182" t="s">
        <v>19</v>
      </c>
      <c r="N183" s="183" t="s">
        <v>40</v>
      </c>
      <c r="O183" s="66"/>
      <c r="P183" s="184">
        <f>O183*H183</f>
        <v>0</v>
      </c>
      <c r="Q183" s="184">
        <v>0.021</v>
      </c>
      <c r="R183" s="184">
        <f>Q183*H183</f>
        <v>3.0166500000000003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132</v>
      </c>
      <c r="AT183" s="186" t="s">
        <v>127</v>
      </c>
      <c r="AU183" s="186" t="s">
        <v>79</v>
      </c>
      <c r="AY183" s="19" t="s">
        <v>124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77</v>
      </c>
      <c r="BK183" s="187">
        <f>ROUND(I183*H183,2)</f>
        <v>0</v>
      </c>
      <c r="BL183" s="19" t="s">
        <v>132</v>
      </c>
      <c r="BM183" s="186" t="s">
        <v>825</v>
      </c>
    </row>
    <row r="184" spans="2:51" s="13" customFormat="1" ht="22.5">
      <c r="B184" s="188"/>
      <c r="C184" s="189"/>
      <c r="D184" s="190" t="s">
        <v>134</v>
      </c>
      <c r="E184" s="191" t="s">
        <v>19</v>
      </c>
      <c r="F184" s="192" t="s">
        <v>826</v>
      </c>
      <c r="G184" s="189"/>
      <c r="H184" s="193">
        <v>166.05</v>
      </c>
      <c r="I184" s="194"/>
      <c r="J184" s="189"/>
      <c r="K184" s="189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134</v>
      </c>
      <c r="AU184" s="199" t="s">
        <v>79</v>
      </c>
      <c r="AV184" s="13" t="s">
        <v>79</v>
      </c>
      <c r="AW184" s="13" t="s">
        <v>31</v>
      </c>
      <c r="AX184" s="13" t="s">
        <v>69</v>
      </c>
      <c r="AY184" s="199" t="s">
        <v>124</v>
      </c>
    </row>
    <row r="185" spans="2:51" s="13" customFormat="1" ht="12">
      <c r="B185" s="188"/>
      <c r="C185" s="189"/>
      <c r="D185" s="190" t="s">
        <v>134</v>
      </c>
      <c r="E185" s="191" t="s">
        <v>19</v>
      </c>
      <c r="F185" s="192" t="s">
        <v>827</v>
      </c>
      <c r="G185" s="189"/>
      <c r="H185" s="193">
        <v>-22.4</v>
      </c>
      <c r="I185" s="194"/>
      <c r="J185" s="189"/>
      <c r="K185" s="189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134</v>
      </c>
      <c r="AU185" s="199" t="s">
        <v>79</v>
      </c>
      <c r="AV185" s="13" t="s">
        <v>79</v>
      </c>
      <c r="AW185" s="13" t="s">
        <v>31</v>
      </c>
      <c r="AX185" s="13" t="s">
        <v>69</v>
      </c>
      <c r="AY185" s="199" t="s">
        <v>124</v>
      </c>
    </row>
    <row r="186" spans="2:51" s="14" customFormat="1" ht="12">
      <c r="B186" s="200"/>
      <c r="C186" s="201"/>
      <c r="D186" s="190" t="s">
        <v>134</v>
      </c>
      <c r="E186" s="202" t="s">
        <v>19</v>
      </c>
      <c r="F186" s="203" t="s">
        <v>137</v>
      </c>
      <c r="G186" s="201"/>
      <c r="H186" s="204">
        <v>143.65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134</v>
      </c>
      <c r="AU186" s="210" t="s">
        <v>79</v>
      </c>
      <c r="AV186" s="14" t="s">
        <v>132</v>
      </c>
      <c r="AW186" s="14" t="s">
        <v>31</v>
      </c>
      <c r="AX186" s="14" t="s">
        <v>77</v>
      </c>
      <c r="AY186" s="210" t="s">
        <v>124</v>
      </c>
    </row>
    <row r="187" spans="1:65" s="2" customFormat="1" ht="49.15" customHeight="1">
      <c r="A187" s="36"/>
      <c r="B187" s="37"/>
      <c r="C187" s="175" t="s">
        <v>305</v>
      </c>
      <c r="D187" s="175" t="s">
        <v>127</v>
      </c>
      <c r="E187" s="176" t="s">
        <v>828</v>
      </c>
      <c r="F187" s="177" t="s">
        <v>829</v>
      </c>
      <c r="G187" s="178" t="s">
        <v>147</v>
      </c>
      <c r="H187" s="179">
        <v>233.325</v>
      </c>
      <c r="I187" s="180"/>
      <c r="J187" s="181">
        <f>ROUND(I187*H187,2)</f>
        <v>0</v>
      </c>
      <c r="K187" s="177" t="s">
        <v>131</v>
      </c>
      <c r="L187" s="41"/>
      <c r="M187" s="182" t="s">
        <v>19</v>
      </c>
      <c r="N187" s="183" t="s">
        <v>40</v>
      </c>
      <c r="O187" s="66"/>
      <c r="P187" s="184">
        <f>O187*H187</f>
        <v>0</v>
      </c>
      <c r="Q187" s="184">
        <v>0.0247</v>
      </c>
      <c r="R187" s="184">
        <f>Q187*H187</f>
        <v>5.7631274999999995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132</v>
      </c>
      <c r="AT187" s="186" t="s">
        <v>127</v>
      </c>
      <c r="AU187" s="186" t="s">
        <v>79</v>
      </c>
      <c r="AY187" s="19" t="s">
        <v>124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77</v>
      </c>
      <c r="BK187" s="187">
        <f>ROUND(I187*H187,2)</f>
        <v>0</v>
      </c>
      <c r="BL187" s="19" t="s">
        <v>132</v>
      </c>
      <c r="BM187" s="186" t="s">
        <v>830</v>
      </c>
    </row>
    <row r="188" spans="2:51" s="13" customFormat="1" ht="22.5">
      <c r="B188" s="188"/>
      <c r="C188" s="189"/>
      <c r="D188" s="190" t="s">
        <v>134</v>
      </c>
      <c r="E188" s="191" t="s">
        <v>19</v>
      </c>
      <c r="F188" s="192" t="s">
        <v>831</v>
      </c>
      <c r="G188" s="189"/>
      <c r="H188" s="193">
        <v>36.9</v>
      </c>
      <c r="I188" s="194"/>
      <c r="J188" s="189"/>
      <c r="K188" s="189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134</v>
      </c>
      <c r="AU188" s="199" t="s">
        <v>79</v>
      </c>
      <c r="AV188" s="13" t="s">
        <v>79</v>
      </c>
      <c r="AW188" s="13" t="s">
        <v>31</v>
      </c>
      <c r="AX188" s="13" t="s">
        <v>69</v>
      </c>
      <c r="AY188" s="199" t="s">
        <v>124</v>
      </c>
    </row>
    <row r="189" spans="2:51" s="13" customFormat="1" ht="12">
      <c r="B189" s="188"/>
      <c r="C189" s="189"/>
      <c r="D189" s="190" t="s">
        <v>134</v>
      </c>
      <c r="E189" s="191" t="s">
        <v>19</v>
      </c>
      <c r="F189" s="192" t="s">
        <v>832</v>
      </c>
      <c r="G189" s="189"/>
      <c r="H189" s="193">
        <v>207.625</v>
      </c>
      <c r="I189" s="194"/>
      <c r="J189" s="189"/>
      <c r="K189" s="189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134</v>
      </c>
      <c r="AU189" s="199" t="s">
        <v>79</v>
      </c>
      <c r="AV189" s="13" t="s">
        <v>79</v>
      </c>
      <c r="AW189" s="13" t="s">
        <v>31</v>
      </c>
      <c r="AX189" s="13" t="s">
        <v>69</v>
      </c>
      <c r="AY189" s="199" t="s">
        <v>124</v>
      </c>
    </row>
    <row r="190" spans="2:51" s="13" customFormat="1" ht="12">
      <c r="B190" s="188"/>
      <c r="C190" s="189"/>
      <c r="D190" s="190" t="s">
        <v>134</v>
      </c>
      <c r="E190" s="191" t="s">
        <v>19</v>
      </c>
      <c r="F190" s="192" t="s">
        <v>833</v>
      </c>
      <c r="G190" s="189"/>
      <c r="H190" s="193">
        <v>-11.2</v>
      </c>
      <c r="I190" s="194"/>
      <c r="J190" s="189"/>
      <c r="K190" s="189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134</v>
      </c>
      <c r="AU190" s="199" t="s">
        <v>79</v>
      </c>
      <c r="AV190" s="13" t="s">
        <v>79</v>
      </c>
      <c r="AW190" s="13" t="s">
        <v>31</v>
      </c>
      <c r="AX190" s="13" t="s">
        <v>69</v>
      </c>
      <c r="AY190" s="199" t="s">
        <v>124</v>
      </c>
    </row>
    <row r="191" spans="2:51" s="14" customFormat="1" ht="12">
      <c r="B191" s="200"/>
      <c r="C191" s="201"/>
      <c r="D191" s="190" t="s">
        <v>134</v>
      </c>
      <c r="E191" s="202" t="s">
        <v>19</v>
      </c>
      <c r="F191" s="203" t="s">
        <v>137</v>
      </c>
      <c r="G191" s="201"/>
      <c r="H191" s="204">
        <v>233.32500000000002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134</v>
      </c>
      <c r="AU191" s="210" t="s">
        <v>79</v>
      </c>
      <c r="AV191" s="14" t="s">
        <v>132</v>
      </c>
      <c r="AW191" s="14" t="s">
        <v>31</v>
      </c>
      <c r="AX191" s="14" t="s">
        <v>77</v>
      </c>
      <c r="AY191" s="210" t="s">
        <v>124</v>
      </c>
    </row>
    <row r="192" spans="1:65" s="2" customFormat="1" ht="49.15" customHeight="1">
      <c r="A192" s="36"/>
      <c r="B192" s="37"/>
      <c r="C192" s="175" t="s">
        <v>310</v>
      </c>
      <c r="D192" s="175" t="s">
        <v>127</v>
      </c>
      <c r="E192" s="176" t="s">
        <v>834</v>
      </c>
      <c r="F192" s="177" t="s">
        <v>835</v>
      </c>
      <c r="G192" s="178" t="s">
        <v>147</v>
      </c>
      <c r="H192" s="179">
        <v>25</v>
      </c>
      <c r="I192" s="180"/>
      <c r="J192" s="181">
        <f>ROUND(I192*H192,2)</f>
        <v>0</v>
      </c>
      <c r="K192" s="177" t="s">
        <v>131</v>
      </c>
      <c r="L192" s="41"/>
      <c r="M192" s="182" t="s">
        <v>19</v>
      </c>
      <c r="N192" s="183" t="s">
        <v>40</v>
      </c>
      <c r="O192" s="66"/>
      <c r="P192" s="184">
        <f>O192*H192</f>
        <v>0</v>
      </c>
      <c r="Q192" s="184">
        <v>0.00839</v>
      </c>
      <c r="R192" s="184">
        <f>Q192*H192</f>
        <v>0.20975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132</v>
      </c>
      <c r="AT192" s="186" t="s">
        <v>127</v>
      </c>
      <c r="AU192" s="186" t="s">
        <v>79</v>
      </c>
      <c r="AY192" s="19" t="s">
        <v>124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77</v>
      </c>
      <c r="BK192" s="187">
        <f>ROUND(I192*H192,2)</f>
        <v>0</v>
      </c>
      <c r="BL192" s="19" t="s">
        <v>132</v>
      </c>
      <c r="BM192" s="186" t="s">
        <v>836</v>
      </c>
    </row>
    <row r="193" spans="2:51" s="13" customFormat="1" ht="12">
      <c r="B193" s="188"/>
      <c r="C193" s="189"/>
      <c r="D193" s="190" t="s">
        <v>134</v>
      </c>
      <c r="E193" s="191" t="s">
        <v>19</v>
      </c>
      <c r="F193" s="192" t="s">
        <v>837</v>
      </c>
      <c r="G193" s="189"/>
      <c r="H193" s="193">
        <v>25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134</v>
      </c>
      <c r="AU193" s="199" t="s">
        <v>79</v>
      </c>
      <c r="AV193" s="13" t="s">
        <v>79</v>
      </c>
      <c r="AW193" s="13" t="s">
        <v>31</v>
      </c>
      <c r="AX193" s="13" t="s">
        <v>77</v>
      </c>
      <c r="AY193" s="199" t="s">
        <v>124</v>
      </c>
    </row>
    <row r="194" spans="1:65" s="2" customFormat="1" ht="24.2" customHeight="1">
      <c r="A194" s="36"/>
      <c r="B194" s="37"/>
      <c r="C194" s="211" t="s">
        <v>316</v>
      </c>
      <c r="D194" s="211" t="s">
        <v>138</v>
      </c>
      <c r="E194" s="212" t="s">
        <v>838</v>
      </c>
      <c r="F194" s="213" t="s">
        <v>839</v>
      </c>
      <c r="G194" s="214" t="s">
        <v>147</v>
      </c>
      <c r="H194" s="215">
        <v>25.5</v>
      </c>
      <c r="I194" s="216"/>
      <c r="J194" s="217">
        <f>ROUND(I194*H194,2)</f>
        <v>0</v>
      </c>
      <c r="K194" s="213" t="s">
        <v>131</v>
      </c>
      <c r="L194" s="218"/>
      <c r="M194" s="219" t="s">
        <v>19</v>
      </c>
      <c r="N194" s="220" t="s">
        <v>40</v>
      </c>
      <c r="O194" s="66"/>
      <c r="P194" s="184">
        <f>O194*H194</f>
        <v>0</v>
      </c>
      <c r="Q194" s="184">
        <v>0.0028</v>
      </c>
      <c r="R194" s="184">
        <f>Q194*H194</f>
        <v>0.0714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141</v>
      </c>
      <c r="AT194" s="186" t="s">
        <v>138</v>
      </c>
      <c r="AU194" s="186" t="s">
        <v>79</v>
      </c>
      <c r="AY194" s="19" t="s">
        <v>124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77</v>
      </c>
      <c r="BK194" s="187">
        <f>ROUND(I194*H194,2)</f>
        <v>0</v>
      </c>
      <c r="BL194" s="19" t="s">
        <v>132</v>
      </c>
      <c r="BM194" s="186" t="s">
        <v>840</v>
      </c>
    </row>
    <row r="195" spans="2:51" s="13" customFormat="1" ht="12">
      <c r="B195" s="188"/>
      <c r="C195" s="189"/>
      <c r="D195" s="190" t="s">
        <v>134</v>
      </c>
      <c r="E195" s="189"/>
      <c r="F195" s="192" t="s">
        <v>841</v>
      </c>
      <c r="G195" s="189"/>
      <c r="H195" s="193">
        <v>25.5</v>
      </c>
      <c r="I195" s="194"/>
      <c r="J195" s="189"/>
      <c r="K195" s="189"/>
      <c r="L195" s="195"/>
      <c r="M195" s="196"/>
      <c r="N195" s="197"/>
      <c r="O195" s="197"/>
      <c r="P195" s="197"/>
      <c r="Q195" s="197"/>
      <c r="R195" s="197"/>
      <c r="S195" s="197"/>
      <c r="T195" s="198"/>
      <c r="AT195" s="199" t="s">
        <v>134</v>
      </c>
      <c r="AU195" s="199" t="s">
        <v>79</v>
      </c>
      <c r="AV195" s="13" t="s">
        <v>79</v>
      </c>
      <c r="AW195" s="13" t="s">
        <v>4</v>
      </c>
      <c r="AX195" s="13" t="s">
        <v>77</v>
      </c>
      <c r="AY195" s="199" t="s">
        <v>124</v>
      </c>
    </row>
    <row r="196" spans="1:65" s="2" customFormat="1" ht="37.9" customHeight="1">
      <c r="A196" s="36"/>
      <c r="B196" s="37"/>
      <c r="C196" s="175" t="s">
        <v>180</v>
      </c>
      <c r="D196" s="175" t="s">
        <v>127</v>
      </c>
      <c r="E196" s="176" t="s">
        <v>128</v>
      </c>
      <c r="F196" s="177" t="s">
        <v>129</v>
      </c>
      <c r="G196" s="178" t="s">
        <v>130</v>
      </c>
      <c r="H196" s="179">
        <v>14.75</v>
      </c>
      <c r="I196" s="180"/>
      <c r="J196" s="181">
        <f>ROUND(I196*H196,2)</f>
        <v>0</v>
      </c>
      <c r="K196" s="177" t="s">
        <v>131</v>
      </c>
      <c r="L196" s="41"/>
      <c r="M196" s="182" t="s">
        <v>19</v>
      </c>
      <c r="N196" s="183" t="s">
        <v>40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132</v>
      </c>
      <c r="AT196" s="186" t="s">
        <v>127</v>
      </c>
      <c r="AU196" s="186" t="s">
        <v>79</v>
      </c>
      <c r="AY196" s="19" t="s">
        <v>124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77</v>
      </c>
      <c r="BK196" s="187">
        <f>ROUND(I196*H196,2)</f>
        <v>0</v>
      </c>
      <c r="BL196" s="19" t="s">
        <v>132</v>
      </c>
      <c r="BM196" s="186" t="s">
        <v>842</v>
      </c>
    </row>
    <row r="197" spans="2:51" s="13" customFormat="1" ht="12">
      <c r="B197" s="188"/>
      <c r="C197" s="189"/>
      <c r="D197" s="190" t="s">
        <v>134</v>
      </c>
      <c r="E197" s="191" t="s">
        <v>19</v>
      </c>
      <c r="F197" s="192" t="s">
        <v>843</v>
      </c>
      <c r="G197" s="189"/>
      <c r="H197" s="193">
        <v>14.75</v>
      </c>
      <c r="I197" s="194"/>
      <c r="J197" s="189"/>
      <c r="K197" s="189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134</v>
      </c>
      <c r="AU197" s="199" t="s">
        <v>79</v>
      </c>
      <c r="AV197" s="13" t="s">
        <v>79</v>
      </c>
      <c r="AW197" s="13" t="s">
        <v>31</v>
      </c>
      <c r="AX197" s="13" t="s">
        <v>69</v>
      </c>
      <c r="AY197" s="199" t="s">
        <v>124</v>
      </c>
    </row>
    <row r="198" spans="2:51" s="14" customFormat="1" ht="12">
      <c r="B198" s="200"/>
      <c r="C198" s="201"/>
      <c r="D198" s="190" t="s">
        <v>134</v>
      </c>
      <c r="E198" s="202" t="s">
        <v>19</v>
      </c>
      <c r="F198" s="203" t="s">
        <v>137</v>
      </c>
      <c r="G198" s="201"/>
      <c r="H198" s="204">
        <v>14.75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134</v>
      </c>
      <c r="AU198" s="210" t="s">
        <v>79</v>
      </c>
      <c r="AV198" s="14" t="s">
        <v>132</v>
      </c>
      <c r="AW198" s="14" t="s">
        <v>31</v>
      </c>
      <c r="AX198" s="14" t="s">
        <v>77</v>
      </c>
      <c r="AY198" s="210" t="s">
        <v>124</v>
      </c>
    </row>
    <row r="199" spans="1:65" s="2" customFormat="1" ht="24.2" customHeight="1">
      <c r="A199" s="36"/>
      <c r="B199" s="37"/>
      <c r="C199" s="211" t="s">
        <v>324</v>
      </c>
      <c r="D199" s="211" t="s">
        <v>138</v>
      </c>
      <c r="E199" s="212" t="s">
        <v>139</v>
      </c>
      <c r="F199" s="213" t="s">
        <v>140</v>
      </c>
      <c r="G199" s="214" t="s">
        <v>130</v>
      </c>
      <c r="H199" s="215">
        <v>15.488</v>
      </c>
      <c r="I199" s="216"/>
      <c r="J199" s="217">
        <f>ROUND(I199*H199,2)</f>
        <v>0</v>
      </c>
      <c r="K199" s="213" t="s">
        <v>131</v>
      </c>
      <c r="L199" s="218"/>
      <c r="M199" s="219" t="s">
        <v>19</v>
      </c>
      <c r="N199" s="220" t="s">
        <v>40</v>
      </c>
      <c r="O199" s="66"/>
      <c r="P199" s="184">
        <f>O199*H199</f>
        <v>0</v>
      </c>
      <c r="Q199" s="184">
        <v>0.00011</v>
      </c>
      <c r="R199" s="184">
        <f>Q199*H199</f>
        <v>0.00170368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141</v>
      </c>
      <c r="AT199" s="186" t="s">
        <v>138</v>
      </c>
      <c r="AU199" s="186" t="s">
        <v>79</v>
      </c>
      <c r="AY199" s="19" t="s">
        <v>124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77</v>
      </c>
      <c r="BK199" s="187">
        <f>ROUND(I199*H199,2)</f>
        <v>0</v>
      </c>
      <c r="BL199" s="19" t="s">
        <v>132</v>
      </c>
      <c r="BM199" s="186" t="s">
        <v>844</v>
      </c>
    </row>
    <row r="200" spans="2:51" s="13" customFormat="1" ht="12">
      <c r="B200" s="188"/>
      <c r="C200" s="189"/>
      <c r="D200" s="190" t="s">
        <v>134</v>
      </c>
      <c r="E200" s="189"/>
      <c r="F200" s="192" t="s">
        <v>845</v>
      </c>
      <c r="G200" s="189"/>
      <c r="H200" s="193">
        <v>15.488</v>
      </c>
      <c r="I200" s="194"/>
      <c r="J200" s="189"/>
      <c r="K200" s="189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134</v>
      </c>
      <c r="AU200" s="199" t="s">
        <v>79</v>
      </c>
      <c r="AV200" s="13" t="s">
        <v>79</v>
      </c>
      <c r="AW200" s="13" t="s">
        <v>4</v>
      </c>
      <c r="AX200" s="13" t="s">
        <v>77</v>
      </c>
      <c r="AY200" s="199" t="s">
        <v>124</v>
      </c>
    </row>
    <row r="201" spans="1:65" s="2" customFormat="1" ht="49.15" customHeight="1">
      <c r="A201" s="36"/>
      <c r="B201" s="37"/>
      <c r="C201" s="175" t="s">
        <v>329</v>
      </c>
      <c r="D201" s="175" t="s">
        <v>127</v>
      </c>
      <c r="E201" s="176" t="s">
        <v>156</v>
      </c>
      <c r="F201" s="177" t="s">
        <v>157</v>
      </c>
      <c r="G201" s="178" t="s">
        <v>147</v>
      </c>
      <c r="H201" s="179">
        <v>6.25</v>
      </c>
      <c r="I201" s="180"/>
      <c r="J201" s="181">
        <f>ROUND(I201*H201,2)</f>
        <v>0</v>
      </c>
      <c r="K201" s="177" t="s">
        <v>131</v>
      </c>
      <c r="L201" s="41"/>
      <c r="M201" s="182" t="s">
        <v>19</v>
      </c>
      <c r="N201" s="183" t="s">
        <v>40</v>
      </c>
      <c r="O201" s="66"/>
      <c r="P201" s="184">
        <f>O201*H201</f>
        <v>0</v>
      </c>
      <c r="Q201" s="184">
        <v>0.00852</v>
      </c>
      <c r="R201" s="184">
        <f>Q201*H201</f>
        <v>0.05325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132</v>
      </c>
      <c r="AT201" s="186" t="s">
        <v>127</v>
      </c>
      <c r="AU201" s="186" t="s">
        <v>79</v>
      </c>
      <c r="AY201" s="19" t="s">
        <v>124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77</v>
      </c>
      <c r="BK201" s="187">
        <f>ROUND(I201*H201,2)</f>
        <v>0</v>
      </c>
      <c r="BL201" s="19" t="s">
        <v>132</v>
      </c>
      <c r="BM201" s="186" t="s">
        <v>846</v>
      </c>
    </row>
    <row r="202" spans="2:51" s="13" customFormat="1" ht="12">
      <c r="B202" s="188"/>
      <c r="C202" s="189"/>
      <c r="D202" s="190" t="s">
        <v>134</v>
      </c>
      <c r="E202" s="191" t="s">
        <v>19</v>
      </c>
      <c r="F202" s="192" t="s">
        <v>847</v>
      </c>
      <c r="G202" s="189"/>
      <c r="H202" s="193">
        <v>6.25</v>
      </c>
      <c r="I202" s="194"/>
      <c r="J202" s="189"/>
      <c r="K202" s="189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134</v>
      </c>
      <c r="AU202" s="199" t="s">
        <v>79</v>
      </c>
      <c r="AV202" s="13" t="s">
        <v>79</v>
      </c>
      <c r="AW202" s="13" t="s">
        <v>31</v>
      </c>
      <c r="AX202" s="13" t="s">
        <v>77</v>
      </c>
      <c r="AY202" s="199" t="s">
        <v>124</v>
      </c>
    </row>
    <row r="203" spans="1:65" s="2" customFormat="1" ht="14.45" customHeight="1">
      <c r="A203" s="36"/>
      <c r="B203" s="37"/>
      <c r="C203" s="211" t="s">
        <v>334</v>
      </c>
      <c r="D203" s="211" t="s">
        <v>138</v>
      </c>
      <c r="E203" s="212" t="s">
        <v>848</v>
      </c>
      <c r="F203" s="213" t="s">
        <v>849</v>
      </c>
      <c r="G203" s="214" t="s">
        <v>147</v>
      </c>
      <c r="H203" s="215">
        <v>6.375</v>
      </c>
      <c r="I203" s="216"/>
      <c r="J203" s="217">
        <f>ROUND(I203*H203,2)</f>
        <v>0</v>
      </c>
      <c r="K203" s="213" t="s">
        <v>131</v>
      </c>
      <c r="L203" s="218"/>
      <c r="M203" s="219" t="s">
        <v>19</v>
      </c>
      <c r="N203" s="220" t="s">
        <v>40</v>
      </c>
      <c r="O203" s="66"/>
      <c r="P203" s="184">
        <f>O203*H203</f>
        <v>0</v>
      </c>
      <c r="Q203" s="184">
        <v>0.00119</v>
      </c>
      <c r="R203" s="184">
        <f>Q203*H203</f>
        <v>0.007586250000000001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141</v>
      </c>
      <c r="AT203" s="186" t="s">
        <v>138</v>
      </c>
      <c r="AU203" s="186" t="s">
        <v>79</v>
      </c>
      <c r="AY203" s="19" t="s">
        <v>124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77</v>
      </c>
      <c r="BK203" s="187">
        <f>ROUND(I203*H203,2)</f>
        <v>0</v>
      </c>
      <c r="BL203" s="19" t="s">
        <v>132</v>
      </c>
      <c r="BM203" s="186" t="s">
        <v>850</v>
      </c>
    </row>
    <row r="204" spans="2:51" s="13" customFormat="1" ht="12">
      <c r="B204" s="188"/>
      <c r="C204" s="189"/>
      <c r="D204" s="190" t="s">
        <v>134</v>
      </c>
      <c r="E204" s="189"/>
      <c r="F204" s="192" t="s">
        <v>851</v>
      </c>
      <c r="G204" s="189"/>
      <c r="H204" s="193">
        <v>6.375</v>
      </c>
      <c r="I204" s="194"/>
      <c r="J204" s="189"/>
      <c r="K204" s="189"/>
      <c r="L204" s="195"/>
      <c r="M204" s="196"/>
      <c r="N204" s="197"/>
      <c r="O204" s="197"/>
      <c r="P204" s="197"/>
      <c r="Q204" s="197"/>
      <c r="R204" s="197"/>
      <c r="S204" s="197"/>
      <c r="T204" s="198"/>
      <c r="AT204" s="199" t="s">
        <v>134</v>
      </c>
      <c r="AU204" s="199" t="s">
        <v>79</v>
      </c>
      <c r="AV204" s="13" t="s">
        <v>79</v>
      </c>
      <c r="AW204" s="13" t="s">
        <v>4</v>
      </c>
      <c r="AX204" s="13" t="s">
        <v>77</v>
      </c>
      <c r="AY204" s="199" t="s">
        <v>124</v>
      </c>
    </row>
    <row r="205" spans="1:65" s="2" customFormat="1" ht="37.9" customHeight="1">
      <c r="A205" s="36"/>
      <c r="B205" s="37"/>
      <c r="C205" s="175" t="s">
        <v>341</v>
      </c>
      <c r="D205" s="175" t="s">
        <v>127</v>
      </c>
      <c r="E205" s="176" t="s">
        <v>852</v>
      </c>
      <c r="F205" s="177" t="s">
        <v>853</v>
      </c>
      <c r="G205" s="178" t="s">
        <v>147</v>
      </c>
      <c r="H205" s="179">
        <v>27.976</v>
      </c>
      <c r="I205" s="180"/>
      <c r="J205" s="181">
        <f>ROUND(I205*H205,2)</f>
        <v>0</v>
      </c>
      <c r="K205" s="177" t="s">
        <v>131</v>
      </c>
      <c r="L205" s="41"/>
      <c r="M205" s="182" t="s">
        <v>19</v>
      </c>
      <c r="N205" s="183" t="s">
        <v>40</v>
      </c>
      <c r="O205" s="66"/>
      <c r="P205" s="184">
        <f>O205*H205</f>
        <v>0</v>
      </c>
      <c r="Q205" s="184">
        <v>0.025</v>
      </c>
      <c r="R205" s="184">
        <f>Q205*H205</f>
        <v>0.6994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132</v>
      </c>
      <c r="AT205" s="186" t="s">
        <v>127</v>
      </c>
      <c r="AU205" s="186" t="s">
        <v>79</v>
      </c>
      <c r="AY205" s="19" t="s">
        <v>124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77</v>
      </c>
      <c r="BK205" s="187">
        <f>ROUND(I205*H205,2)</f>
        <v>0</v>
      </c>
      <c r="BL205" s="19" t="s">
        <v>132</v>
      </c>
      <c r="BM205" s="186" t="s">
        <v>854</v>
      </c>
    </row>
    <row r="206" spans="2:51" s="13" customFormat="1" ht="12">
      <c r="B206" s="188"/>
      <c r="C206" s="189"/>
      <c r="D206" s="190" t="s">
        <v>134</v>
      </c>
      <c r="E206" s="191" t="s">
        <v>19</v>
      </c>
      <c r="F206" s="192" t="s">
        <v>855</v>
      </c>
      <c r="G206" s="189"/>
      <c r="H206" s="193">
        <v>27.976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134</v>
      </c>
      <c r="AU206" s="199" t="s">
        <v>79</v>
      </c>
      <c r="AV206" s="13" t="s">
        <v>79</v>
      </c>
      <c r="AW206" s="13" t="s">
        <v>31</v>
      </c>
      <c r="AX206" s="13" t="s">
        <v>77</v>
      </c>
      <c r="AY206" s="199" t="s">
        <v>124</v>
      </c>
    </row>
    <row r="207" spans="1:65" s="2" customFormat="1" ht="37.9" customHeight="1">
      <c r="A207" s="36"/>
      <c r="B207" s="37"/>
      <c r="C207" s="175" t="s">
        <v>348</v>
      </c>
      <c r="D207" s="175" t="s">
        <v>127</v>
      </c>
      <c r="E207" s="176" t="s">
        <v>856</v>
      </c>
      <c r="F207" s="177" t="s">
        <v>857</v>
      </c>
      <c r="G207" s="178" t="s">
        <v>147</v>
      </c>
      <c r="H207" s="179">
        <v>31.25</v>
      </c>
      <c r="I207" s="180"/>
      <c r="J207" s="181">
        <f>ROUND(I207*H207,2)</f>
        <v>0</v>
      </c>
      <c r="K207" s="177" t="s">
        <v>131</v>
      </c>
      <c r="L207" s="41"/>
      <c r="M207" s="182" t="s">
        <v>19</v>
      </c>
      <c r="N207" s="183" t="s">
        <v>40</v>
      </c>
      <c r="O207" s="66"/>
      <c r="P207" s="184">
        <f>O207*H207</f>
        <v>0</v>
      </c>
      <c r="Q207" s="184">
        <v>0.02636</v>
      </c>
      <c r="R207" s="184">
        <f>Q207*H207</f>
        <v>0.8237500000000001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132</v>
      </c>
      <c r="AT207" s="186" t="s">
        <v>127</v>
      </c>
      <c r="AU207" s="186" t="s">
        <v>79</v>
      </c>
      <c r="AY207" s="19" t="s">
        <v>124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77</v>
      </c>
      <c r="BK207" s="187">
        <f>ROUND(I207*H207,2)</f>
        <v>0</v>
      </c>
      <c r="BL207" s="19" t="s">
        <v>132</v>
      </c>
      <c r="BM207" s="186" t="s">
        <v>858</v>
      </c>
    </row>
    <row r="208" spans="2:51" s="13" customFormat="1" ht="12">
      <c r="B208" s="188"/>
      <c r="C208" s="189"/>
      <c r="D208" s="190" t="s">
        <v>134</v>
      </c>
      <c r="E208" s="191" t="s">
        <v>19</v>
      </c>
      <c r="F208" s="192" t="s">
        <v>859</v>
      </c>
      <c r="G208" s="189"/>
      <c r="H208" s="193">
        <v>31.25</v>
      </c>
      <c r="I208" s="194"/>
      <c r="J208" s="189"/>
      <c r="K208" s="189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134</v>
      </c>
      <c r="AU208" s="199" t="s">
        <v>79</v>
      </c>
      <c r="AV208" s="13" t="s">
        <v>79</v>
      </c>
      <c r="AW208" s="13" t="s">
        <v>31</v>
      </c>
      <c r="AX208" s="13" t="s">
        <v>77</v>
      </c>
      <c r="AY208" s="199" t="s">
        <v>124</v>
      </c>
    </row>
    <row r="209" spans="1:65" s="2" customFormat="1" ht="37.9" customHeight="1">
      <c r="A209" s="36"/>
      <c r="B209" s="37"/>
      <c r="C209" s="175" t="s">
        <v>352</v>
      </c>
      <c r="D209" s="175" t="s">
        <v>127</v>
      </c>
      <c r="E209" s="176" t="s">
        <v>860</v>
      </c>
      <c r="F209" s="177" t="s">
        <v>861</v>
      </c>
      <c r="G209" s="178" t="s">
        <v>147</v>
      </c>
      <c r="H209" s="179">
        <v>39.02</v>
      </c>
      <c r="I209" s="180"/>
      <c r="J209" s="181">
        <f>ROUND(I209*H209,2)</f>
        <v>0</v>
      </c>
      <c r="K209" s="177" t="s">
        <v>131</v>
      </c>
      <c r="L209" s="41"/>
      <c r="M209" s="182" t="s">
        <v>19</v>
      </c>
      <c r="N209" s="183" t="s">
        <v>40</v>
      </c>
      <c r="O209" s="66"/>
      <c r="P209" s="184">
        <f>O209*H209</f>
        <v>0</v>
      </c>
      <c r="Q209" s="184">
        <v>0.00268</v>
      </c>
      <c r="R209" s="184">
        <f>Q209*H209</f>
        <v>0.10457360000000002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132</v>
      </c>
      <c r="AT209" s="186" t="s">
        <v>127</v>
      </c>
      <c r="AU209" s="186" t="s">
        <v>79</v>
      </c>
      <c r="AY209" s="19" t="s">
        <v>124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77</v>
      </c>
      <c r="BK209" s="187">
        <f>ROUND(I209*H209,2)</f>
        <v>0</v>
      </c>
      <c r="BL209" s="19" t="s">
        <v>132</v>
      </c>
      <c r="BM209" s="186" t="s">
        <v>862</v>
      </c>
    </row>
    <row r="210" spans="2:51" s="13" customFormat="1" ht="12">
      <c r="B210" s="188"/>
      <c r="C210" s="189"/>
      <c r="D210" s="190" t="s">
        <v>134</v>
      </c>
      <c r="E210" s="191" t="s">
        <v>19</v>
      </c>
      <c r="F210" s="192" t="s">
        <v>863</v>
      </c>
      <c r="G210" s="189"/>
      <c r="H210" s="193">
        <v>39.02</v>
      </c>
      <c r="I210" s="194"/>
      <c r="J210" s="189"/>
      <c r="K210" s="189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134</v>
      </c>
      <c r="AU210" s="199" t="s">
        <v>79</v>
      </c>
      <c r="AV210" s="13" t="s">
        <v>79</v>
      </c>
      <c r="AW210" s="13" t="s">
        <v>31</v>
      </c>
      <c r="AX210" s="13" t="s">
        <v>77</v>
      </c>
      <c r="AY210" s="199" t="s">
        <v>124</v>
      </c>
    </row>
    <row r="211" spans="1:65" s="2" customFormat="1" ht="24.2" customHeight="1">
      <c r="A211" s="36"/>
      <c r="B211" s="37"/>
      <c r="C211" s="175" t="s">
        <v>357</v>
      </c>
      <c r="D211" s="175" t="s">
        <v>127</v>
      </c>
      <c r="E211" s="176" t="s">
        <v>864</v>
      </c>
      <c r="F211" s="177" t="s">
        <v>865</v>
      </c>
      <c r="G211" s="178" t="s">
        <v>147</v>
      </c>
      <c r="H211" s="179">
        <v>80.39</v>
      </c>
      <c r="I211" s="180"/>
      <c r="J211" s="181">
        <f>ROUND(I211*H211,2)</f>
        <v>0</v>
      </c>
      <c r="K211" s="177" t="s">
        <v>131</v>
      </c>
      <c r="L211" s="41"/>
      <c r="M211" s="182" t="s">
        <v>19</v>
      </c>
      <c r="N211" s="183" t="s">
        <v>40</v>
      </c>
      <c r="O211" s="66"/>
      <c r="P211" s="184">
        <f>O211*H211</f>
        <v>0</v>
      </c>
      <c r="Q211" s="184">
        <v>0.11</v>
      </c>
      <c r="R211" s="184">
        <f>Q211*H211</f>
        <v>8.8429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132</v>
      </c>
      <c r="AT211" s="186" t="s">
        <v>127</v>
      </c>
      <c r="AU211" s="186" t="s">
        <v>79</v>
      </c>
      <c r="AY211" s="19" t="s">
        <v>124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77</v>
      </c>
      <c r="BK211" s="187">
        <f>ROUND(I211*H211,2)</f>
        <v>0</v>
      </c>
      <c r="BL211" s="19" t="s">
        <v>132</v>
      </c>
      <c r="BM211" s="186" t="s">
        <v>866</v>
      </c>
    </row>
    <row r="212" spans="2:51" s="13" customFormat="1" ht="22.5">
      <c r="B212" s="188"/>
      <c r="C212" s="189"/>
      <c r="D212" s="190" t="s">
        <v>134</v>
      </c>
      <c r="E212" s="191" t="s">
        <v>19</v>
      </c>
      <c r="F212" s="192" t="s">
        <v>867</v>
      </c>
      <c r="G212" s="189"/>
      <c r="H212" s="193">
        <v>80.39</v>
      </c>
      <c r="I212" s="194"/>
      <c r="J212" s="189"/>
      <c r="K212" s="189"/>
      <c r="L212" s="195"/>
      <c r="M212" s="196"/>
      <c r="N212" s="197"/>
      <c r="O212" s="197"/>
      <c r="P212" s="197"/>
      <c r="Q212" s="197"/>
      <c r="R212" s="197"/>
      <c r="S212" s="197"/>
      <c r="T212" s="198"/>
      <c r="AT212" s="199" t="s">
        <v>134</v>
      </c>
      <c r="AU212" s="199" t="s">
        <v>79</v>
      </c>
      <c r="AV212" s="13" t="s">
        <v>79</v>
      </c>
      <c r="AW212" s="13" t="s">
        <v>31</v>
      </c>
      <c r="AX212" s="13" t="s">
        <v>77</v>
      </c>
      <c r="AY212" s="199" t="s">
        <v>124</v>
      </c>
    </row>
    <row r="213" spans="1:65" s="2" customFormat="1" ht="37.9" customHeight="1">
      <c r="A213" s="36"/>
      <c r="B213" s="37"/>
      <c r="C213" s="175" t="s">
        <v>362</v>
      </c>
      <c r="D213" s="175" t="s">
        <v>127</v>
      </c>
      <c r="E213" s="176" t="s">
        <v>868</v>
      </c>
      <c r="F213" s="177" t="s">
        <v>869</v>
      </c>
      <c r="G213" s="178" t="s">
        <v>344</v>
      </c>
      <c r="H213" s="179">
        <v>12</v>
      </c>
      <c r="I213" s="180"/>
      <c r="J213" s="181">
        <f aca="true" t="shared" si="0" ref="J213:J221">ROUND(I213*H213,2)</f>
        <v>0</v>
      </c>
      <c r="K213" s="177" t="s">
        <v>131</v>
      </c>
      <c r="L213" s="41"/>
      <c r="M213" s="182" t="s">
        <v>19</v>
      </c>
      <c r="N213" s="183" t="s">
        <v>40</v>
      </c>
      <c r="O213" s="66"/>
      <c r="P213" s="184">
        <f aca="true" t="shared" si="1" ref="P213:P221">O213*H213</f>
        <v>0</v>
      </c>
      <c r="Q213" s="184">
        <v>0.01777</v>
      </c>
      <c r="R213" s="184">
        <f aca="true" t="shared" si="2" ref="R213:R221">Q213*H213</f>
        <v>0.21324</v>
      </c>
      <c r="S213" s="184">
        <v>0</v>
      </c>
      <c r="T213" s="185">
        <f aca="true" t="shared" si="3" ref="T213:T221"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132</v>
      </c>
      <c r="AT213" s="186" t="s">
        <v>127</v>
      </c>
      <c r="AU213" s="186" t="s">
        <v>79</v>
      </c>
      <c r="AY213" s="19" t="s">
        <v>124</v>
      </c>
      <c r="BE213" s="187">
        <f aca="true" t="shared" si="4" ref="BE213:BE221">IF(N213="základní",J213,0)</f>
        <v>0</v>
      </c>
      <c r="BF213" s="187">
        <f aca="true" t="shared" si="5" ref="BF213:BF221">IF(N213="snížená",J213,0)</f>
        <v>0</v>
      </c>
      <c r="BG213" s="187">
        <f aca="true" t="shared" si="6" ref="BG213:BG221">IF(N213="zákl. přenesená",J213,0)</f>
        <v>0</v>
      </c>
      <c r="BH213" s="187">
        <f aca="true" t="shared" si="7" ref="BH213:BH221">IF(N213="sníž. přenesená",J213,0)</f>
        <v>0</v>
      </c>
      <c r="BI213" s="187">
        <f aca="true" t="shared" si="8" ref="BI213:BI221">IF(N213="nulová",J213,0)</f>
        <v>0</v>
      </c>
      <c r="BJ213" s="19" t="s">
        <v>77</v>
      </c>
      <c r="BK213" s="187">
        <f aca="true" t="shared" si="9" ref="BK213:BK221">ROUND(I213*H213,2)</f>
        <v>0</v>
      </c>
      <c r="BL213" s="19" t="s">
        <v>132</v>
      </c>
      <c r="BM213" s="186" t="s">
        <v>870</v>
      </c>
    </row>
    <row r="214" spans="1:65" s="2" customFormat="1" ht="24.2" customHeight="1">
      <c r="A214" s="36"/>
      <c r="B214" s="37"/>
      <c r="C214" s="211" t="s">
        <v>366</v>
      </c>
      <c r="D214" s="211" t="s">
        <v>138</v>
      </c>
      <c r="E214" s="212" t="s">
        <v>871</v>
      </c>
      <c r="F214" s="213" t="s">
        <v>872</v>
      </c>
      <c r="G214" s="214" t="s">
        <v>344</v>
      </c>
      <c r="H214" s="215">
        <v>8</v>
      </c>
      <c r="I214" s="216"/>
      <c r="J214" s="217">
        <f t="shared" si="0"/>
        <v>0</v>
      </c>
      <c r="K214" s="213" t="s">
        <v>131</v>
      </c>
      <c r="L214" s="218"/>
      <c r="M214" s="219" t="s">
        <v>19</v>
      </c>
      <c r="N214" s="220" t="s">
        <v>40</v>
      </c>
      <c r="O214" s="66"/>
      <c r="P214" s="184">
        <f t="shared" si="1"/>
        <v>0</v>
      </c>
      <c r="Q214" s="184">
        <v>0.01225</v>
      </c>
      <c r="R214" s="184">
        <f t="shared" si="2"/>
        <v>0.098</v>
      </c>
      <c r="S214" s="184">
        <v>0</v>
      </c>
      <c r="T214" s="185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141</v>
      </c>
      <c r="AT214" s="186" t="s">
        <v>138</v>
      </c>
      <c r="AU214" s="186" t="s">
        <v>79</v>
      </c>
      <c r="AY214" s="19" t="s">
        <v>124</v>
      </c>
      <c r="BE214" s="187">
        <f t="shared" si="4"/>
        <v>0</v>
      </c>
      <c r="BF214" s="187">
        <f t="shared" si="5"/>
        <v>0</v>
      </c>
      <c r="BG214" s="187">
        <f t="shared" si="6"/>
        <v>0</v>
      </c>
      <c r="BH214" s="187">
        <f t="shared" si="7"/>
        <v>0</v>
      </c>
      <c r="BI214" s="187">
        <f t="shared" si="8"/>
        <v>0</v>
      </c>
      <c r="BJ214" s="19" t="s">
        <v>77</v>
      </c>
      <c r="BK214" s="187">
        <f t="shared" si="9"/>
        <v>0</v>
      </c>
      <c r="BL214" s="19" t="s">
        <v>132</v>
      </c>
      <c r="BM214" s="186" t="s">
        <v>873</v>
      </c>
    </row>
    <row r="215" spans="1:65" s="2" customFormat="1" ht="24.2" customHeight="1">
      <c r="A215" s="36"/>
      <c r="B215" s="37"/>
      <c r="C215" s="211" t="s">
        <v>370</v>
      </c>
      <c r="D215" s="211" t="s">
        <v>138</v>
      </c>
      <c r="E215" s="212" t="s">
        <v>874</v>
      </c>
      <c r="F215" s="213" t="s">
        <v>875</v>
      </c>
      <c r="G215" s="214" t="s">
        <v>344</v>
      </c>
      <c r="H215" s="215">
        <v>4</v>
      </c>
      <c r="I215" s="216"/>
      <c r="J215" s="217">
        <f t="shared" si="0"/>
        <v>0</v>
      </c>
      <c r="K215" s="213" t="s">
        <v>131</v>
      </c>
      <c r="L215" s="218"/>
      <c r="M215" s="219" t="s">
        <v>19</v>
      </c>
      <c r="N215" s="220" t="s">
        <v>40</v>
      </c>
      <c r="O215" s="66"/>
      <c r="P215" s="184">
        <f t="shared" si="1"/>
        <v>0</v>
      </c>
      <c r="Q215" s="184">
        <v>0.01249</v>
      </c>
      <c r="R215" s="184">
        <f t="shared" si="2"/>
        <v>0.04996</v>
      </c>
      <c r="S215" s="184">
        <v>0</v>
      </c>
      <c r="T215" s="185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141</v>
      </c>
      <c r="AT215" s="186" t="s">
        <v>138</v>
      </c>
      <c r="AU215" s="186" t="s">
        <v>79</v>
      </c>
      <c r="AY215" s="19" t="s">
        <v>124</v>
      </c>
      <c r="BE215" s="187">
        <f t="shared" si="4"/>
        <v>0</v>
      </c>
      <c r="BF215" s="187">
        <f t="shared" si="5"/>
        <v>0</v>
      </c>
      <c r="BG215" s="187">
        <f t="shared" si="6"/>
        <v>0</v>
      </c>
      <c r="BH215" s="187">
        <f t="shared" si="7"/>
        <v>0</v>
      </c>
      <c r="BI215" s="187">
        <f t="shared" si="8"/>
        <v>0</v>
      </c>
      <c r="BJ215" s="19" t="s">
        <v>77</v>
      </c>
      <c r="BK215" s="187">
        <f t="shared" si="9"/>
        <v>0</v>
      </c>
      <c r="BL215" s="19" t="s">
        <v>132</v>
      </c>
      <c r="BM215" s="186" t="s">
        <v>876</v>
      </c>
    </row>
    <row r="216" spans="1:65" s="2" customFormat="1" ht="37.9" customHeight="1">
      <c r="A216" s="36"/>
      <c r="B216" s="37"/>
      <c r="C216" s="175" t="s">
        <v>374</v>
      </c>
      <c r="D216" s="175" t="s">
        <v>127</v>
      </c>
      <c r="E216" s="176" t="s">
        <v>877</v>
      </c>
      <c r="F216" s="177" t="s">
        <v>878</v>
      </c>
      <c r="G216" s="178" t="s">
        <v>344</v>
      </c>
      <c r="H216" s="179">
        <v>2</v>
      </c>
      <c r="I216" s="180"/>
      <c r="J216" s="181">
        <f t="shared" si="0"/>
        <v>0</v>
      </c>
      <c r="K216" s="177" t="s">
        <v>131</v>
      </c>
      <c r="L216" s="41"/>
      <c r="M216" s="182" t="s">
        <v>19</v>
      </c>
      <c r="N216" s="183" t="s">
        <v>40</v>
      </c>
      <c r="O216" s="66"/>
      <c r="P216" s="184">
        <f t="shared" si="1"/>
        <v>0</v>
      </c>
      <c r="Q216" s="184">
        <v>0.54769</v>
      </c>
      <c r="R216" s="184">
        <f t="shared" si="2"/>
        <v>1.09538</v>
      </c>
      <c r="S216" s="184">
        <v>0</v>
      </c>
      <c r="T216" s="185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132</v>
      </c>
      <c r="AT216" s="186" t="s">
        <v>127</v>
      </c>
      <c r="AU216" s="186" t="s">
        <v>79</v>
      </c>
      <c r="AY216" s="19" t="s">
        <v>124</v>
      </c>
      <c r="BE216" s="187">
        <f t="shared" si="4"/>
        <v>0</v>
      </c>
      <c r="BF216" s="187">
        <f t="shared" si="5"/>
        <v>0</v>
      </c>
      <c r="BG216" s="187">
        <f t="shared" si="6"/>
        <v>0</v>
      </c>
      <c r="BH216" s="187">
        <f t="shared" si="7"/>
        <v>0</v>
      </c>
      <c r="BI216" s="187">
        <f t="shared" si="8"/>
        <v>0</v>
      </c>
      <c r="BJ216" s="19" t="s">
        <v>77</v>
      </c>
      <c r="BK216" s="187">
        <f t="shared" si="9"/>
        <v>0</v>
      </c>
      <c r="BL216" s="19" t="s">
        <v>132</v>
      </c>
      <c r="BM216" s="186" t="s">
        <v>879</v>
      </c>
    </row>
    <row r="217" spans="1:65" s="2" customFormat="1" ht="37.9" customHeight="1">
      <c r="A217" s="36"/>
      <c r="B217" s="37"/>
      <c r="C217" s="211" t="s">
        <v>378</v>
      </c>
      <c r="D217" s="211" t="s">
        <v>138</v>
      </c>
      <c r="E217" s="212" t="s">
        <v>880</v>
      </c>
      <c r="F217" s="213" t="s">
        <v>881</v>
      </c>
      <c r="G217" s="214" t="s">
        <v>344</v>
      </c>
      <c r="H217" s="215">
        <v>2</v>
      </c>
      <c r="I217" s="216"/>
      <c r="J217" s="217">
        <f t="shared" si="0"/>
        <v>0</v>
      </c>
      <c r="K217" s="213" t="s">
        <v>131</v>
      </c>
      <c r="L217" s="218"/>
      <c r="M217" s="219" t="s">
        <v>19</v>
      </c>
      <c r="N217" s="220" t="s">
        <v>40</v>
      </c>
      <c r="O217" s="66"/>
      <c r="P217" s="184">
        <f t="shared" si="1"/>
        <v>0</v>
      </c>
      <c r="Q217" s="184">
        <v>0.01524</v>
      </c>
      <c r="R217" s="184">
        <f t="shared" si="2"/>
        <v>0.03048</v>
      </c>
      <c r="S217" s="184">
        <v>0</v>
      </c>
      <c r="T217" s="185">
        <f t="shared" si="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141</v>
      </c>
      <c r="AT217" s="186" t="s">
        <v>138</v>
      </c>
      <c r="AU217" s="186" t="s">
        <v>79</v>
      </c>
      <c r="AY217" s="19" t="s">
        <v>124</v>
      </c>
      <c r="BE217" s="187">
        <f t="shared" si="4"/>
        <v>0</v>
      </c>
      <c r="BF217" s="187">
        <f t="shared" si="5"/>
        <v>0</v>
      </c>
      <c r="BG217" s="187">
        <f t="shared" si="6"/>
        <v>0</v>
      </c>
      <c r="BH217" s="187">
        <f t="shared" si="7"/>
        <v>0</v>
      </c>
      <c r="BI217" s="187">
        <f t="shared" si="8"/>
        <v>0</v>
      </c>
      <c r="BJ217" s="19" t="s">
        <v>77</v>
      </c>
      <c r="BK217" s="187">
        <f t="shared" si="9"/>
        <v>0</v>
      </c>
      <c r="BL217" s="19" t="s">
        <v>132</v>
      </c>
      <c r="BM217" s="186" t="s">
        <v>882</v>
      </c>
    </row>
    <row r="218" spans="1:65" s="2" customFormat="1" ht="37.9" customHeight="1">
      <c r="A218" s="36"/>
      <c r="B218" s="37"/>
      <c r="C218" s="175" t="s">
        <v>384</v>
      </c>
      <c r="D218" s="175" t="s">
        <v>127</v>
      </c>
      <c r="E218" s="176" t="s">
        <v>883</v>
      </c>
      <c r="F218" s="177" t="s">
        <v>884</v>
      </c>
      <c r="G218" s="178" t="s">
        <v>344</v>
      </c>
      <c r="H218" s="179">
        <v>2</v>
      </c>
      <c r="I218" s="180"/>
      <c r="J218" s="181">
        <f t="shared" si="0"/>
        <v>0</v>
      </c>
      <c r="K218" s="177" t="s">
        <v>131</v>
      </c>
      <c r="L218" s="41"/>
      <c r="M218" s="182" t="s">
        <v>19</v>
      </c>
      <c r="N218" s="183" t="s">
        <v>40</v>
      </c>
      <c r="O218" s="66"/>
      <c r="P218" s="184">
        <f t="shared" si="1"/>
        <v>0</v>
      </c>
      <c r="Q218" s="184">
        <v>0.01334</v>
      </c>
      <c r="R218" s="184">
        <f t="shared" si="2"/>
        <v>0.02668</v>
      </c>
      <c r="S218" s="184">
        <v>0</v>
      </c>
      <c r="T218" s="185">
        <f t="shared" si="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132</v>
      </c>
      <c r="AT218" s="186" t="s">
        <v>127</v>
      </c>
      <c r="AU218" s="186" t="s">
        <v>79</v>
      </c>
      <c r="AY218" s="19" t="s">
        <v>124</v>
      </c>
      <c r="BE218" s="187">
        <f t="shared" si="4"/>
        <v>0</v>
      </c>
      <c r="BF218" s="187">
        <f t="shared" si="5"/>
        <v>0</v>
      </c>
      <c r="BG218" s="187">
        <f t="shared" si="6"/>
        <v>0</v>
      </c>
      <c r="BH218" s="187">
        <f t="shared" si="7"/>
        <v>0</v>
      </c>
      <c r="BI218" s="187">
        <f t="shared" si="8"/>
        <v>0</v>
      </c>
      <c r="BJ218" s="19" t="s">
        <v>77</v>
      </c>
      <c r="BK218" s="187">
        <f t="shared" si="9"/>
        <v>0</v>
      </c>
      <c r="BL218" s="19" t="s">
        <v>132</v>
      </c>
      <c r="BM218" s="186" t="s">
        <v>885</v>
      </c>
    </row>
    <row r="219" spans="1:65" s="2" customFormat="1" ht="24.2" customHeight="1">
      <c r="A219" s="36"/>
      <c r="B219" s="37"/>
      <c r="C219" s="211" t="s">
        <v>388</v>
      </c>
      <c r="D219" s="211" t="s">
        <v>138</v>
      </c>
      <c r="E219" s="212" t="s">
        <v>886</v>
      </c>
      <c r="F219" s="213" t="s">
        <v>887</v>
      </c>
      <c r="G219" s="214" t="s">
        <v>344</v>
      </c>
      <c r="H219" s="215">
        <v>2</v>
      </c>
      <c r="I219" s="216"/>
      <c r="J219" s="217">
        <f t="shared" si="0"/>
        <v>0</v>
      </c>
      <c r="K219" s="213" t="s">
        <v>131</v>
      </c>
      <c r="L219" s="218"/>
      <c r="M219" s="219" t="s">
        <v>19</v>
      </c>
      <c r="N219" s="220" t="s">
        <v>40</v>
      </c>
      <c r="O219" s="66"/>
      <c r="P219" s="184">
        <f t="shared" si="1"/>
        <v>0</v>
      </c>
      <c r="Q219" s="184">
        <v>0.02</v>
      </c>
      <c r="R219" s="184">
        <f t="shared" si="2"/>
        <v>0.04</v>
      </c>
      <c r="S219" s="184">
        <v>0</v>
      </c>
      <c r="T219" s="185">
        <f t="shared" si="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141</v>
      </c>
      <c r="AT219" s="186" t="s">
        <v>138</v>
      </c>
      <c r="AU219" s="186" t="s">
        <v>79</v>
      </c>
      <c r="AY219" s="19" t="s">
        <v>124</v>
      </c>
      <c r="BE219" s="187">
        <f t="shared" si="4"/>
        <v>0</v>
      </c>
      <c r="BF219" s="187">
        <f t="shared" si="5"/>
        <v>0</v>
      </c>
      <c r="BG219" s="187">
        <f t="shared" si="6"/>
        <v>0</v>
      </c>
      <c r="BH219" s="187">
        <f t="shared" si="7"/>
        <v>0</v>
      </c>
      <c r="BI219" s="187">
        <f t="shared" si="8"/>
        <v>0</v>
      </c>
      <c r="BJ219" s="19" t="s">
        <v>77</v>
      </c>
      <c r="BK219" s="187">
        <f t="shared" si="9"/>
        <v>0</v>
      </c>
      <c r="BL219" s="19" t="s">
        <v>132</v>
      </c>
      <c r="BM219" s="186" t="s">
        <v>888</v>
      </c>
    </row>
    <row r="220" spans="1:65" s="2" customFormat="1" ht="37.9" customHeight="1">
      <c r="A220" s="36"/>
      <c r="B220" s="37"/>
      <c r="C220" s="175" t="s">
        <v>394</v>
      </c>
      <c r="D220" s="175" t="s">
        <v>127</v>
      </c>
      <c r="E220" s="176" t="s">
        <v>889</v>
      </c>
      <c r="F220" s="177" t="s">
        <v>890</v>
      </c>
      <c r="G220" s="178" t="s">
        <v>344</v>
      </c>
      <c r="H220" s="179">
        <v>2</v>
      </c>
      <c r="I220" s="180"/>
      <c r="J220" s="181">
        <f t="shared" si="0"/>
        <v>0</v>
      </c>
      <c r="K220" s="177" t="s">
        <v>131</v>
      </c>
      <c r="L220" s="41"/>
      <c r="M220" s="182" t="s">
        <v>19</v>
      </c>
      <c r="N220" s="183" t="s">
        <v>40</v>
      </c>
      <c r="O220" s="66"/>
      <c r="P220" s="184">
        <f t="shared" si="1"/>
        <v>0</v>
      </c>
      <c r="Q220" s="184">
        <v>0.05362</v>
      </c>
      <c r="R220" s="184">
        <f t="shared" si="2"/>
        <v>0.10724</v>
      </c>
      <c r="S220" s="184">
        <v>0</v>
      </c>
      <c r="T220" s="185">
        <f t="shared" si="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132</v>
      </c>
      <c r="AT220" s="186" t="s">
        <v>127</v>
      </c>
      <c r="AU220" s="186" t="s">
        <v>79</v>
      </c>
      <c r="AY220" s="19" t="s">
        <v>124</v>
      </c>
      <c r="BE220" s="187">
        <f t="shared" si="4"/>
        <v>0</v>
      </c>
      <c r="BF220" s="187">
        <f t="shared" si="5"/>
        <v>0</v>
      </c>
      <c r="BG220" s="187">
        <f t="shared" si="6"/>
        <v>0</v>
      </c>
      <c r="BH220" s="187">
        <f t="shared" si="7"/>
        <v>0</v>
      </c>
      <c r="BI220" s="187">
        <f t="shared" si="8"/>
        <v>0</v>
      </c>
      <c r="BJ220" s="19" t="s">
        <v>77</v>
      </c>
      <c r="BK220" s="187">
        <f t="shared" si="9"/>
        <v>0</v>
      </c>
      <c r="BL220" s="19" t="s">
        <v>132</v>
      </c>
      <c r="BM220" s="186" t="s">
        <v>891</v>
      </c>
    </row>
    <row r="221" spans="1:65" s="2" customFormat="1" ht="24.2" customHeight="1">
      <c r="A221" s="36"/>
      <c r="B221" s="37"/>
      <c r="C221" s="211" t="s">
        <v>398</v>
      </c>
      <c r="D221" s="211" t="s">
        <v>138</v>
      </c>
      <c r="E221" s="212" t="s">
        <v>892</v>
      </c>
      <c r="F221" s="213" t="s">
        <v>893</v>
      </c>
      <c r="G221" s="214" t="s">
        <v>344</v>
      </c>
      <c r="H221" s="215">
        <v>2</v>
      </c>
      <c r="I221" s="216"/>
      <c r="J221" s="217">
        <f t="shared" si="0"/>
        <v>0</v>
      </c>
      <c r="K221" s="213" t="s">
        <v>131</v>
      </c>
      <c r="L221" s="218"/>
      <c r="M221" s="219" t="s">
        <v>19</v>
      </c>
      <c r="N221" s="220" t="s">
        <v>40</v>
      </c>
      <c r="O221" s="66"/>
      <c r="P221" s="184">
        <f t="shared" si="1"/>
        <v>0</v>
      </c>
      <c r="Q221" s="184">
        <v>0.0425</v>
      </c>
      <c r="R221" s="184">
        <f t="shared" si="2"/>
        <v>0.085</v>
      </c>
      <c r="S221" s="184">
        <v>0</v>
      </c>
      <c r="T221" s="185">
        <f t="shared" si="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141</v>
      </c>
      <c r="AT221" s="186" t="s">
        <v>138</v>
      </c>
      <c r="AU221" s="186" t="s">
        <v>79</v>
      </c>
      <c r="AY221" s="19" t="s">
        <v>124</v>
      </c>
      <c r="BE221" s="187">
        <f t="shared" si="4"/>
        <v>0</v>
      </c>
      <c r="BF221" s="187">
        <f t="shared" si="5"/>
        <v>0</v>
      </c>
      <c r="BG221" s="187">
        <f t="shared" si="6"/>
        <v>0</v>
      </c>
      <c r="BH221" s="187">
        <f t="shared" si="7"/>
        <v>0</v>
      </c>
      <c r="BI221" s="187">
        <f t="shared" si="8"/>
        <v>0</v>
      </c>
      <c r="BJ221" s="19" t="s">
        <v>77</v>
      </c>
      <c r="BK221" s="187">
        <f t="shared" si="9"/>
        <v>0</v>
      </c>
      <c r="BL221" s="19" t="s">
        <v>132</v>
      </c>
      <c r="BM221" s="186" t="s">
        <v>894</v>
      </c>
    </row>
    <row r="222" spans="2:63" s="12" customFormat="1" ht="22.9" customHeight="1">
      <c r="B222" s="159"/>
      <c r="C222" s="160"/>
      <c r="D222" s="161" t="s">
        <v>68</v>
      </c>
      <c r="E222" s="173" t="s">
        <v>198</v>
      </c>
      <c r="F222" s="173" t="s">
        <v>212</v>
      </c>
      <c r="G222" s="160"/>
      <c r="H222" s="160"/>
      <c r="I222" s="163"/>
      <c r="J222" s="174">
        <f>BK222</f>
        <v>0</v>
      </c>
      <c r="K222" s="160"/>
      <c r="L222" s="165"/>
      <c r="M222" s="166"/>
      <c r="N222" s="167"/>
      <c r="O222" s="167"/>
      <c r="P222" s="168">
        <f>SUM(P223:P257)</f>
        <v>0</v>
      </c>
      <c r="Q222" s="167"/>
      <c r="R222" s="168">
        <f>SUM(R223:R257)</f>
        <v>3.5713992</v>
      </c>
      <c r="S222" s="167"/>
      <c r="T222" s="169">
        <f>SUM(T223:T257)</f>
        <v>11.925400000000002</v>
      </c>
      <c r="AR222" s="170" t="s">
        <v>77</v>
      </c>
      <c r="AT222" s="171" t="s">
        <v>68</v>
      </c>
      <c r="AU222" s="171" t="s">
        <v>77</v>
      </c>
      <c r="AY222" s="170" t="s">
        <v>124</v>
      </c>
      <c r="BK222" s="172">
        <f>SUM(BK223:BK257)</f>
        <v>0</v>
      </c>
    </row>
    <row r="223" spans="1:65" s="2" customFormat="1" ht="49.15" customHeight="1">
      <c r="A223" s="36"/>
      <c r="B223" s="37"/>
      <c r="C223" s="175" t="s">
        <v>404</v>
      </c>
      <c r="D223" s="175" t="s">
        <v>127</v>
      </c>
      <c r="E223" s="176" t="s">
        <v>895</v>
      </c>
      <c r="F223" s="177" t="s">
        <v>896</v>
      </c>
      <c r="G223" s="178" t="s">
        <v>130</v>
      </c>
      <c r="H223" s="179">
        <v>12.4</v>
      </c>
      <c r="I223" s="180"/>
      <c r="J223" s="181">
        <f>ROUND(I223*H223,2)</f>
        <v>0</v>
      </c>
      <c r="K223" s="177" t="s">
        <v>131</v>
      </c>
      <c r="L223" s="41"/>
      <c r="M223" s="182" t="s">
        <v>19</v>
      </c>
      <c r="N223" s="183" t="s">
        <v>40</v>
      </c>
      <c r="O223" s="66"/>
      <c r="P223" s="184">
        <f>O223*H223</f>
        <v>0</v>
      </c>
      <c r="Q223" s="184">
        <v>0.11934</v>
      </c>
      <c r="R223" s="184">
        <f>Q223*H223</f>
        <v>1.479816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132</v>
      </c>
      <c r="AT223" s="186" t="s">
        <v>127</v>
      </c>
      <c r="AU223" s="186" t="s">
        <v>79</v>
      </c>
      <c r="AY223" s="19" t="s">
        <v>124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77</v>
      </c>
      <c r="BK223" s="187">
        <f>ROUND(I223*H223,2)</f>
        <v>0</v>
      </c>
      <c r="BL223" s="19" t="s">
        <v>132</v>
      </c>
      <c r="BM223" s="186" t="s">
        <v>897</v>
      </c>
    </row>
    <row r="224" spans="2:51" s="13" customFormat="1" ht="12">
      <c r="B224" s="188"/>
      <c r="C224" s="189"/>
      <c r="D224" s="190" t="s">
        <v>134</v>
      </c>
      <c r="E224" s="191" t="s">
        <v>19</v>
      </c>
      <c r="F224" s="192" t="s">
        <v>813</v>
      </c>
      <c r="G224" s="189"/>
      <c r="H224" s="193">
        <v>12.4</v>
      </c>
      <c r="I224" s="194"/>
      <c r="J224" s="189"/>
      <c r="K224" s="189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134</v>
      </c>
      <c r="AU224" s="199" t="s">
        <v>79</v>
      </c>
      <c r="AV224" s="13" t="s">
        <v>79</v>
      </c>
      <c r="AW224" s="13" t="s">
        <v>31</v>
      </c>
      <c r="AX224" s="13" t="s">
        <v>77</v>
      </c>
      <c r="AY224" s="199" t="s">
        <v>124</v>
      </c>
    </row>
    <row r="225" spans="1:65" s="2" customFormat="1" ht="14.45" customHeight="1">
      <c r="A225" s="36"/>
      <c r="B225" s="37"/>
      <c r="C225" s="211" t="s">
        <v>411</v>
      </c>
      <c r="D225" s="211" t="s">
        <v>138</v>
      </c>
      <c r="E225" s="212" t="s">
        <v>898</v>
      </c>
      <c r="F225" s="213" t="s">
        <v>899</v>
      </c>
      <c r="G225" s="214" t="s">
        <v>130</v>
      </c>
      <c r="H225" s="215">
        <v>12.648</v>
      </c>
      <c r="I225" s="216"/>
      <c r="J225" s="217">
        <f>ROUND(I225*H225,2)</f>
        <v>0</v>
      </c>
      <c r="K225" s="213" t="s">
        <v>131</v>
      </c>
      <c r="L225" s="218"/>
      <c r="M225" s="219" t="s">
        <v>19</v>
      </c>
      <c r="N225" s="220" t="s">
        <v>40</v>
      </c>
      <c r="O225" s="66"/>
      <c r="P225" s="184">
        <f>O225*H225</f>
        <v>0</v>
      </c>
      <c r="Q225" s="184">
        <v>0.045</v>
      </c>
      <c r="R225" s="184">
        <f>Q225*H225</f>
        <v>0.56916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141</v>
      </c>
      <c r="AT225" s="186" t="s">
        <v>138</v>
      </c>
      <c r="AU225" s="186" t="s">
        <v>79</v>
      </c>
      <c r="AY225" s="19" t="s">
        <v>124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77</v>
      </c>
      <c r="BK225" s="187">
        <f>ROUND(I225*H225,2)</f>
        <v>0</v>
      </c>
      <c r="BL225" s="19" t="s">
        <v>132</v>
      </c>
      <c r="BM225" s="186" t="s">
        <v>900</v>
      </c>
    </row>
    <row r="226" spans="2:51" s="13" customFormat="1" ht="12">
      <c r="B226" s="188"/>
      <c r="C226" s="189"/>
      <c r="D226" s="190" t="s">
        <v>134</v>
      </c>
      <c r="E226" s="189"/>
      <c r="F226" s="192" t="s">
        <v>901</v>
      </c>
      <c r="G226" s="189"/>
      <c r="H226" s="193">
        <v>12.648</v>
      </c>
      <c r="I226" s="194"/>
      <c r="J226" s="189"/>
      <c r="K226" s="189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134</v>
      </c>
      <c r="AU226" s="199" t="s">
        <v>79</v>
      </c>
      <c r="AV226" s="13" t="s">
        <v>79</v>
      </c>
      <c r="AW226" s="13" t="s">
        <v>4</v>
      </c>
      <c r="AX226" s="13" t="s">
        <v>77</v>
      </c>
      <c r="AY226" s="199" t="s">
        <v>124</v>
      </c>
    </row>
    <row r="227" spans="1:65" s="2" customFormat="1" ht="24.2" customHeight="1">
      <c r="A227" s="36"/>
      <c r="B227" s="37"/>
      <c r="C227" s="175" t="s">
        <v>416</v>
      </c>
      <c r="D227" s="175" t="s">
        <v>127</v>
      </c>
      <c r="E227" s="176" t="s">
        <v>902</v>
      </c>
      <c r="F227" s="177" t="s">
        <v>903</v>
      </c>
      <c r="G227" s="178" t="s">
        <v>713</v>
      </c>
      <c r="H227" s="179">
        <v>0.465</v>
      </c>
      <c r="I227" s="180"/>
      <c r="J227" s="181">
        <f>ROUND(I227*H227,2)</f>
        <v>0</v>
      </c>
      <c r="K227" s="177" t="s">
        <v>131</v>
      </c>
      <c r="L227" s="41"/>
      <c r="M227" s="182" t="s">
        <v>19</v>
      </c>
      <c r="N227" s="183" t="s">
        <v>40</v>
      </c>
      <c r="O227" s="66"/>
      <c r="P227" s="184">
        <f>O227*H227</f>
        <v>0</v>
      </c>
      <c r="Q227" s="184">
        <v>2.25634</v>
      </c>
      <c r="R227" s="184">
        <f>Q227*H227</f>
        <v>1.0491981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132</v>
      </c>
      <c r="AT227" s="186" t="s">
        <v>127</v>
      </c>
      <c r="AU227" s="186" t="s">
        <v>79</v>
      </c>
      <c r="AY227" s="19" t="s">
        <v>124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77</v>
      </c>
      <c r="BK227" s="187">
        <f>ROUND(I227*H227,2)</f>
        <v>0</v>
      </c>
      <c r="BL227" s="19" t="s">
        <v>132</v>
      </c>
      <c r="BM227" s="186" t="s">
        <v>904</v>
      </c>
    </row>
    <row r="228" spans="2:51" s="13" customFormat="1" ht="12">
      <c r="B228" s="188"/>
      <c r="C228" s="189"/>
      <c r="D228" s="190" t="s">
        <v>134</v>
      </c>
      <c r="E228" s="191" t="s">
        <v>19</v>
      </c>
      <c r="F228" s="192" t="s">
        <v>905</v>
      </c>
      <c r="G228" s="189"/>
      <c r="H228" s="193">
        <v>0.465</v>
      </c>
      <c r="I228" s="194"/>
      <c r="J228" s="189"/>
      <c r="K228" s="189"/>
      <c r="L228" s="195"/>
      <c r="M228" s="196"/>
      <c r="N228" s="197"/>
      <c r="O228" s="197"/>
      <c r="P228" s="197"/>
      <c r="Q228" s="197"/>
      <c r="R228" s="197"/>
      <c r="S228" s="197"/>
      <c r="T228" s="198"/>
      <c r="AT228" s="199" t="s">
        <v>134</v>
      </c>
      <c r="AU228" s="199" t="s">
        <v>79</v>
      </c>
      <c r="AV228" s="13" t="s">
        <v>79</v>
      </c>
      <c r="AW228" s="13" t="s">
        <v>31</v>
      </c>
      <c r="AX228" s="13" t="s">
        <v>77</v>
      </c>
      <c r="AY228" s="199" t="s">
        <v>124</v>
      </c>
    </row>
    <row r="229" spans="1:65" s="2" customFormat="1" ht="24.2" customHeight="1">
      <c r="A229" s="36"/>
      <c r="B229" s="37"/>
      <c r="C229" s="175" t="s">
        <v>420</v>
      </c>
      <c r="D229" s="175" t="s">
        <v>127</v>
      </c>
      <c r="E229" s="176" t="s">
        <v>906</v>
      </c>
      <c r="F229" s="177" t="s">
        <v>907</v>
      </c>
      <c r="G229" s="178" t="s">
        <v>147</v>
      </c>
      <c r="H229" s="179">
        <v>78.56</v>
      </c>
      <c r="I229" s="180"/>
      <c r="J229" s="181">
        <f>ROUND(I229*H229,2)</f>
        <v>0</v>
      </c>
      <c r="K229" s="177" t="s">
        <v>131</v>
      </c>
      <c r="L229" s="41"/>
      <c r="M229" s="182" t="s">
        <v>19</v>
      </c>
      <c r="N229" s="183" t="s">
        <v>40</v>
      </c>
      <c r="O229" s="66"/>
      <c r="P229" s="184">
        <f>O229*H229</f>
        <v>0</v>
      </c>
      <c r="Q229" s="184">
        <v>0.00047</v>
      </c>
      <c r="R229" s="184">
        <f>Q229*H229</f>
        <v>0.0369232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132</v>
      </c>
      <c r="AT229" s="186" t="s">
        <v>127</v>
      </c>
      <c r="AU229" s="186" t="s">
        <v>79</v>
      </c>
      <c r="AY229" s="19" t="s">
        <v>124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77</v>
      </c>
      <c r="BK229" s="187">
        <f>ROUND(I229*H229,2)</f>
        <v>0</v>
      </c>
      <c r="BL229" s="19" t="s">
        <v>132</v>
      </c>
      <c r="BM229" s="186" t="s">
        <v>908</v>
      </c>
    </row>
    <row r="230" spans="2:51" s="15" customFormat="1" ht="12">
      <c r="B230" s="221"/>
      <c r="C230" s="222"/>
      <c r="D230" s="190" t="s">
        <v>134</v>
      </c>
      <c r="E230" s="223" t="s">
        <v>19</v>
      </c>
      <c r="F230" s="224" t="s">
        <v>909</v>
      </c>
      <c r="G230" s="222"/>
      <c r="H230" s="223" t="s">
        <v>19</v>
      </c>
      <c r="I230" s="225"/>
      <c r="J230" s="222"/>
      <c r="K230" s="222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134</v>
      </c>
      <c r="AU230" s="230" t="s">
        <v>79</v>
      </c>
      <c r="AV230" s="15" t="s">
        <v>77</v>
      </c>
      <c r="AW230" s="15" t="s">
        <v>31</v>
      </c>
      <c r="AX230" s="15" t="s">
        <v>69</v>
      </c>
      <c r="AY230" s="230" t="s">
        <v>124</v>
      </c>
    </row>
    <row r="231" spans="2:51" s="13" customFormat="1" ht="12">
      <c r="B231" s="188"/>
      <c r="C231" s="189"/>
      <c r="D231" s="190" t="s">
        <v>134</v>
      </c>
      <c r="E231" s="191" t="s">
        <v>19</v>
      </c>
      <c r="F231" s="192" t="s">
        <v>910</v>
      </c>
      <c r="G231" s="189"/>
      <c r="H231" s="193">
        <v>78.56</v>
      </c>
      <c r="I231" s="194"/>
      <c r="J231" s="189"/>
      <c r="K231" s="189"/>
      <c r="L231" s="195"/>
      <c r="M231" s="196"/>
      <c r="N231" s="197"/>
      <c r="O231" s="197"/>
      <c r="P231" s="197"/>
      <c r="Q231" s="197"/>
      <c r="R231" s="197"/>
      <c r="S231" s="197"/>
      <c r="T231" s="198"/>
      <c r="AT231" s="199" t="s">
        <v>134</v>
      </c>
      <c r="AU231" s="199" t="s">
        <v>79</v>
      </c>
      <c r="AV231" s="13" t="s">
        <v>79</v>
      </c>
      <c r="AW231" s="13" t="s">
        <v>31</v>
      </c>
      <c r="AX231" s="13" t="s">
        <v>77</v>
      </c>
      <c r="AY231" s="199" t="s">
        <v>124</v>
      </c>
    </row>
    <row r="232" spans="1:65" s="2" customFormat="1" ht="49.15" customHeight="1">
      <c r="A232" s="36"/>
      <c r="B232" s="37"/>
      <c r="C232" s="175" t="s">
        <v>426</v>
      </c>
      <c r="D232" s="175" t="s">
        <v>127</v>
      </c>
      <c r="E232" s="176" t="s">
        <v>911</v>
      </c>
      <c r="F232" s="177" t="s">
        <v>912</v>
      </c>
      <c r="G232" s="178" t="s">
        <v>130</v>
      </c>
      <c r="H232" s="179">
        <v>2</v>
      </c>
      <c r="I232" s="180"/>
      <c r="J232" s="181">
        <f>ROUND(I232*H232,2)</f>
        <v>0</v>
      </c>
      <c r="K232" s="177" t="s">
        <v>131</v>
      </c>
      <c r="L232" s="41"/>
      <c r="M232" s="182" t="s">
        <v>19</v>
      </c>
      <c r="N232" s="183" t="s">
        <v>40</v>
      </c>
      <c r="O232" s="66"/>
      <c r="P232" s="184">
        <f>O232*H232</f>
        <v>0</v>
      </c>
      <c r="Q232" s="184">
        <v>0.16371</v>
      </c>
      <c r="R232" s="184">
        <f>Q232*H232</f>
        <v>0.32742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132</v>
      </c>
      <c r="AT232" s="186" t="s">
        <v>127</v>
      </c>
      <c r="AU232" s="186" t="s">
        <v>79</v>
      </c>
      <c r="AY232" s="19" t="s">
        <v>124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77</v>
      </c>
      <c r="BK232" s="187">
        <f>ROUND(I232*H232,2)</f>
        <v>0</v>
      </c>
      <c r="BL232" s="19" t="s">
        <v>132</v>
      </c>
      <c r="BM232" s="186" t="s">
        <v>913</v>
      </c>
    </row>
    <row r="233" spans="1:65" s="2" customFormat="1" ht="24.2" customHeight="1">
      <c r="A233" s="36"/>
      <c r="B233" s="37"/>
      <c r="C233" s="211" t="s">
        <v>432</v>
      </c>
      <c r="D233" s="211" t="s">
        <v>138</v>
      </c>
      <c r="E233" s="212" t="s">
        <v>914</v>
      </c>
      <c r="F233" s="213" t="s">
        <v>915</v>
      </c>
      <c r="G233" s="214" t="s">
        <v>344</v>
      </c>
      <c r="H233" s="215">
        <v>2</v>
      </c>
      <c r="I233" s="216"/>
      <c r="J233" s="217">
        <f>ROUND(I233*H233,2)</f>
        <v>0</v>
      </c>
      <c r="K233" s="213" t="s">
        <v>131</v>
      </c>
      <c r="L233" s="218"/>
      <c r="M233" s="219" t="s">
        <v>19</v>
      </c>
      <c r="N233" s="220" t="s">
        <v>40</v>
      </c>
      <c r="O233" s="66"/>
      <c r="P233" s="184">
        <f>O233*H233</f>
        <v>0</v>
      </c>
      <c r="Q233" s="184">
        <v>0.046</v>
      </c>
      <c r="R233" s="184">
        <f>Q233*H233</f>
        <v>0.092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141</v>
      </c>
      <c r="AT233" s="186" t="s">
        <v>138</v>
      </c>
      <c r="AU233" s="186" t="s">
        <v>79</v>
      </c>
      <c r="AY233" s="19" t="s">
        <v>124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77</v>
      </c>
      <c r="BK233" s="187">
        <f>ROUND(I233*H233,2)</f>
        <v>0</v>
      </c>
      <c r="BL233" s="19" t="s">
        <v>132</v>
      </c>
      <c r="BM233" s="186" t="s">
        <v>916</v>
      </c>
    </row>
    <row r="234" spans="1:65" s="2" customFormat="1" ht="37.9" customHeight="1">
      <c r="A234" s="36"/>
      <c r="B234" s="37"/>
      <c r="C234" s="175" t="s">
        <v>438</v>
      </c>
      <c r="D234" s="175" t="s">
        <v>127</v>
      </c>
      <c r="E234" s="176" t="s">
        <v>917</v>
      </c>
      <c r="F234" s="177" t="s">
        <v>918</v>
      </c>
      <c r="G234" s="178" t="s">
        <v>147</v>
      </c>
      <c r="H234" s="179">
        <v>49</v>
      </c>
      <c r="I234" s="180"/>
      <c r="J234" s="181">
        <f>ROUND(I234*H234,2)</f>
        <v>0</v>
      </c>
      <c r="K234" s="177" t="s">
        <v>131</v>
      </c>
      <c r="L234" s="41"/>
      <c r="M234" s="182" t="s">
        <v>19</v>
      </c>
      <c r="N234" s="183" t="s">
        <v>40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132</v>
      </c>
      <c r="AT234" s="186" t="s">
        <v>127</v>
      </c>
      <c r="AU234" s="186" t="s">
        <v>79</v>
      </c>
      <c r="AY234" s="19" t="s">
        <v>124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77</v>
      </c>
      <c r="BK234" s="187">
        <f>ROUND(I234*H234,2)</f>
        <v>0</v>
      </c>
      <c r="BL234" s="19" t="s">
        <v>132</v>
      </c>
      <c r="BM234" s="186" t="s">
        <v>919</v>
      </c>
    </row>
    <row r="235" spans="2:51" s="13" customFormat="1" ht="12">
      <c r="B235" s="188"/>
      <c r="C235" s="189"/>
      <c r="D235" s="190" t="s">
        <v>134</v>
      </c>
      <c r="E235" s="191" t="s">
        <v>19</v>
      </c>
      <c r="F235" s="192" t="s">
        <v>920</v>
      </c>
      <c r="G235" s="189"/>
      <c r="H235" s="193">
        <v>49</v>
      </c>
      <c r="I235" s="194"/>
      <c r="J235" s="189"/>
      <c r="K235" s="189"/>
      <c r="L235" s="195"/>
      <c r="M235" s="196"/>
      <c r="N235" s="197"/>
      <c r="O235" s="197"/>
      <c r="P235" s="197"/>
      <c r="Q235" s="197"/>
      <c r="R235" s="197"/>
      <c r="S235" s="197"/>
      <c r="T235" s="198"/>
      <c r="AT235" s="199" t="s">
        <v>134</v>
      </c>
      <c r="AU235" s="199" t="s">
        <v>79</v>
      </c>
      <c r="AV235" s="13" t="s">
        <v>79</v>
      </c>
      <c r="AW235" s="13" t="s">
        <v>31</v>
      </c>
      <c r="AX235" s="13" t="s">
        <v>77</v>
      </c>
      <c r="AY235" s="199" t="s">
        <v>124</v>
      </c>
    </row>
    <row r="236" spans="1:65" s="2" customFormat="1" ht="37.9" customHeight="1">
      <c r="A236" s="36"/>
      <c r="B236" s="37"/>
      <c r="C236" s="175" t="s">
        <v>444</v>
      </c>
      <c r="D236" s="175" t="s">
        <v>127</v>
      </c>
      <c r="E236" s="176" t="s">
        <v>214</v>
      </c>
      <c r="F236" s="177" t="s">
        <v>215</v>
      </c>
      <c r="G236" s="178" t="s">
        <v>147</v>
      </c>
      <c r="H236" s="179">
        <v>49</v>
      </c>
      <c r="I236" s="180"/>
      <c r="J236" s="181">
        <f>ROUND(I236*H236,2)</f>
        <v>0</v>
      </c>
      <c r="K236" s="177" t="s">
        <v>131</v>
      </c>
      <c r="L236" s="41"/>
      <c r="M236" s="182" t="s">
        <v>19</v>
      </c>
      <c r="N236" s="183" t="s">
        <v>40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132</v>
      </c>
      <c r="AT236" s="186" t="s">
        <v>127</v>
      </c>
      <c r="AU236" s="186" t="s">
        <v>79</v>
      </c>
      <c r="AY236" s="19" t="s">
        <v>124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77</v>
      </c>
      <c r="BK236" s="187">
        <f>ROUND(I236*H236,2)</f>
        <v>0</v>
      </c>
      <c r="BL236" s="19" t="s">
        <v>132</v>
      </c>
      <c r="BM236" s="186" t="s">
        <v>921</v>
      </c>
    </row>
    <row r="237" spans="1:65" s="2" customFormat="1" ht="49.15" customHeight="1">
      <c r="A237" s="36"/>
      <c r="B237" s="37"/>
      <c r="C237" s="175" t="s">
        <v>449</v>
      </c>
      <c r="D237" s="175" t="s">
        <v>127</v>
      </c>
      <c r="E237" s="176" t="s">
        <v>222</v>
      </c>
      <c r="F237" s="177" t="s">
        <v>223</v>
      </c>
      <c r="G237" s="178" t="s">
        <v>147</v>
      </c>
      <c r="H237" s="179">
        <v>4410</v>
      </c>
      <c r="I237" s="180"/>
      <c r="J237" s="181">
        <f>ROUND(I237*H237,2)</f>
        <v>0</v>
      </c>
      <c r="K237" s="177" t="s">
        <v>131</v>
      </c>
      <c r="L237" s="41"/>
      <c r="M237" s="182" t="s">
        <v>19</v>
      </c>
      <c r="N237" s="183" t="s">
        <v>40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132</v>
      </c>
      <c r="AT237" s="186" t="s">
        <v>127</v>
      </c>
      <c r="AU237" s="186" t="s">
        <v>79</v>
      </c>
      <c r="AY237" s="19" t="s">
        <v>124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77</v>
      </c>
      <c r="BK237" s="187">
        <f>ROUND(I237*H237,2)</f>
        <v>0</v>
      </c>
      <c r="BL237" s="19" t="s">
        <v>132</v>
      </c>
      <c r="BM237" s="186" t="s">
        <v>922</v>
      </c>
    </row>
    <row r="238" spans="2:51" s="13" customFormat="1" ht="12">
      <c r="B238" s="188"/>
      <c r="C238" s="189"/>
      <c r="D238" s="190" t="s">
        <v>134</v>
      </c>
      <c r="E238" s="191" t="s">
        <v>19</v>
      </c>
      <c r="F238" s="192" t="s">
        <v>923</v>
      </c>
      <c r="G238" s="189"/>
      <c r="H238" s="193">
        <v>4410</v>
      </c>
      <c r="I238" s="194"/>
      <c r="J238" s="189"/>
      <c r="K238" s="189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134</v>
      </c>
      <c r="AU238" s="199" t="s">
        <v>79</v>
      </c>
      <c r="AV238" s="13" t="s">
        <v>79</v>
      </c>
      <c r="AW238" s="13" t="s">
        <v>31</v>
      </c>
      <c r="AX238" s="13" t="s">
        <v>77</v>
      </c>
      <c r="AY238" s="199" t="s">
        <v>124</v>
      </c>
    </row>
    <row r="239" spans="1:65" s="2" customFormat="1" ht="37.9" customHeight="1">
      <c r="A239" s="36"/>
      <c r="B239" s="37"/>
      <c r="C239" s="175" t="s">
        <v>454</v>
      </c>
      <c r="D239" s="175" t="s">
        <v>127</v>
      </c>
      <c r="E239" s="176" t="s">
        <v>924</v>
      </c>
      <c r="F239" s="177" t="s">
        <v>925</v>
      </c>
      <c r="G239" s="178" t="s">
        <v>147</v>
      </c>
      <c r="H239" s="179">
        <v>80.39</v>
      </c>
      <c r="I239" s="180"/>
      <c r="J239" s="181">
        <f>ROUND(I239*H239,2)</f>
        <v>0</v>
      </c>
      <c r="K239" s="177" t="s">
        <v>131</v>
      </c>
      <c r="L239" s="41"/>
      <c r="M239" s="182" t="s">
        <v>19</v>
      </c>
      <c r="N239" s="183" t="s">
        <v>40</v>
      </c>
      <c r="O239" s="66"/>
      <c r="P239" s="184">
        <f>O239*H239</f>
        <v>0</v>
      </c>
      <c r="Q239" s="184">
        <v>0.00021</v>
      </c>
      <c r="R239" s="184">
        <f>Q239*H239</f>
        <v>0.016881900000000002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132</v>
      </c>
      <c r="AT239" s="186" t="s">
        <v>127</v>
      </c>
      <c r="AU239" s="186" t="s">
        <v>79</v>
      </c>
      <c r="AY239" s="19" t="s">
        <v>124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77</v>
      </c>
      <c r="BK239" s="187">
        <f>ROUND(I239*H239,2)</f>
        <v>0</v>
      </c>
      <c r="BL239" s="19" t="s">
        <v>132</v>
      </c>
      <c r="BM239" s="186" t="s">
        <v>926</v>
      </c>
    </row>
    <row r="240" spans="2:51" s="13" customFormat="1" ht="22.5">
      <c r="B240" s="188"/>
      <c r="C240" s="189"/>
      <c r="D240" s="190" t="s">
        <v>134</v>
      </c>
      <c r="E240" s="191" t="s">
        <v>19</v>
      </c>
      <c r="F240" s="192" t="s">
        <v>867</v>
      </c>
      <c r="G240" s="189"/>
      <c r="H240" s="193">
        <v>80.39</v>
      </c>
      <c r="I240" s="194"/>
      <c r="J240" s="189"/>
      <c r="K240" s="189"/>
      <c r="L240" s="195"/>
      <c r="M240" s="196"/>
      <c r="N240" s="197"/>
      <c r="O240" s="197"/>
      <c r="P240" s="197"/>
      <c r="Q240" s="197"/>
      <c r="R240" s="197"/>
      <c r="S240" s="197"/>
      <c r="T240" s="198"/>
      <c r="AT240" s="199" t="s">
        <v>134</v>
      </c>
      <c r="AU240" s="199" t="s">
        <v>79</v>
      </c>
      <c r="AV240" s="13" t="s">
        <v>79</v>
      </c>
      <c r="AW240" s="13" t="s">
        <v>31</v>
      </c>
      <c r="AX240" s="13" t="s">
        <v>77</v>
      </c>
      <c r="AY240" s="199" t="s">
        <v>124</v>
      </c>
    </row>
    <row r="241" spans="1:65" s="2" customFormat="1" ht="49.15" customHeight="1">
      <c r="A241" s="36"/>
      <c r="B241" s="37"/>
      <c r="C241" s="175" t="s">
        <v>459</v>
      </c>
      <c r="D241" s="175" t="s">
        <v>127</v>
      </c>
      <c r="E241" s="176" t="s">
        <v>927</v>
      </c>
      <c r="F241" s="177" t="s">
        <v>928</v>
      </c>
      <c r="G241" s="178" t="s">
        <v>713</v>
      </c>
      <c r="H241" s="179">
        <v>2.85</v>
      </c>
      <c r="I241" s="180"/>
      <c r="J241" s="181">
        <f>ROUND(I241*H241,2)</f>
        <v>0</v>
      </c>
      <c r="K241" s="177" t="s">
        <v>131</v>
      </c>
      <c r="L241" s="41"/>
      <c r="M241" s="182" t="s">
        <v>19</v>
      </c>
      <c r="N241" s="183" t="s">
        <v>40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1.8</v>
      </c>
      <c r="T241" s="185">
        <f>S241*H241</f>
        <v>5.13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132</v>
      </c>
      <c r="AT241" s="186" t="s">
        <v>127</v>
      </c>
      <c r="AU241" s="186" t="s">
        <v>79</v>
      </c>
      <c r="AY241" s="19" t="s">
        <v>124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77</v>
      </c>
      <c r="BK241" s="187">
        <f>ROUND(I241*H241,2)</f>
        <v>0</v>
      </c>
      <c r="BL241" s="19" t="s">
        <v>132</v>
      </c>
      <c r="BM241" s="186" t="s">
        <v>929</v>
      </c>
    </row>
    <row r="242" spans="2:51" s="13" customFormat="1" ht="12">
      <c r="B242" s="188"/>
      <c r="C242" s="189"/>
      <c r="D242" s="190" t="s">
        <v>134</v>
      </c>
      <c r="E242" s="191" t="s">
        <v>19</v>
      </c>
      <c r="F242" s="192" t="s">
        <v>930</v>
      </c>
      <c r="G242" s="189"/>
      <c r="H242" s="193">
        <v>2.85</v>
      </c>
      <c r="I242" s="194"/>
      <c r="J242" s="189"/>
      <c r="K242" s="189"/>
      <c r="L242" s="195"/>
      <c r="M242" s="196"/>
      <c r="N242" s="197"/>
      <c r="O242" s="197"/>
      <c r="P242" s="197"/>
      <c r="Q242" s="197"/>
      <c r="R242" s="197"/>
      <c r="S242" s="197"/>
      <c r="T242" s="198"/>
      <c r="AT242" s="199" t="s">
        <v>134</v>
      </c>
      <c r="AU242" s="199" t="s">
        <v>79</v>
      </c>
      <c r="AV242" s="13" t="s">
        <v>79</v>
      </c>
      <c r="AW242" s="13" t="s">
        <v>31</v>
      </c>
      <c r="AX242" s="13" t="s">
        <v>77</v>
      </c>
      <c r="AY242" s="199" t="s">
        <v>124</v>
      </c>
    </row>
    <row r="243" spans="1:65" s="2" customFormat="1" ht="37.9" customHeight="1">
      <c r="A243" s="36"/>
      <c r="B243" s="37"/>
      <c r="C243" s="175" t="s">
        <v>464</v>
      </c>
      <c r="D243" s="175" t="s">
        <v>127</v>
      </c>
      <c r="E243" s="176" t="s">
        <v>931</v>
      </c>
      <c r="F243" s="177" t="s">
        <v>932</v>
      </c>
      <c r="G243" s="178" t="s">
        <v>713</v>
      </c>
      <c r="H243" s="179">
        <v>0.36</v>
      </c>
      <c r="I243" s="180"/>
      <c r="J243" s="181">
        <f>ROUND(I243*H243,2)</f>
        <v>0</v>
      </c>
      <c r="K243" s="177" t="s">
        <v>131</v>
      </c>
      <c r="L243" s="41"/>
      <c r="M243" s="182" t="s">
        <v>19</v>
      </c>
      <c r="N243" s="183" t="s">
        <v>40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1.6</v>
      </c>
      <c r="T243" s="185">
        <f>S243*H243</f>
        <v>0.576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132</v>
      </c>
      <c r="AT243" s="186" t="s">
        <v>127</v>
      </c>
      <c r="AU243" s="186" t="s">
        <v>79</v>
      </c>
      <c r="AY243" s="19" t="s">
        <v>124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77</v>
      </c>
      <c r="BK243" s="187">
        <f>ROUND(I243*H243,2)</f>
        <v>0</v>
      </c>
      <c r="BL243" s="19" t="s">
        <v>132</v>
      </c>
      <c r="BM243" s="186" t="s">
        <v>933</v>
      </c>
    </row>
    <row r="244" spans="2:51" s="13" customFormat="1" ht="12">
      <c r="B244" s="188"/>
      <c r="C244" s="189"/>
      <c r="D244" s="190" t="s">
        <v>134</v>
      </c>
      <c r="E244" s="191" t="s">
        <v>19</v>
      </c>
      <c r="F244" s="192" t="s">
        <v>934</v>
      </c>
      <c r="G244" s="189"/>
      <c r="H244" s="193">
        <v>0.36</v>
      </c>
      <c r="I244" s="194"/>
      <c r="J244" s="189"/>
      <c r="K244" s="189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134</v>
      </c>
      <c r="AU244" s="199" t="s">
        <v>79</v>
      </c>
      <c r="AV244" s="13" t="s">
        <v>79</v>
      </c>
      <c r="AW244" s="13" t="s">
        <v>31</v>
      </c>
      <c r="AX244" s="13" t="s">
        <v>77</v>
      </c>
      <c r="AY244" s="199" t="s">
        <v>124</v>
      </c>
    </row>
    <row r="245" spans="1:65" s="2" customFormat="1" ht="24.2" customHeight="1">
      <c r="A245" s="36"/>
      <c r="B245" s="37"/>
      <c r="C245" s="175" t="s">
        <v>469</v>
      </c>
      <c r="D245" s="175" t="s">
        <v>127</v>
      </c>
      <c r="E245" s="176" t="s">
        <v>935</v>
      </c>
      <c r="F245" s="177" t="s">
        <v>936</v>
      </c>
      <c r="G245" s="178" t="s">
        <v>713</v>
      </c>
      <c r="H245" s="179">
        <v>0.45</v>
      </c>
      <c r="I245" s="180"/>
      <c r="J245" s="181">
        <f>ROUND(I245*H245,2)</f>
        <v>0</v>
      </c>
      <c r="K245" s="177" t="s">
        <v>131</v>
      </c>
      <c r="L245" s="41"/>
      <c r="M245" s="182" t="s">
        <v>19</v>
      </c>
      <c r="N245" s="183" t="s">
        <v>40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1.6</v>
      </c>
      <c r="T245" s="185">
        <f>S245*H245</f>
        <v>0.7200000000000001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132</v>
      </c>
      <c r="AT245" s="186" t="s">
        <v>127</v>
      </c>
      <c r="AU245" s="186" t="s">
        <v>79</v>
      </c>
      <c r="AY245" s="19" t="s">
        <v>124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77</v>
      </c>
      <c r="BK245" s="187">
        <f>ROUND(I245*H245,2)</f>
        <v>0</v>
      </c>
      <c r="BL245" s="19" t="s">
        <v>132</v>
      </c>
      <c r="BM245" s="186" t="s">
        <v>937</v>
      </c>
    </row>
    <row r="246" spans="2:51" s="13" customFormat="1" ht="12">
      <c r="B246" s="188"/>
      <c r="C246" s="189"/>
      <c r="D246" s="190" t="s">
        <v>134</v>
      </c>
      <c r="E246" s="191" t="s">
        <v>19</v>
      </c>
      <c r="F246" s="192" t="s">
        <v>938</v>
      </c>
      <c r="G246" s="189"/>
      <c r="H246" s="193">
        <v>0.45</v>
      </c>
      <c r="I246" s="194"/>
      <c r="J246" s="189"/>
      <c r="K246" s="189"/>
      <c r="L246" s="195"/>
      <c r="M246" s="196"/>
      <c r="N246" s="197"/>
      <c r="O246" s="197"/>
      <c r="P246" s="197"/>
      <c r="Q246" s="197"/>
      <c r="R246" s="197"/>
      <c r="S246" s="197"/>
      <c r="T246" s="198"/>
      <c r="AT246" s="199" t="s">
        <v>134</v>
      </c>
      <c r="AU246" s="199" t="s">
        <v>79</v>
      </c>
      <c r="AV246" s="13" t="s">
        <v>79</v>
      </c>
      <c r="AW246" s="13" t="s">
        <v>31</v>
      </c>
      <c r="AX246" s="13" t="s">
        <v>77</v>
      </c>
      <c r="AY246" s="199" t="s">
        <v>124</v>
      </c>
    </row>
    <row r="247" spans="1:65" s="2" customFormat="1" ht="37.9" customHeight="1">
      <c r="A247" s="36"/>
      <c r="B247" s="37"/>
      <c r="C247" s="175" t="s">
        <v>474</v>
      </c>
      <c r="D247" s="175" t="s">
        <v>127</v>
      </c>
      <c r="E247" s="176" t="s">
        <v>939</v>
      </c>
      <c r="F247" s="177" t="s">
        <v>940</v>
      </c>
      <c r="G247" s="178" t="s">
        <v>147</v>
      </c>
      <c r="H247" s="179">
        <v>2</v>
      </c>
      <c r="I247" s="180"/>
      <c r="J247" s="181">
        <f>ROUND(I247*H247,2)</f>
        <v>0</v>
      </c>
      <c r="K247" s="177" t="s">
        <v>131</v>
      </c>
      <c r="L247" s="41"/>
      <c r="M247" s="182" t="s">
        <v>19</v>
      </c>
      <c r="N247" s="183" t="s">
        <v>40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0.076</v>
      </c>
      <c r="T247" s="185">
        <f>S247*H247</f>
        <v>0.152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132</v>
      </c>
      <c r="AT247" s="186" t="s">
        <v>127</v>
      </c>
      <c r="AU247" s="186" t="s">
        <v>79</v>
      </c>
      <c r="AY247" s="19" t="s">
        <v>124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77</v>
      </c>
      <c r="BK247" s="187">
        <f>ROUND(I247*H247,2)</f>
        <v>0</v>
      </c>
      <c r="BL247" s="19" t="s">
        <v>132</v>
      </c>
      <c r="BM247" s="186" t="s">
        <v>941</v>
      </c>
    </row>
    <row r="248" spans="1:65" s="2" customFormat="1" ht="37.9" customHeight="1">
      <c r="A248" s="36"/>
      <c r="B248" s="37"/>
      <c r="C248" s="175" t="s">
        <v>480</v>
      </c>
      <c r="D248" s="175" t="s">
        <v>127</v>
      </c>
      <c r="E248" s="176" t="s">
        <v>942</v>
      </c>
      <c r="F248" s="177" t="s">
        <v>943</v>
      </c>
      <c r="G248" s="178" t="s">
        <v>147</v>
      </c>
      <c r="H248" s="179">
        <v>3</v>
      </c>
      <c r="I248" s="180"/>
      <c r="J248" s="181">
        <f>ROUND(I248*H248,2)</f>
        <v>0</v>
      </c>
      <c r="K248" s="177" t="s">
        <v>131</v>
      </c>
      <c r="L248" s="41"/>
      <c r="M248" s="182" t="s">
        <v>19</v>
      </c>
      <c r="N248" s="183" t="s">
        <v>40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0.063</v>
      </c>
      <c r="T248" s="185">
        <f>S248*H248</f>
        <v>0.189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132</v>
      </c>
      <c r="AT248" s="186" t="s">
        <v>127</v>
      </c>
      <c r="AU248" s="186" t="s">
        <v>79</v>
      </c>
      <c r="AY248" s="19" t="s">
        <v>124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77</v>
      </c>
      <c r="BK248" s="187">
        <f>ROUND(I248*H248,2)</f>
        <v>0</v>
      </c>
      <c r="BL248" s="19" t="s">
        <v>132</v>
      </c>
      <c r="BM248" s="186" t="s">
        <v>944</v>
      </c>
    </row>
    <row r="249" spans="2:51" s="13" customFormat="1" ht="12">
      <c r="B249" s="188"/>
      <c r="C249" s="189"/>
      <c r="D249" s="190" t="s">
        <v>134</v>
      </c>
      <c r="E249" s="191" t="s">
        <v>19</v>
      </c>
      <c r="F249" s="192" t="s">
        <v>945</v>
      </c>
      <c r="G249" s="189"/>
      <c r="H249" s="193">
        <v>3</v>
      </c>
      <c r="I249" s="194"/>
      <c r="J249" s="189"/>
      <c r="K249" s="189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134</v>
      </c>
      <c r="AU249" s="199" t="s">
        <v>79</v>
      </c>
      <c r="AV249" s="13" t="s">
        <v>79</v>
      </c>
      <c r="AW249" s="13" t="s">
        <v>31</v>
      </c>
      <c r="AX249" s="13" t="s">
        <v>77</v>
      </c>
      <c r="AY249" s="199" t="s">
        <v>124</v>
      </c>
    </row>
    <row r="250" spans="1:65" s="2" customFormat="1" ht="49.15" customHeight="1">
      <c r="A250" s="36"/>
      <c r="B250" s="37"/>
      <c r="C250" s="175" t="s">
        <v>484</v>
      </c>
      <c r="D250" s="175" t="s">
        <v>127</v>
      </c>
      <c r="E250" s="176" t="s">
        <v>946</v>
      </c>
      <c r="F250" s="177" t="s">
        <v>947</v>
      </c>
      <c r="G250" s="178" t="s">
        <v>344</v>
      </c>
      <c r="H250" s="179">
        <v>0.25</v>
      </c>
      <c r="I250" s="180"/>
      <c r="J250" s="181">
        <f>ROUND(I250*H250,2)</f>
        <v>0</v>
      </c>
      <c r="K250" s="177" t="s">
        <v>131</v>
      </c>
      <c r="L250" s="41"/>
      <c r="M250" s="182" t="s">
        <v>19</v>
      </c>
      <c r="N250" s="183" t="s">
        <v>40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0.138</v>
      </c>
      <c r="T250" s="185">
        <f>S250*H250</f>
        <v>0.0345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132</v>
      </c>
      <c r="AT250" s="186" t="s">
        <v>127</v>
      </c>
      <c r="AU250" s="186" t="s">
        <v>79</v>
      </c>
      <c r="AY250" s="19" t="s">
        <v>124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77</v>
      </c>
      <c r="BK250" s="187">
        <f>ROUND(I250*H250,2)</f>
        <v>0</v>
      </c>
      <c r="BL250" s="19" t="s">
        <v>132</v>
      </c>
      <c r="BM250" s="186" t="s">
        <v>948</v>
      </c>
    </row>
    <row r="251" spans="1:65" s="2" customFormat="1" ht="49.15" customHeight="1">
      <c r="A251" s="36"/>
      <c r="B251" s="37"/>
      <c r="C251" s="175" t="s">
        <v>491</v>
      </c>
      <c r="D251" s="175" t="s">
        <v>127</v>
      </c>
      <c r="E251" s="176" t="s">
        <v>949</v>
      </c>
      <c r="F251" s="177" t="s">
        <v>950</v>
      </c>
      <c r="G251" s="178" t="s">
        <v>713</v>
      </c>
      <c r="H251" s="179">
        <v>2.228</v>
      </c>
      <c r="I251" s="180"/>
      <c r="J251" s="181">
        <f>ROUND(I251*H251,2)</f>
        <v>0</v>
      </c>
      <c r="K251" s="177" t="s">
        <v>131</v>
      </c>
      <c r="L251" s="41"/>
      <c r="M251" s="182" t="s">
        <v>19</v>
      </c>
      <c r="N251" s="183" t="s">
        <v>40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1.8</v>
      </c>
      <c r="T251" s="185">
        <f>S251*H251</f>
        <v>4.010400000000001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132</v>
      </c>
      <c r="AT251" s="186" t="s">
        <v>127</v>
      </c>
      <c r="AU251" s="186" t="s">
        <v>79</v>
      </c>
      <c r="AY251" s="19" t="s">
        <v>124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77</v>
      </c>
      <c r="BK251" s="187">
        <f>ROUND(I251*H251,2)</f>
        <v>0</v>
      </c>
      <c r="BL251" s="19" t="s">
        <v>132</v>
      </c>
      <c r="BM251" s="186" t="s">
        <v>951</v>
      </c>
    </row>
    <row r="252" spans="2:51" s="13" customFormat="1" ht="12">
      <c r="B252" s="188"/>
      <c r="C252" s="189"/>
      <c r="D252" s="190" t="s">
        <v>134</v>
      </c>
      <c r="E252" s="191" t="s">
        <v>19</v>
      </c>
      <c r="F252" s="192" t="s">
        <v>952</v>
      </c>
      <c r="G252" s="189"/>
      <c r="H252" s="193">
        <v>2.228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134</v>
      </c>
      <c r="AU252" s="199" t="s">
        <v>79</v>
      </c>
      <c r="AV252" s="13" t="s">
        <v>79</v>
      </c>
      <c r="AW252" s="13" t="s">
        <v>31</v>
      </c>
      <c r="AX252" s="13" t="s">
        <v>77</v>
      </c>
      <c r="AY252" s="199" t="s">
        <v>124</v>
      </c>
    </row>
    <row r="253" spans="1:65" s="2" customFormat="1" ht="37.9" customHeight="1">
      <c r="A253" s="36"/>
      <c r="B253" s="37"/>
      <c r="C253" s="175" t="s">
        <v>496</v>
      </c>
      <c r="D253" s="175" t="s">
        <v>127</v>
      </c>
      <c r="E253" s="176" t="s">
        <v>953</v>
      </c>
      <c r="F253" s="177" t="s">
        <v>954</v>
      </c>
      <c r="G253" s="178" t="s">
        <v>344</v>
      </c>
      <c r="H253" s="179">
        <v>26</v>
      </c>
      <c r="I253" s="180"/>
      <c r="J253" s="181">
        <f>ROUND(I253*H253,2)</f>
        <v>0</v>
      </c>
      <c r="K253" s="177" t="s">
        <v>131</v>
      </c>
      <c r="L253" s="41"/>
      <c r="M253" s="182" t="s">
        <v>19</v>
      </c>
      <c r="N253" s="183" t="s">
        <v>40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0.015</v>
      </c>
      <c r="T253" s="185">
        <f>S253*H253</f>
        <v>0.39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132</v>
      </c>
      <c r="AT253" s="186" t="s">
        <v>127</v>
      </c>
      <c r="AU253" s="186" t="s">
        <v>79</v>
      </c>
      <c r="AY253" s="19" t="s">
        <v>124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77</v>
      </c>
      <c r="BK253" s="187">
        <f>ROUND(I253*H253,2)</f>
        <v>0</v>
      </c>
      <c r="BL253" s="19" t="s">
        <v>132</v>
      </c>
      <c r="BM253" s="186" t="s">
        <v>955</v>
      </c>
    </row>
    <row r="254" spans="1:65" s="2" customFormat="1" ht="37.9" customHeight="1">
      <c r="A254" s="36"/>
      <c r="B254" s="37"/>
      <c r="C254" s="175" t="s">
        <v>501</v>
      </c>
      <c r="D254" s="175" t="s">
        <v>127</v>
      </c>
      <c r="E254" s="176" t="s">
        <v>956</v>
      </c>
      <c r="F254" s="177" t="s">
        <v>957</v>
      </c>
      <c r="G254" s="178" t="s">
        <v>130</v>
      </c>
      <c r="H254" s="179">
        <v>65</v>
      </c>
      <c r="I254" s="180"/>
      <c r="J254" s="181">
        <f>ROUND(I254*H254,2)</f>
        <v>0</v>
      </c>
      <c r="K254" s="177" t="s">
        <v>131</v>
      </c>
      <c r="L254" s="41"/>
      <c r="M254" s="182" t="s">
        <v>19</v>
      </c>
      <c r="N254" s="183" t="s">
        <v>40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0.004</v>
      </c>
      <c r="T254" s="185">
        <f>S254*H254</f>
        <v>0.26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132</v>
      </c>
      <c r="AT254" s="186" t="s">
        <v>127</v>
      </c>
      <c r="AU254" s="186" t="s">
        <v>79</v>
      </c>
      <c r="AY254" s="19" t="s">
        <v>124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77</v>
      </c>
      <c r="BK254" s="187">
        <f>ROUND(I254*H254,2)</f>
        <v>0</v>
      </c>
      <c r="BL254" s="19" t="s">
        <v>132</v>
      </c>
      <c r="BM254" s="186" t="s">
        <v>958</v>
      </c>
    </row>
    <row r="255" spans="1:65" s="2" customFormat="1" ht="37.9" customHeight="1">
      <c r="A255" s="36"/>
      <c r="B255" s="37"/>
      <c r="C255" s="175" t="s">
        <v>505</v>
      </c>
      <c r="D255" s="175" t="s">
        <v>127</v>
      </c>
      <c r="E255" s="176" t="s">
        <v>959</v>
      </c>
      <c r="F255" s="177" t="s">
        <v>960</v>
      </c>
      <c r="G255" s="178" t="s">
        <v>130</v>
      </c>
      <c r="H255" s="179">
        <v>9.5</v>
      </c>
      <c r="I255" s="180"/>
      <c r="J255" s="181">
        <f>ROUND(I255*H255,2)</f>
        <v>0</v>
      </c>
      <c r="K255" s="177" t="s">
        <v>131</v>
      </c>
      <c r="L255" s="41"/>
      <c r="M255" s="182" t="s">
        <v>19</v>
      </c>
      <c r="N255" s="183" t="s">
        <v>40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0.009</v>
      </c>
      <c r="T255" s="185">
        <f>S255*H255</f>
        <v>0.08549999999999999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132</v>
      </c>
      <c r="AT255" s="186" t="s">
        <v>127</v>
      </c>
      <c r="AU255" s="186" t="s">
        <v>79</v>
      </c>
      <c r="AY255" s="19" t="s">
        <v>124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77</v>
      </c>
      <c r="BK255" s="187">
        <f>ROUND(I255*H255,2)</f>
        <v>0</v>
      </c>
      <c r="BL255" s="19" t="s">
        <v>132</v>
      </c>
      <c r="BM255" s="186" t="s">
        <v>961</v>
      </c>
    </row>
    <row r="256" spans="1:65" s="2" customFormat="1" ht="49.15" customHeight="1">
      <c r="A256" s="36"/>
      <c r="B256" s="37"/>
      <c r="C256" s="175" t="s">
        <v>510</v>
      </c>
      <c r="D256" s="175" t="s">
        <v>127</v>
      </c>
      <c r="E256" s="176" t="s">
        <v>962</v>
      </c>
      <c r="F256" s="177" t="s">
        <v>963</v>
      </c>
      <c r="G256" s="178" t="s">
        <v>130</v>
      </c>
      <c r="H256" s="179">
        <v>9</v>
      </c>
      <c r="I256" s="180"/>
      <c r="J256" s="181">
        <f>ROUND(I256*H256,2)</f>
        <v>0</v>
      </c>
      <c r="K256" s="177" t="s">
        <v>131</v>
      </c>
      <c r="L256" s="41"/>
      <c r="M256" s="182" t="s">
        <v>19</v>
      </c>
      <c r="N256" s="183" t="s">
        <v>40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0.042</v>
      </c>
      <c r="T256" s="185">
        <f>S256*H256</f>
        <v>0.378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132</v>
      </c>
      <c r="AT256" s="186" t="s">
        <v>127</v>
      </c>
      <c r="AU256" s="186" t="s">
        <v>79</v>
      </c>
      <c r="AY256" s="19" t="s">
        <v>124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77</v>
      </c>
      <c r="BK256" s="187">
        <f>ROUND(I256*H256,2)</f>
        <v>0</v>
      </c>
      <c r="BL256" s="19" t="s">
        <v>132</v>
      </c>
      <c r="BM256" s="186" t="s">
        <v>964</v>
      </c>
    </row>
    <row r="257" spans="2:51" s="13" customFormat="1" ht="12">
      <c r="B257" s="188"/>
      <c r="C257" s="189"/>
      <c r="D257" s="190" t="s">
        <v>134</v>
      </c>
      <c r="E257" s="191" t="s">
        <v>19</v>
      </c>
      <c r="F257" s="192" t="s">
        <v>965</v>
      </c>
      <c r="G257" s="189"/>
      <c r="H257" s="193">
        <v>9</v>
      </c>
      <c r="I257" s="194"/>
      <c r="J257" s="189"/>
      <c r="K257" s="189"/>
      <c r="L257" s="195"/>
      <c r="M257" s="196"/>
      <c r="N257" s="197"/>
      <c r="O257" s="197"/>
      <c r="P257" s="197"/>
      <c r="Q257" s="197"/>
      <c r="R257" s="197"/>
      <c r="S257" s="197"/>
      <c r="T257" s="198"/>
      <c r="AT257" s="199" t="s">
        <v>134</v>
      </c>
      <c r="AU257" s="199" t="s">
        <v>79</v>
      </c>
      <c r="AV257" s="13" t="s">
        <v>79</v>
      </c>
      <c r="AW257" s="13" t="s">
        <v>31</v>
      </c>
      <c r="AX257" s="13" t="s">
        <v>77</v>
      </c>
      <c r="AY257" s="199" t="s">
        <v>124</v>
      </c>
    </row>
    <row r="258" spans="2:63" s="12" customFormat="1" ht="22.9" customHeight="1">
      <c r="B258" s="159"/>
      <c r="C258" s="160"/>
      <c r="D258" s="161" t="s">
        <v>68</v>
      </c>
      <c r="E258" s="173" t="s">
        <v>630</v>
      </c>
      <c r="F258" s="173" t="s">
        <v>631</v>
      </c>
      <c r="G258" s="160"/>
      <c r="H258" s="160"/>
      <c r="I258" s="163"/>
      <c r="J258" s="174">
        <f>BK258</f>
        <v>0</v>
      </c>
      <c r="K258" s="160"/>
      <c r="L258" s="165"/>
      <c r="M258" s="166"/>
      <c r="N258" s="167"/>
      <c r="O258" s="167"/>
      <c r="P258" s="168">
        <f>SUM(P259:P263)</f>
        <v>0</v>
      </c>
      <c r="Q258" s="167"/>
      <c r="R258" s="168">
        <f>SUM(R259:R263)</f>
        <v>0</v>
      </c>
      <c r="S258" s="167"/>
      <c r="T258" s="169">
        <f>SUM(T259:T263)</f>
        <v>0</v>
      </c>
      <c r="AR258" s="170" t="s">
        <v>77</v>
      </c>
      <c r="AT258" s="171" t="s">
        <v>68</v>
      </c>
      <c r="AU258" s="171" t="s">
        <v>77</v>
      </c>
      <c r="AY258" s="170" t="s">
        <v>124</v>
      </c>
      <c r="BK258" s="172">
        <f>SUM(BK259:BK263)</f>
        <v>0</v>
      </c>
    </row>
    <row r="259" spans="1:65" s="2" customFormat="1" ht="37.9" customHeight="1">
      <c r="A259" s="36"/>
      <c r="B259" s="37"/>
      <c r="C259" s="175" t="s">
        <v>516</v>
      </c>
      <c r="D259" s="175" t="s">
        <v>127</v>
      </c>
      <c r="E259" s="176" t="s">
        <v>966</v>
      </c>
      <c r="F259" s="177" t="s">
        <v>967</v>
      </c>
      <c r="G259" s="178" t="s">
        <v>236</v>
      </c>
      <c r="H259" s="179">
        <v>11.925</v>
      </c>
      <c r="I259" s="180"/>
      <c r="J259" s="181">
        <f>ROUND(I259*H259,2)</f>
        <v>0</v>
      </c>
      <c r="K259" s="177" t="s">
        <v>131</v>
      </c>
      <c r="L259" s="41"/>
      <c r="M259" s="182" t="s">
        <v>19</v>
      </c>
      <c r="N259" s="183" t="s">
        <v>40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132</v>
      </c>
      <c r="AT259" s="186" t="s">
        <v>127</v>
      </c>
      <c r="AU259" s="186" t="s">
        <v>79</v>
      </c>
      <c r="AY259" s="19" t="s">
        <v>124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77</v>
      </c>
      <c r="BK259" s="187">
        <f>ROUND(I259*H259,2)</f>
        <v>0</v>
      </c>
      <c r="BL259" s="19" t="s">
        <v>132</v>
      </c>
      <c r="BM259" s="186" t="s">
        <v>968</v>
      </c>
    </row>
    <row r="260" spans="1:65" s="2" customFormat="1" ht="24.2" customHeight="1">
      <c r="A260" s="36"/>
      <c r="B260" s="37"/>
      <c r="C260" s="175" t="s">
        <v>969</v>
      </c>
      <c r="D260" s="175" t="s">
        <v>127</v>
      </c>
      <c r="E260" s="176" t="s">
        <v>970</v>
      </c>
      <c r="F260" s="177" t="s">
        <v>971</v>
      </c>
      <c r="G260" s="178" t="s">
        <v>236</v>
      </c>
      <c r="H260" s="179">
        <v>11.925</v>
      </c>
      <c r="I260" s="180"/>
      <c r="J260" s="181">
        <f>ROUND(I260*H260,2)</f>
        <v>0</v>
      </c>
      <c r="K260" s="177" t="s">
        <v>131</v>
      </c>
      <c r="L260" s="41"/>
      <c r="M260" s="182" t="s">
        <v>19</v>
      </c>
      <c r="N260" s="183" t="s">
        <v>40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132</v>
      </c>
      <c r="AT260" s="186" t="s">
        <v>127</v>
      </c>
      <c r="AU260" s="186" t="s">
        <v>79</v>
      </c>
      <c r="AY260" s="19" t="s">
        <v>124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77</v>
      </c>
      <c r="BK260" s="187">
        <f>ROUND(I260*H260,2)</f>
        <v>0</v>
      </c>
      <c r="BL260" s="19" t="s">
        <v>132</v>
      </c>
      <c r="BM260" s="186" t="s">
        <v>972</v>
      </c>
    </row>
    <row r="261" spans="1:65" s="2" customFormat="1" ht="37.9" customHeight="1">
      <c r="A261" s="36"/>
      <c r="B261" s="37"/>
      <c r="C261" s="175" t="s">
        <v>522</v>
      </c>
      <c r="D261" s="175" t="s">
        <v>127</v>
      </c>
      <c r="E261" s="176" t="s">
        <v>973</v>
      </c>
      <c r="F261" s="177" t="s">
        <v>974</v>
      </c>
      <c r="G261" s="178" t="s">
        <v>236</v>
      </c>
      <c r="H261" s="179">
        <v>178.875</v>
      </c>
      <c r="I261" s="180"/>
      <c r="J261" s="181">
        <f>ROUND(I261*H261,2)</f>
        <v>0</v>
      </c>
      <c r="K261" s="177" t="s">
        <v>131</v>
      </c>
      <c r="L261" s="41"/>
      <c r="M261" s="182" t="s">
        <v>19</v>
      </c>
      <c r="N261" s="183" t="s">
        <v>40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132</v>
      </c>
      <c r="AT261" s="186" t="s">
        <v>127</v>
      </c>
      <c r="AU261" s="186" t="s">
        <v>79</v>
      </c>
      <c r="AY261" s="19" t="s">
        <v>124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77</v>
      </c>
      <c r="BK261" s="187">
        <f>ROUND(I261*H261,2)</f>
        <v>0</v>
      </c>
      <c r="BL261" s="19" t="s">
        <v>132</v>
      </c>
      <c r="BM261" s="186" t="s">
        <v>975</v>
      </c>
    </row>
    <row r="262" spans="2:51" s="13" customFormat="1" ht="12">
      <c r="B262" s="188"/>
      <c r="C262" s="189"/>
      <c r="D262" s="190" t="s">
        <v>134</v>
      </c>
      <c r="E262" s="189"/>
      <c r="F262" s="192" t="s">
        <v>976</v>
      </c>
      <c r="G262" s="189"/>
      <c r="H262" s="193">
        <v>178.875</v>
      </c>
      <c r="I262" s="194"/>
      <c r="J262" s="189"/>
      <c r="K262" s="189"/>
      <c r="L262" s="195"/>
      <c r="M262" s="196"/>
      <c r="N262" s="197"/>
      <c r="O262" s="197"/>
      <c r="P262" s="197"/>
      <c r="Q262" s="197"/>
      <c r="R262" s="197"/>
      <c r="S262" s="197"/>
      <c r="T262" s="198"/>
      <c r="AT262" s="199" t="s">
        <v>134</v>
      </c>
      <c r="AU262" s="199" t="s">
        <v>79</v>
      </c>
      <c r="AV262" s="13" t="s">
        <v>79</v>
      </c>
      <c r="AW262" s="13" t="s">
        <v>4</v>
      </c>
      <c r="AX262" s="13" t="s">
        <v>77</v>
      </c>
      <c r="AY262" s="199" t="s">
        <v>124</v>
      </c>
    </row>
    <row r="263" spans="1:65" s="2" customFormat="1" ht="37.9" customHeight="1">
      <c r="A263" s="36"/>
      <c r="B263" s="37"/>
      <c r="C263" s="175" t="s">
        <v>528</v>
      </c>
      <c r="D263" s="175" t="s">
        <v>127</v>
      </c>
      <c r="E263" s="176" t="s">
        <v>977</v>
      </c>
      <c r="F263" s="177" t="s">
        <v>978</v>
      </c>
      <c r="G263" s="178" t="s">
        <v>236</v>
      </c>
      <c r="H263" s="179">
        <v>11.346</v>
      </c>
      <c r="I263" s="180"/>
      <c r="J263" s="181">
        <f>ROUND(I263*H263,2)</f>
        <v>0</v>
      </c>
      <c r="K263" s="177" t="s">
        <v>131</v>
      </c>
      <c r="L263" s="41"/>
      <c r="M263" s="182" t="s">
        <v>19</v>
      </c>
      <c r="N263" s="183" t="s">
        <v>40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132</v>
      </c>
      <c r="AT263" s="186" t="s">
        <v>127</v>
      </c>
      <c r="AU263" s="186" t="s">
        <v>79</v>
      </c>
      <c r="AY263" s="19" t="s">
        <v>124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77</v>
      </c>
      <c r="BK263" s="187">
        <f>ROUND(I263*H263,2)</f>
        <v>0</v>
      </c>
      <c r="BL263" s="19" t="s">
        <v>132</v>
      </c>
      <c r="BM263" s="186" t="s">
        <v>979</v>
      </c>
    </row>
    <row r="264" spans="2:63" s="12" customFormat="1" ht="22.9" customHeight="1">
      <c r="B264" s="159"/>
      <c r="C264" s="160"/>
      <c r="D264" s="161" t="s">
        <v>68</v>
      </c>
      <c r="E264" s="173" t="s">
        <v>231</v>
      </c>
      <c r="F264" s="173" t="s">
        <v>232</v>
      </c>
      <c r="G264" s="160"/>
      <c r="H264" s="160"/>
      <c r="I264" s="163"/>
      <c r="J264" s="174">
        <f>BK264</f>
        <v>0</v>
      </c>
      <c r="K264" s="160"/>
      <c r="L264" s="165"/>
      <c r="M264" s="166"/>
      <c r="N264" s="167"/>
      <c r="O264" s="167"/>
      <c r="P264" s="168">
        <f>P265</f>
        <v>0</v>
      </c>
      <c r="Q264" s="167"/>
      <c r="R264" s="168">
        <f>R265</f>
        <v>0</v>
      </c>
      <c r="S264" s="167"/>
      <c r="T264" s="169">
        <f>T265</f>
        <v>0</v>
      </c>
      <c r="AR264" s="170" t="s">
        <v>77</v>
      </c>
      <c r="AT264" s="171" t="s">
        <v>68</v>
      </c>
      <c r="AU264" s="171" t="s">
        <v>77</v>
      </c>
      <c r="AY264" s="170" t="s">
        <v>124</v>
      </c>
      <c r="BK264" s="172">
        <f>BK265</f>
        <v>0</v>
      </c>
    </row>
    <row r="265" spans="1:65" s="2" customFormat="1" ht="49.15" customHeight="1">
      <c r="A265" s="36"/>
      <c r="B265" s="37"/>
      <c r="C265" s="175" t="s">
        <v>532</v>
      </c>
      <c r="D265" s="175" t="s">
        <v>127</v>
      </c>
      <c r="E265" s="176" t="s">
        <v>980</v>
      </c>
      <c r="F265" s="177" t="s">
        <v>981</v>
      </c>
      <c r="G265" s="178" t="s">
        <v>236</v>
      </c>
      <c r="H265" s="179">
        <v>87.33</v>
      </c>
      <c r="I265" s="180"/>
      <c r="J265" s="181">
        <f>ROUND(I265*H265,2)</f>
        <v>0</v>
      </c>
      <c r="K265" s="177" t="s">
        <v>131</v>
      </c>
      <c r="L265" s="41"/>
      <c r="M265" s="182" t="s">
        <v>19</v>
      </c>
      <c r="N265" s="183" t="s">
        <v>40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132</v>
      </c>
      <c r="AT265" s="186" t="s">
        <v>127</v>
      </c>
      <c r="AU265" s="186" t="s">
        <v>79</v>
      </c>
      <c r="AY265" s="19" t="s">
        <v>124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77</v>
      </c>
      <c r="BK265" s="187">
        <f>ROUND(I265*H265,2)</f>
        <v>0</v>
      </c>
      <c r="BL265" s="19" t="s">
        <v>132</v>
      </c>
      <c r="BM265" s="186" t="s">
        <v>982</v>
      </c>
    </row>
    <row r="266" spans="2:63" s="12" customFormat="1" ht="22.9" customHeight="1">
      <c r="B266" s="159"/>
      <c r="C266" s="160"/>
      <c r="D266" s="161" t="s">
        <v>68</v>
      </c>
      <c r="E266" s="173" t="s">
        <v>382</v>
      </c>
      <c r="F266" s="173" t="s">
        <v>383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SUM(P267:P285)</f>
        <v>0</v>
      </c>
      <c r="Q266" s="167"/>
      <c r="R266" s="168">
        <f>SUM(R267:R285)</f>
        <v>0.077494</v>
      </c>
      <c r="S266" s="167"/>
      <c r="T266" s="169">
        <f>SUM(T267:T285)</f>
        <v>0</v>
      </c>
      <c r="AR266" s="170" t="s">
        <v>79</v>
      </c>
      <c r="AT266" s="171" t="s">
        <v>68</v>
      </c>
      <c r="AU266" s="171" t="s">
        <v>77</v>
      </c>
      <c r="AY266" s="170" t="s">
        <v>124</v>
      </c>
      <c r="BK266" s="172">
        <f>SUM(BK267:BK285)</f>
        <v>0</v>
      </c>
    </row>
    <row r="267" spans="1:65" s="2" customFormat="1" ht="14.45" customHeight="1">
      <c r="A267" s="36"/>
      <c r="B267" s="37"/>
      <c r="C267" s="211" t="s">
        <v>546</v>
      </c>
      <c r="D267" s="211" t="s">
        <v>138</v>
      </c>
      <c r="E267" s="212" t="s">
        <v>983</v>
      </c>
      <c r="F267" s="213" t="s">
        <v>984</v>
      </c>
      <c r="G267" s="214" t="s">
        <v>344</v>
      </c>
      <c r="H267" s="215">
        <v>4</v>
      </c>
      <c r="I267" s="216"/>
      <c r="J267" s="217">
        <f aca="true" t="shared" si="10" ref="J267:J274">ROUND(I267*H267,2)</f>
        <v>0</v>
      </c>
      <c r="K267" s="213" t="s">
        <v>19</v>
      </c>
      <c r="L267" s="218"/>
      <c r="M267" s="219" t="s">
        <v>19</v>
      </c>
      <c r="N267" s="220" t="s">
        <v>40</v>
      </c>
      <c r="O267" s="66"/>
      <c r="P267" s="184">
        <f aca="true" t="shared" si="11" ref="P267:P274">O267*H267</f>
        <v>0</v>
      </c>
      <c r="Q267" s="184">
        <v>0</v>
      </c>
      <c r="R267" s="184">
        <f aca="true" t="shared" si="12" ref="R267:R274">Q267*H267</f>
        <v>0</v>
      </c>
      <c r="S267" s="184">
        <v>0</v>
      </c>
      <c r="T267" s="185">
        <f aca="true" t="shared" si="13" ref="T267:T274"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180</v>
      </c>
      <c r="AT267" s="186" t="s">
        <v>138</v>
      </c>
      <c r="AU267" s="186" t="s">
        <v>79</v>
      </c>
      <c r="AY267" s="19" t="s">
        <v>124</v>
      </c>
      <c r="BE267" s="187">
        <f aca="true" t="shared" si="14" ref="BE267:BE274">IF(N267="základní",J267,0)</f>
        <v>0</v>
      </c>
      <c r="BF267" s="187">
        <f aca="true" t="shared" si="15" ref="BF267:BF274">IF(N267="snížená",J267,0)</f>
        <v>0</v>
      </c>
      <c r="BG267" s="187">
        <f aca="true" t="shared" si="16" ref="BG267:BG274">IF(N267="zákl. přenesená",J267,0)</f>
        <v>0</v>
      </c>
      <c r="BH267" s="187">
        <f aca="true" t="shared" si="17" ref="BH267:BH274">IF(N267="sníž. přenesená",J267,0)</f>
        <v>0</v>
      </c>
      <c r="BI267" s="187">
        <f aca="true" t="shared" si="18" ref="BI267:BI274">IF(N267="nulová",J267,0)</f>
        <v>0</v>
      </c>
      <c r="BJ267" s="19" t="s">
        <v>77</v>
      </c>
      <c r="BK267" s="187">
        <f aca="true" t="shared" si="19" ref="BK267:BK274">ROUND(I267*H267,2)</f>
        <v>0</v>
      </c>
      <c r="BL267" s="19" t="s">
        <v>181</v>
      </c>
      <c r="BM267" s="186" t="s">
        <v>985</v>
      </c>
    </row>
    <row r="268" spans="1:65" s="2" customFormat="1" ht="14.45" customHeight="1">
      <c r="A268" s="36"/>
      <c r="B268" s="37"/>
      <c r="C268" s="211" t="s">
        <v>551</v>
      </c>
      <c r="D268" s="211" t="s">
        <v>138</v>
      </c>
      <c r="E268" s="212" t="s">
        <v>986</v>
      </c>
      <c r="F268" s="213" t="s">
        <v>987</v>
      </c>
      <c r="G268" s="214" t="s">
        <v>344</v>
      </c>
      <c r="H268" s="215">
        <v>9</v>
      </c>
      <c r="I268" s="216"/>
      <c r="J268" s="217">
        <f t="shared" si="10"/>
        <v>0</v>
      </c>
      <c r="K268" s="213" t="s">
        <v>19</v>
      </c>
      <c r="L268" s="218"/>
      <c r="M268" s="219" t="s">
        <v>19</v>
      </c>
      <c r="N268" s="220" t="s">
        <v>40</v>
      </c>
      <c r="O268" s="66"/>
      <c r="P268" s="184">
        <f t="shared" si="11"/>
        <v>0</v>
      </c>
      <c r="Q268" s="184">
        <v>0.00013</v>
      </c>
      <c r="R268" s="184">
        <f t="shared" si="12"/>
        <v>0.0011699999999999998</v>
      </c>
      <c r="S268" s="184">
        <v>0</v>
      </c>
      <c r="T268" s="185">
        <f t="shared" si="1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180</v>
      </c>
      <c r="AT268" s="186" t="s">
        <v>138</v>
      </c>
      <c r="AU268" s="186" t="s">
        <v>79</v>
      </c>
      <c r="AY268" s="19" t="s">
        <v>124</v>
      </c>
      <c r="BE268" s="187">
        <f t="shared" si="14"/>
        <v>0</v>
      </c>
      <c r="BF268" s="187">
        <f t="shared" si="15"/>
        <v>0</v>
      </c>
      <c r="BG268" s="187">
        <f t="shared" si="16"/>
        <v>0</v>
      </c>
      <c r="BH268" s="187">
        <f t="shared" si="17"/>
        <v>0</v>
      </c>
      <c r="BI268" s="187">
        <f t="shared" si="18"/>
        <v>0</v>
      </c>
      <c r="BJ268" s="19" t="s">
        <v>77</v>
      </c>
      <c r="BK268" s="187">
        <f t="shared" si="19"/>
        <v>0</v>
      </c>
      <c r="BL268" s="19" t="s">
        <v>181</v>
      </c>
      <c r="BM268" s="186" t="s">
        <v>988</v>
      </c>
    </row>
    <row r="269" spans="1:65" s="2" customFormat="1" ht="24.2" customHeight="1">
      <c r="A269" s="36"/>
      <c r="B269" s="37"/>
      <c r="C269" s="175" t="s">
        <v>556</v>
      </c>
      <c r="D269" s="175" t="s">
        <v>127</v>
      </c>
      <c r="E269" s="176" t="s">
        <v>989</v>
      </c>
      <c r="F269" s="177" t="s">
        <v>990</v>
      </c>
      <c r="G269" s="178" t="s">
        <v>344</v>
      </c>
      <c r="H269" s="179">
        <v>13</v>
      </c>
      <c r="I269" s="180"/>
      <c r="J269" s="181">
        <f t="shared" si="10"/>
        <v>0</v>
      </c>
      <c r="K269" s="177" t="s">
        <v>131</v>
      </c>
      <c r="L269" s="41"/>
      <c r="M269" s="182" t="s">
        <v>19</v>
      </c>
      <c r="N269" s="183" t="s">
        <v>40</v>
      </c>
      <c r="O269" s="66"/>
      <c r="P269" s="184">
        <f t="shared" si="11"/>
        <v>0</v>
      </c>
      <c r="Q269" s="184">
        <v>0</v>
      </c>
      <c r="R269" s="184">
        <f t="shared" si="12"/>
        <v>0</v>
      </c>
      <c r="S269" s="184">
        <v>0</v>
      </c>
      <c r="T269" s="185">
        <f t="shared" si="1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181</v>
      </c>
      <c r="AT269" s="186" t="s">
        <v>127</v>
      </c>
      <c r="AU269" s="186" t="s">
        <v>79</v>
      </c>
      <c r="AY269" s="19" t="s">
        <v>124</v>
      </c>
      <c r="BE269" s="187">
        <f t="shared" si="14"/>
        <v>0</v>
      </c>
      <c r="BF269" s="187">
        <f t="shared" si="15"/>
        <v>0</v>
      </c>
      <c r="BG269" s="187">
        <f t="shared" si="16"/>
        <v>0</v>
      </c>
      <c r="BH269" s="187">
        <f t="shared" si="17"/>
        <v>0</v>
      </c>
      <c r="BI269" s="187">
        <f t="shared" si="18"/>
        <v>0</v>
      </c>
      <c r="BJ269" s="19" t="s">
        <v>77</v>
      </c>
      <c r="BK269" s="187">
        <f t="shared" si="19"/>
        <v>0</v>
      </c>
      <c r="BL269" s="19" t="s">
        <v>181</v>
      </c>
      <c r="BM269" s="186" t="s">
        <v>991</v>
      </c>
    </row>
    <row r="270" spans="1:65" s="2" customFormat="1" ht="14.45" customHeight="1">
      <c r="A270" s="36"/>
      <c r="B270" s="37"/>
      <c r="C270" s="211" t="s">
        <v>560</v>
      </c>
      <c r="D270" s="211" t="s">
        <v>138</v>
      </c>
      <c r="E270" s="212" t="s">
        <v>992</v>
      </c>
      <c r="F270" s="213" t="s">
        <v>993</v>
      </c>
      <c r="G270" s="214" t="s">
        <v>344</v>
      </c>
      <c r="H270" s="215">
        <v>8</v>
      </c>
      <c r="I270" s="216"/>
      <c r="J270" s="217">
        <f t="shared" si="10"/>
        <v>0</v>
      </c>
      <c r="K270" s="213" t="s">
        <v>131</v>
      </c>
      <c r="L270" s="218"/>
      <c r="M270" s="219" t="s">
        <v>19</v>
      </c>
      <c r="N270" s="220" t="s">
        <v>40</v>
      </c>
      <c r="O270" s="66"/>
      <c r="P270" s="184">
        <f t="shared" si="11"/>
        <v>0</v>
      </c>
      <c r="Q270" s="184">
        <v>0.0005</v>
      </c>
      <c r="R270" s="184">
        <f t="shared" si="12"/>
        <v>0.004</v>
      </c>
      <c r="S270" s="184">
        <v>0</v>
      </c>
      <c r="T270" s="185">
        <f t="shared" si="1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180</v>
      </c>
      <c r="AT270" s="186" t="s">
        <v>138</v>
      </c>
      <c r="AU270" s="186" t="s">
        <v>79</v>
      </c>
      <c r="AY270" s="19" t="s">
        <v>124</v>
      </c>
      <c r="BE270" s="187">
        <f t="shared" si="14"/>
        <v>0</v>
      </c>
      <c r="BF270" s="187">
        <f t="shared" si="15"/>
        <v>0</v>
      </c>
      <c r="BG270" s="187">
        <f t="shared" si="16"/>
        <v>0</v>
      </c>
      <c r="BH270" s="187">
        <f t="shared" si="17"/>
        <v>0</v>
      </c>
      <c r="BI270" s="187">
        <f t="shared" si="18"/>
        <v>0</v>
      </c>
      <c r="BJ270" s="19" t="s">
        <v>77</v>
      </c>
      <c r="BK270" s="187">
        <f t="shared" si="19"/>
        <v>0</v>
      </c>
      <c r="BL270" s="19" t="s">
        <v>181</v>
      </c>
      <c r="BM270" s="186" t="s">
        <v>994</v>
      </c>
    </row>
    <row r="271" spans="1:65" s="2" customFormat="1" ht="24.2" customHeight="1">
      <c r="A271" s="36"/>
      <c r="B271" s="37"/>
      <c r="C271" s="175" t="s">
        <v>565</v>
      </c>
      <c r="D271" s="175" t="s">
        <v>127</v>
      </c>
      <c r="E271" s="176" t="s">
        <v>995</v>
      </c>
      <c r="F271" s="177" t="s">
        <v>996</v>
      </c>
      <c r="G271" s="178" t="s">
        <v>344</v>
      </c>
      <c r="H271" s="179">
        <v>8</v>
      </c>
      <c r="I271" s="180"/>
      <c r="J271" s="181">
        <f t="shared" si="10"/>
        <v>0</v>
      </c>
      <c r="K271" s="177" t="s">
        <v>131</v>
      </c>
      <c r="L271" s="41"/>
      <c r="M271" s="182" t="s">
        <v>19</v>
      </c>
      <c r="N271" s="183" t="s">
        <v>40</v>
      </c>
      <c r="O271" s="66"/>
      <c r="P271" s="184">
        <f t="shared" si="11"/>
        <v>0</v>
      </c>
      <c r="Q271" s="184">
        <v>0</v>
      </c>
      <c r="R271" s="184">
        <f t="shared" si="12"/>
        <v>0</v>
      </c>
      <c r="S271" s="184">
        <v>0</v>
      </c>
      <c r="T271" s="185">
        <f t="shared" si="1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181</v>
      </c>
      <c r="AT271" s="186" t="s">
        <v>127</v>
      </c>
      <c r="AU271" s="186" t="s">
        <v>79</v>
      </c>
      <c r="AY271" s="19" t="s">
        <v>124</v>
      </c>
      <c r="BE271" s="187">
        <f t="shared" si="14"/>
        <v>0</v>
      </c>
      <c r="BF271" s="187">
        <f t="shared" si="15"/>
        <v>0</v>
      </c>
      <c r="BG271" s="187">
        <f t="shared" si="16"/>
        <v>0</v>
      </c>
      <c r="BH271" s="187">
        <f t="shared" si="17"/>
        <v>0</v>
      </c>
      <c r="BI271" s="187">
        <f t="shared" si="18"/>
        <v>0</v>
      </c>
      <c r="BJ271" s="19" t="s">
        <v>77</v>
      </c>
      <c r="BK271" s="187">
        <f t="shared" si="19"/>
        <v>0</v>
      </c>
      <c r="BL271" s="19" t="s">
        <v>181</v>
      </c>
      <c r="BM271" s="186" t="s">
        <v>997</v>
      </c>
    </row>
    <row r="272" spans="1:65" s="2" customFormat="1" ht="38.65" customHeight="1">
      <c r="A272" s="36"/>
      <c r="B272" s="37"/>
      <c r="C272" s="211" t="s">
        <v>567</v>
      </c>
      <c r="D272" s="211" t="s">
        <v>138</v>
      </c>
      <c r="E272" s="212" t="s">
        <v>417</v>
      </c>
      <c r="F272" s="213" t="s">
        <v>418</v>
      </c>
      <c r="G272" s="214" t="s">
        <v>344</v>
      </c>
      <c r="H272" s="215">
        <v>1</v>
      </c>
      <c r="I272" s="216"/>
      <c r="J272" s="217">
        <f t="shared" si="10"/>
        <v>0</v>
      </c>
      <c r="K272" s="213" t="s">
        <v>19</v>
      </c>
      <c r="L272" s="218"/>
      <c r="M272" s="219" t="s">
        <v>19</v>
      </c>
      <c r="N272" s="220" t="s">
        <v>40</v>
      </c>
      <c r="O272" s="66"/>
      <c r="P272" s="184">
        <f t="shared" si="11"/>
        <v>0</v>
      </c>
      <c r="Q272" s="184">
        <v>0.0033</v>
      </c>
      <c r="R272" s="184">
        <f t="shared" si="12"/>
        <v>0.0033</v>
      </c>
      <c r="S272" s="184">
        <v>0</v>
      </c>
      <c r="T272" s="185">
        <f t="shared" si="1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180</v>
      </c>
      <c r="AT272" s="186" t="s">
        <v>138</v>
      </c>
      <c r="AU272" s="186" t="s">
        <v>79</v>
      </c>
      <c r="AY272" s="19" t="s">
        <v>124</v>
      </c>
      <c r="BE272" s="187">
        <f t="shared" si="14"/>
        <v>0</v>
      </c>
      <c r="BF272" s="187">
        <f t="shared" si="15"/>
        <v>0</v>
      </c>
      <c r="BG272" s="187">
        <f t="shared" si="16"/>
        <v>0</v>
      </c>
      <c r="BH272" s="187">
        <f t="shared" si="17"/>
        <v>0</v>
      </c>
      <c r="BI272" s="187">
        <f t="shared" si="18"/>
        <v>0</v>
      </c>
      <c r="BJ272" s="19" t="s">
        <v>77</v>
      </c>
      <c r="BK272" s="187">
        <f t="shared" si="19"/>
        <v>0</v>
      </c>
      <c r="BL272" s="19" t="s">
        <v>181</v>
      </c>
      <c r="BM272" s="186" t="s">
        <v>998</v>
      </c>
    </row>
    <row r="273" spans="1:65" s="2" customFormat="1" ht="37.9" customHeight="1">
      <c r="A273" s="36"/>
      <c r="B273" s="37"/>
      <c r="C273" s="175" t="s">
        <v>573</v>
      </c>
      <c r="D273" s="175" t="s">
        <v>127</v>
      </c>
      <c r="E273" s="176" t="s">
        <v>405</v>
      </c>
      <c r="F273" s="177" t="s">
        <v>406</v>
      </c>
      <c r="G273" s="178" t="s">
        <v>344</v>
      </c>
      <c r="H273" s="179">
        <v>1</v>
      </c>
      <c r="I273" s="180"/>
      <c r="J273" s="181">
        <f t="shared" si="10"/>
        <v>0</v>
      </c>
      <c r="K273" s="177" t="s">
        <v>131</v>
      </c>
      <c r="L273" s="41"/>
      <c r="M273" s="182" t="s">
        <v>19</v>
      </c>
      <c r="N273" s="183" t="s">
        <v>40</v>
      </c>
      <c r="O273" s="66"/>
      <c r="P273" s="184">
        <f t="shared" si="11"/>
        <v>0</v>
      </c>
      <c r="Q273" s="184">
        <v>0</v>
      </c>
      <c r="R273" s="184">
        <f t="shared" si="12"/>
        <v>0</v>
      </c>
      <c r="S273" s="184">
        <v>0</v>
      </c>
      <c r="T273" s="185">
        <f t="shared" si="1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181</v>
      </c>
      <c r="AT273" s="186" t="s">
        <v>127</v>
      </c>
      <c r="AU273" s="186" t="s">
        <v>79</v>
      </c>
      <c r="AY273" s="19" t="s">
        <v>124</v>
      </c>
      <c r="BE273" s="187">
        <f t="shared" si="14"/>
        <v>0</v>
      </c>
      <c r="BF273" s="187">
        <f t="shared" si="15"/>
        <v>0</v>
      </c>
      <c r="BG273" s="187">
        <f t="shared" si="16"/>
        <v>0</v>
      </c>
      <c r="BH273" s="187">
        <f t="shared" si="17"/>
        <v>0</v>
      </c>
      <c r="BI273" s="187">
        <f t="shared" si="18"/>
        <v>0</v>
      </c>
      <c r="BJ273" s="19" t="s">
        <v>77</v>
      </c>
      <c r="BK273" s="187">
        <f t="shared" si="19"/>
        <v>0</v>
      </c>
      <c r="BL273" s="19" t="s">
        <v>181</v>
      </c>
      <c r="BM273" s="186" t="s">
        <v>999</v>
      </c>
    </row>
    <row r="274" spans="1:65" s="2" customFormat="1" ht="37.9" customHeight="1">
      <c r="A274" s="36"/>
      <c r="B274" s="37"/>
      <c r="C274" s="175" t="s">
        <v>578</v>
      </c>
      <c r="D274" s="175" t="s">
        <v>127</v>
      </c>
      <c r="E274" s="176" t="s">
        <v>1000</v>
      </c>
      <c r="F274" s="177" t="s">
        <v>1001</v>
      </c>
      <c r="G274" s="178" t="s">
        <v>130</v>
      </c>
      <c r="H274" s="179">
        <v>20.2</v>
      </c>
      <c r="I274" s="180"/>
      <c r="J274" s="181">
        <f t="shared" si="10"/>
        <v>0</v>
      </c>
      <c r="K274" s="177" t="s">
        <v>1002</v>
      </c>
      <c r="L274" s="41"/>
      <c r="M274" s="182" t="s">
        <v>19</v>
      </c>
      <c r="N274" s="183" t="s">
        <v>40</v>
      </c>
      <c r="O274" s="66"/>
      <c r="P274" s="184">
        <f t="shared" si="11"/>
        <v>0</v>
      </c>
      <c r="Q274" s="184">
        <v>0.00312</v>
      </c>
      <c r="R274" s="184">
        <f t="shared" si="12"/>
        <v>0.063024</v>
      </c>
      <c r="S274" s="184">
        <v>0</v>
      </c>
      <c r="T274" s="185">
        <f t="shared" si="1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181</v>
      </c>
      <c r="AT274" s="186" t="s">
        <v>127</v>
      </c>
      <c r="AU274" s="186" t="s">
        <v>79</v>
      </c>
      <c r="AY274" s="19" t="s">
        <v>124</v>
      </c>
      <c r="BE274" s="187">
        <f t="shared" si="14"/>
        <v>0</v>
      </c>
      <c r="BF274" s="187">
        <f t="shared" si="15"/>
        <v>0</v>
      </c>
      <c r="BG274" s="187">
        <f t="shared" si="16"/>
        <v>0</v>
      </c>
      <c r="BH274" s="187">
        <f t="shared" si="17"/>
        <v>0</v>
      </c>
      <c r="BI274" s="187">
        <f t="shared" si="18"/>
        <v>0</v>
      </c>
      <c r="BJ274" s="19" t="s">
        <v>77</v>
      </c>
      <c r="BK274" s="187">
        <f t="shared" si="19"/>
        <v>0</v>
      </c>
      <c r="BL274" s="19" t="s">
        <v>181</v>
      </c>
      <c r="BM274" s="186" t="s">
        <v>1003</v>
      </c>
    </row>
    <row r="275" spans="2:51" s="15" customFormat="1" ht="12">
      <c r="B275" s="221"/>
      <c r="C275" s="222"/>
      <c r="D275" s="190" t="s">
        <v>134</v>
      </c>
      <c r="E275" s="223" t="s">
        <v>19</v>
      </c>
      <c r="F275" s="224" t="s">
        <v>1004</v>
      </c>
      <c r="G275" s="222"/>
      <c r="H275" s="223" t="s">
        <v>19</v>
      </c>
      <c r="I275" s="225"/>
      <c r="J275" s="222"/>
      <c r="K275" s="222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134</v>
      </c>
      <c r="AU275" s="230" t="s">
        <v>79</v>
      </c>
      <c r="AV275" s="15" t="s">
        <v>77</v>
      </c>
      <c r="AW275" s="15" t="s">
        <v>31</v>
      </c>
      <c r="AX275" s="15" t="s">
        <v>69</v>
      </c>
      <c r="AY275" s="230" t="s">
        <v>124</v>
      </c>
    </row>
    <row r="276" spans="2:51" s="13" customFormat="1" ht="12">
      <c r="B276" s="188"/>
      <c r="C276" s="189"/>
      <c r="D276" s="190" t="s">
        <v>134</v>
      </c>
      <c r="E276" s="191" t="s">
        <v>19</v>
      </c>
      <c r="F276" s="192" t="s">
        <v>1005</v>
      </c>
      <c r="G276" s="189"/>
      <c r="H276" s="193">
        <v>7.9</v>
      </c>
      <c r="I276" s="194"/>
      <c r="J276" s="189"/>
      <c r="K276" s="189"/>
      <c r="L276" s="195"/>
      <c r="M276" s="196"/>
      <c r="N276" s="197"/>
      <c r="O276" s="197"/>
      <c r="P276" s="197"/>
      <c r="Q276" s="197"/>
      <c r="R276" s="197"/>
      <c r="S276" s="197"/>
      <c r="T276" s="198"/>
      <c r="AT276" s="199" t="s">
        <v>134</v>
      </c>
      <c r="AU276" s="199" t="s">
        <v>79</v>
      </c>
      <c r="AV276" s="13" t="s">
        <v>79</v>
      </c>
      <c r="AW276" s="13" t="s">
        <v>31</v>
      </c>
      <c r="AX276" s="13" t="s">
        <v>69</v>
      </c>
      <c r="AY276" s="199" t="s">
        <v>124</v>
      </c>
    </row>
    <row r="277" spans="2:51" s="15" customFormat="1" ht="12">
      <c r="B277" s="221"/>
      <c r="C277" s="222"/>
      <c r="D277" s="190" t="s">
        <v>134</v>
      </c>
      <c r="E277" s="223" t="s">
        <v>19</v>
      </c>
      <c r="F277" s="224" t="s">
        <v>1006</v>
      </c>
      <c r="G277" s="222"/>
      <c r="H277" s="223" t="s">
        <v>19</v>
      </c>
      <c r="I277" s="225"/>
      <c r="J277" s="222"/>
      <c r="K277" s="222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134</v>
      </c>
      <c r="AU277" s="230" t="s">
        <v>79</v>
      </c>
      <c r="AV277" s="15" t="s">
        <v>77</v>
      </c>
      <c r="AW277" s="15" t="s">
        <v>31</v>
      </c>
      <c r="AX277" s="15" t="s">
        <v>69</v>
      </c>
      <c r="AY277" s="230" t="s">
        <v>124</v>
      </c>
    </row>
    <row r="278" spans="2:51" s="13" customFormat="1" ht="12">
      <c r="B278" s="188"/>
      <c r="C278" s="189"/>
      <c r="D278" s="190" t="s">
        <v>134</v>
      </c>
      <c r="E278" s="191" t="s">
        <v>19</v>
      </c>
      <c r="F278" s="192" t="s">
        <v>1007</v>
      </c>
      <c r="G278" s="189"/>
      <c r="H278" s="193">
        <v>12.3</v>
      </c>
      <c r="I278" s="194"/>
      <c r="J278" s="189"/>
      <c r="K278" s="189"/>
      <c r="L278" s="195"/>
      <c r="M278" s="196"/>
      <c r="N278" s="197"/>
      <c r="O278" s="197"/>
      <c r="P278" s="197"/>
      <c r="Q278" s="197"/>
      <c r="R278" s="197"/>
      <c r="S278" s="197"/>
      <c r="T278" s="198"/>
      <c r="AT278" s="199" t="s">
        <v>134</v>
      </c>
      <c r="AU278" s="199" t="s">
        <v>79</v>
      </c>
      <c r="AV278" s="13" t="s">
        <v>79</v>
      </c>
      <c r="AW278" s="13" t="s">
        <v>31</v>
      </c>
      <c r="AX278" s="13" t="s">
        <v>69</v>
      </c>
      <c r="AY278" s="199" t="s">
        <v>124</v>
      </c>
    </row>
    <row r="279" spans="2:51" s="14" customFormat="1" ht="12">
      <c r="B279" s="200"/>
      <c r="C279" s="201"/>
      <c r="D279" s="190" t="s">
        <v>134</v>
      </c>
      <c r="E279" s="202" t="s">
        <v>19</v>
      </c>
      <c r="F279" s="203" t="s">
        <v>137</v>
      </c>
      <c r="G279" s="201"/>
      <c r="H279" s="204">
        <v>20.200000000000003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134</v>
      </c>
      <c r="AU279" s="210" t="s">
        <v>79</v>
      </c>
      <c r="AV279" s="14" t="s">
        <v>132</v>
      </c>
      <c r="AW279" s="14" t="s">
        <v>31</v>
      </c>
      <c r="AX279" s="14" t="s">
        <v>77</v>
      </c>
      <c r="AY279" s="210" t="s">
        <v>124</v>
      </c>
    </row>
    <row r="280" spans="1:65" s="2" customFormat="1" ht="37.9" customHeight="1">
      <c r="A280" s="36"/>
      <c r="B280" s="37"/>
      <c r="C280" s="175" t="s">
        <v>1008</v>
      </c>
      <c r="D280" s="175" t="s">
        <v>127</v>
      </c>
      <c r="E280" s="176" t="s">
        <v>1009</v>
      </c>
      <c r="F280" s="177" t="s">
        <v>1010</v>
      </c>
      <c r="G280" s="178" t="s">
        <v>344</v>
      </c>
      <c r="H280" s="179">
        <v>2</v>
      </c>
      <c r="I280" s="180"/>
      <c r="J280" s="181">
        <f aca="true" t="shared" si="20" ref="J280:J285">ROUND(I280*H280,2)</f>
        <v>0</v>
      </c>
      <c r="K280" s="177" t="s">
        <v>131</v>
      </c>
      <c r="L280" s="41"/>
      <c r="M280" s="182" t="s">
        <v>19</v>
      </c>
      <c r="N280" s="183" t="s">
        <v>40</v>
      </c>
      <c r="O280" s="66"/>
      <c r="P280" s="184">
        <f aca="true" t="shared" si="21" ref="P280:P285">O280*H280</f>
        <v>0</v>
      </c>
      <c r="Q280" s="184">
        <v>0</v>
      </c>
      <c r="R280" s="184">
        <f aca="true" t="shared" si="22" ref="R280:R285">Q280*H280</f>
        <v>0</v>
      </c>
      <c r="S280" s="184">
        <v>0</v>
      </c>
      <c r="T280" s="185">
        <f aca="true" t="shared" si="23" ref="T280:T285"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181</v>
      </c>
      <c r="AT280" s="186" t="s">
        <v>127</v>
      </c>
      <c r="AU280" s="186" t="s">
        <v>79</v>
      </c>
      <c r="AY280" s="19" t="s">
        <v>124</v>
      </c>
      <c r="BE280" s="187">
        <f aca="true" t="shared" si="24" ref="BE280:BE285">IF(N280="základní",J280,0)</f>
        <v>0</v>
      </c>
      <c r="BF280" s="187">
        <f aca="true" t="shared" si="25" ref="BF280:BF285">IF(N280="snížená",J280,0)</f>
        <v>0</v>
      </c>
      <c r="BG280" s="187">
        <f aca="true" t="shared" si="26" ref="BG280:BG285">IF(N280="zákl. přenesená",J280,0)</f>
        <v>0</v>
      </c>
      <c r="BH280" s="187">
        <f aca="true" t="shared" si="27" ref="BH280:BH285">IF(N280="sníž. přenesená",J280,0)</f>
        <v>0</v>
      </c>
      <c r="BI280" s="187">
        <f aca="true" t="shared" si="28" ref="BI280:BI285">IF(N280="nulová",J280,0)</f>
        <v>0</v>
      </c>
      <c r="BJ280" s="19" t="s">
        <v>77</v>
      </c>
      <c r="BK280" s="187">
        <f aca="true" t="shared" si="29" ref="BK280:BK285">ROUND(I280*H280,2)</f>
        <v>0</v>
      </c>
      <c r="BL280" s="19" t="s">
        <v>181</v>
      </c>
      <c r="BM280" s="186" t="s">
        <v>1011</v>
      </c>
    </row>
    <row r="281" spans="1:65" s="2" customFormat="1" ht="24.2" customHeight="1">
      <c r="A281" s="36"/>
      <c r="B281" s="37"/>
      <c r="C281" s="211" t="s">
        <v>1012</v>
      </c>
      <c r="D281" s="211" t="s">
        <v>138</v>
      </c>
      <c r="E281" s="212" t="s">
        <v>1013</v>
      </c>
      <c r="F281" s="213" t="s">
        <v>1014</v>
      </c>
      <c r="G281" s="214" t="s">
        <v>344</v>
      </c>
      <c r="H281" s="215">
        <v>1</v>
      </c>
      <c r="I281" s="216"/>
      <c r="J281" s="217">
        <f t="shared" si="20"/>
        <v>0</v>
      </c>
      <c r="K281" s="213" t="s">
        <v>19</v>
      </c>
      <c r="L281" s="218"/>
      <c r="M281" s="219" t="s">
        <v>19</v>
      </c>
      <c r="N281" s="220" t="s">
        <v>40</v>
      </c>
      <c r="O281" s="66"/>
      <c r="P281" s="184">
        <f t="shared" si="21"/>
        <v>0</v>
      </c>
      <c r="Q281" s="184">
        <v>0.0027</v>
      </c>
      <c r="R281" s="184">
        <f t="shared" si="22"/>
        <v>0.0027</v>
      </c>
      <c r="S281" s="184">
        <v>0</v>
      </c>
      <c r="T281" s="185">
        <f t="shared" si="2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180</v>
      </c>
      <c r="AT281" s="186" t="s">
        <v>138</v>
      </c>
      <c r="AU281" s="186" t="s">
        <v>79</v>
      </c>
      <c r="AY281" s="19" t="s">
        <v>124</v>
      </c>
      <c r="BE281" s="187">
        <f t="shared" si="24"/>
        <v>0</v>
      </c>
      <c r="BF281" s="187">
        <f t="shared" si="25"/>
        <v>0</v>
      </c>
      <c r="BG281" s="187">
        <f t="shared" si="26"/>
        <v>0</v>
      </c>
      <c r="BH281" s="187">
        <f t="shared" si="27"/>
        <v>0</v>
      </c>
      <c r="BI281" s="187">
        <f t="shared" si="28"/>
        <v>0</v>
      </c>
      <c r="BJ281" s="19" t="s">
        <v>77</v>
      </c>
      <c r="BK281" s="187">
        <f t="shared" si="29"/>
        <v>0</v>
      </c>
      <c r="BL281" s="19" t="s">
        <v>181</v>
      </c>
      <c r="BM281" s="186" t="s">
        <v>1015</v>
      </c>
    </row>
    <row r="282" spans="1:65" s="2" customFormat="1" ht="38.65" customHeight="1">
      <c r="A282" s="36"/>
      <c r="B282" s="37"/>
      <c r="C282" s="211" t="s">
        <v>1016</v>
      </c>
      <c r="D282" s="211" t="s">
        <v>138</v>
      </c>
      <c r="E282" s="212" t="s">
        <v>1017</v>
      </c>
      <c r="F282" s="213" t="s">
        <v>1018</v>
      </c>
      <c r="G282" s="214" t="s">
        <v>344</v>
      </c>
      <c r="H282" s="215">
        <v>1</v>
      </c>
      <c r="I282" s="216"/>
      <c r="J282" s="217">
        <f t="shared" si="20"/>
        <v>0</v>
      </c>
      <c r="K282" s="213" t="s">
        <v>19</v>
      </c>
      <c r="L282" s="218"/>
      <c r="M282" s="219" t="s">
        <v>19</v>
      </c>
      <c r="N282" s="220" t="s">
        <v>40</v>
      </c>
      <c r="O282" s="66"/>
      <c r="P282" s="184">
        <f t="shared" si="21"/>
        <v>0</v>
      </c>
      <c r="Q282" s="184">
        <v>0.0027</v>
      </c>
      <c r="R282" s="184">
        <f t="shared" si="22"/>
        <v>0.0027</v>
      </c>
      <c r="S282" s="184">
        <v>0</v>
      </c>
      <c r="T282" s="185">
        <f t="shared" si="2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180</v>
      </c>
      <c r="AT282" s="186" t="s">
        <v>138</v>
      </c>
      <c r="AU282" s="186" t="s">
        <v>79</v>
      </c>
      <c r="AY282" s="19" t="s">
        <v>124</v>
      </c>
      <c r="BE282" s="187">
        <f t="shared" si="24"/>
        <v>0</v>
      </c>
      <c r="BF282" s="187">
        <f t="shared" si="25"/>
        <v>0</v>
      </c>
      <c r="BG282" s="187">
        <f t="shared" si="26"/>
        <v>0</v>
      </c>
      <c r="BH282" s="187">
        <f t="shared" si="27"/>
        <v>0</v>
      </c>
      <c r="BI282" s="187">
        <f t="shared" si="28"/>
        <v>0</v>
      </c>
      <c r="BJ282" s="19" t="s">
        <v>77</v>
      </c>
      <c r="BK282" s="187">
        <f t="shared" si="29"/>
        <v>0</v>
      </c>
      <c r="BL282" s="19" t="s">
        <v>181</v>
      </c>
      <c r="BM282" s="186" t="s">
        <v>1019</v>
      </c>
    </row>
    <row r="283" spans="1:65" s="2" customFormat="1" ht="37.9" customHeight="1">
      <c r="A283" s="36"/>
      <c r="B283" s="37"/>
      <c r="C283" s="175" t="s">
        <v>582</v>
      </c>
      <c r="D283" s="175" t="s">
        <v>127</v>
      </c>
      <c r="E283" s="176" t="s">
        <v>1020</v>
      </c>
      <c r="F283" s="177" t="s">
        <v>1021</v>
      </c>
      <c r="G283" s="178" t="s">
        <v>344</v>
      </c>
      <c r="H283" s="179">
        <v>1</v>
      </c>
      <c r="I283" s="180"/>
      <c r="J283" s="181">
        <f t="shared" si="20"/>
        <v>0</v>
      </c>
      <c r="K283" s="177" t="s">
        <v>131</v>
      </c>
      <c r="L283" s="41"/>
      <c r="M283" s="182" t="s">
        <v>19</v>
      </c>
      <c r="N283" s="183" t="s">
        <v>40</v>
      </c>
      <c r="O283" s="66"/>
      <c r="P283" s="184">
        <f t="shared" si="21"/>
        <v>0</v>
      </c>
      <c r="Q283" s="184">
        <v>0</v>
      </c>
      <c r="R283" s="184">
        <f t="shared" si="22"/>
        <v>0</v>
      </c>
      <c r="S283" s="184">
        <v>0</v>
      </c>
      <c r="T283" s="185">
        <f t="shared" si="2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181</v>
      </c>
      <c r="AT283" s="186" t="s">
        <v>127</v>
      </c>
      <c r="AU283" s="186" t="s">
        <v>79</v>
      </c>
      <c r="AY283" s="19" t="s">
        <v>124</v>
      </c>
      <c r="BE283" s="187">
        <f t="shared" si="24"/>
        <v>0</v>
      </c>
      <c r="BF283" s="187">
        <f t="shared" si="25"/>
        <v>0</v>
      </c>
      <c r="BG283" s="187">
        <f t="shared" si="26"/>
        <v>0</v>
      </c>
      <c r="BH283" s="187">
        <f t="shared" si="27"/>
        <v>0</v>
      </c>
      <c r="BI283" s="187">
        <f t="shared" si="28"/>
        <v>0</v>
      </c>
      <c r="BJ283" s="19" t="s">
        <v>77</v>
      </c>
      <c r="BK283" s="187">
        <f t="shared" si="29"/>
        <v>0</v>
      </c>
      <c r="BL283" s="19" t="s">
        <v>181</v>
      </c>
      <c r="BM283" s="186" t="s">
        <v>1022</v>
      </c>
    </row>
    <row r="284" spans="1:65" s="2" customFormat="1" ht="14.45" customHeight="1">
      <c r="A284" s="36"/>
      <c r="B284" s="37"/>
      <c r="C284" s="211" t="s">
        <v>586</v>
      </c>
      <c r="D284" s="211" t="s">
        <v>138</v>
      </c>
      <c r="E284" s="212" t="s">
        <v>1023</v>
      </c>
      <c r="F284" s="213" t="s">
        <v>1024</v>
      </c>
      <c r="G284" s="214" t="s">
        <v>344</v>
      </c>
      <c r="H284" s="215">
        <v>1</v>
      </c>
      <c r="I284" s="216"/>
      <c r="J284" s="217">
        <f t="shared" si="20"/>
        <v>0</v>
      </c>
      <c r="K284" s="213" t="s">
        <v>19</v>
      </c>
      <c r="L284" s="218"/>
      <c r="M284" s="219" t="s">
        <v>19</v>
      </c>
      <c r="N284" s="220" t="s">
        <v>40</v>
      </c>
      <c r="O284" s="66"/>
      <c r="P284" s="184">
        <f t="shared" si="21"/>
        <v>0</v>
      </c>
      <c r="Q284" s="184">
        <v>0.0006</v>
      </c>
      <c r="R284" s="184">
        <f t="shared" si="22"/>
        <v>0.0006</v>
      </c>
      <c r="S284" s="184">
        <v>0</v>
      </c>
      <c r="T284" s="185">
        <f t="shared" si="2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180</v>
      </c>
      <c r="AT284" s="186" t="s">
        <v>138</v>
      </c>
      <c r="AU284" s="186" t="s">
        <v>79</v>
      </c>
      <c r="AY284" s="19" t="s">
        <v>124</v>
      </c>
      <c r="BE284" s="187">
        <f t="shared" si="24"/>
        <v>0</v>
      </c>
      <c r="BF284" s="187">
        <f t="shared" si="25"/>
        <v>0</v>
      </c>
      <c r="BG284" s="187">
        <f t="shared" si="26"/>
        <v>0</v>
      </c>
      <c r="BH284" s="187">
        <f t="shared" si="27"/>
        <v>0</v>
      </c>
      <c r="BI284" s="187">
        <f t="shared" si="28"/>
        <v>0</v>
      </c>
      <c r="BJ284" s="19" t="s">
        <v>77</v>
      </c>
      <c r="BK284" s="187">
        <f t="shared" si="29"/>
        <v>0</v>
      </c>
      <c r="BL284" s="19" t="s">
        <v>181</v>
      </c>
      <c r="BM284" s="186" t="s">
        <v>1025</v>
      </c>
    </row>
    <row r="285" spans="1:65" s="2" customFormat="1" ht="37.9" customHeight="1">
      <c r="A285" s="36"/>
      <c r="B285" s="37"/>
      <c r="C285" s="175" t="s">
        <v>592</v>
      </c>
      <c r="D285" s="175" t="s">
        <v>127</v>
      </c>
      <c r="E285" s="176" t="s">
        <v>427</v>
      </c>
      <c r="F285" s="177" t="s">
        <v>428</v>
      </c>
      <c r="G285" s="178" t="s">
        <v>272</v>
      </c>
      <c r="H285" s="231"/>
      <c r="I285" s="180"/>
      <c r="J285" s="181">
        <f t="shared" si="20"/>
        <v>0</v>
      </c>
      <c r="K285" s="177" t="s">
        <v>131</v>
      </c>
      <c r="L285" s="41"/>
      <c r="M285" s="182" t="s">
        <v>19</v>
      </c>
      <c r="N285" s="183" t="s">
        <v>40</v>
      </c>
      <c r="O285" s="66"/>
      <c r="P285" s="184">
        <f t="shared" si="21"/>
        <v>0</v>
      </c>
      <c r="Q285" s="184">
        <v>0</v>
      </c>
      <c r="R285" s="184">
        <f t="shared" si="22"/>
        <v>0</v>
      </c>
      <c r="S285" s="184">
        <v>0</v>
      </c>
      <c r="T285" s="185">
        <f t="shared" si="2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181</v>
      </c>
      <c r="AT285" s="186" t="s">
        <v>127</v>
      </c>
      <c r="AU285" s="186" t="s">
        <v>79</v>
      </c>
      <c r="AY285" s="19" t="s">
        <v>124</v>
      </c>
      <c r="BE285" s="187">
        <f t="shared" si="24"/>
        <v>0</v>
      </c>
      <c r="BF285" s="187">
        <f t="shared" si="25"/>
        <v>0</v>
      </c>
      <c r="BG285" s="187">
        <f t="shared" si="26"/>
        <v>0</v>
      </c>
      <c r="BH285" s="187">
        <f t="shared" si="27"/>
        <v>0</v>
      </c>
      <c r="BI285" s="187">
        <f t="shared" si="28"/>
        <v>0</v>
      </c>
      <c r="BJ285" s="19" t="s">
        <v>77</v>
      </c>
      <c r="BK285" s="187">
        <f t="shared" si="29"/>
        <v>0</v>
      </c>
      <c r="BL285" s="19" t="s">
        <v>181</v>
      </c>
      <c r="BM285" s="186" t="s">
        <v>1026</v>
      </c>
    </row>
    <row r="286" spans="2:63" s="12" customFormat="1" ht="25.9" customHeight="1">
      <c r="B286" s="159"/>
      <c r="C286" s="160"/>
      <c r="D286" s="161" t="s">
        <v>68</v>
      </c>
      <c r="E286" s="162" t="s">
        <v>669</v>
      </c>
      <c r="F286" s="162" t="s">
        <v>670</v>
      </c>
      <c r="G286" s="160"/>
      <c r="H286" s="160"/>
      <c r="I286" s="163"/>
      <c r="J286" s="164">
        <f>BK286</f>
        <v>0</v>
      </c>
      <c r="K286" s="160"/>
      <c r="L286" s="165"/>
      <c r="M286" s="166"/>
      <c r="N286" s="167"/>
      <c r="O286" s="167"/>
      <c r="P286" s="168">
        <f>P287+P303+P309+P346+P362+P401+P411+P418+P420+P447+P456+P476+P503+P516+P537+P539</f>
        <v>0</v>
      </c>
      <c r="Q286" s="167"/>
      <c r="R286" s="168">
        <f>R287+R303+R309+R346+R362+R401+R411+R418+R420+R447+R456+R476+R503+R516+R537+R539</f>
        <v>17.115950410000004</v>
      </c>
      <c r="S286" s="167"/>
      <c r="T286" s="169">
        <f>T287+T303+T309+T346+T362+T401+T411+T418+T420+T447+T456+T476+T503+T516+T537+T539</f>
        <v>0</v>
      </c>
      <c r="AR286" s="170" t="s">
        <v>79</v>
      </c>
      <c r="AT286" s="171" t="s">
        <v>68</v>
      </c>
      <c r="AU286" s="171" t="s">
        <v>69</v>
      </c>
      <c r="AY286" s="170" t="s">
        <v>124</v>
      </c>
      <c r="BK286" s="172">
        <f>BK287+BK303+BK309+BK346+BK362+BK401+BK411+BK418+BK420+BK447+BK456+BK476+BK503+BK516+BK537+BK539</f>
        <v>0</v>
      </c>
    </row>
    <row r="287" spans="2:63" s="12" customFormat="1" ht="22.9" customHeight="1">
      <c r="B287" s="159"/>
      <c r="C287" s="160"/>
      <c r="D287" s="161" t="s">
        <v>68</v>
      </c>
      <c r="E287" s="173" t="s">
        <v>1027</v>
      </c>
      <c r="F287" s="173" t="s">
        <v>1028</v>
      </c>
      <c r="G287" s="160"/>
      <c r="H287" s="160"/>
      <c r="I287" s="163"/>
      <c r="J287" s="174">
        <f>BK287</f>
        <v>0</v>
      </c>
      <c r="K287" s="160"/>
      <c r="L287" s="165"/>
      <c r="M287" s="166"/>
      <c r="N287" s="167"/>
      <c r="O287" s="167"/>
      <c r="P287" s="168">
        <f>SUM(P288:P302)</f>
        <v>0</v>
      </c>
      <c r="Q287" s="167"/>
      <c r="R287" s="168">
        <f>SUM(R288:R302)</f>
        <v>1.2519292</v>
      </c>
      <c r="S287" s="167"/>
      <c r="T287" s="169">
        <f>SUM(T288:T302)</f>
        <v>0</v>
      </c>
      <c r="AR287" s="170" t="s">
        <v>79</v>
      </c>
      <c r="AT287" s="171" t="s">
        <v>68</v>
      </c>
      <c r="AU287" s="171" t="s">
        <v>77</v>
      </c>
      <c r="AY287" s="170" t="s">
        <v>124</v>
      </c>
      <c r="BK287" s="172">
        <f>SUM(BK288:BK302)</f>
        <v>0</v>
      </c>
    </row>
    <row r="288" spans="1:65" s="2" customFormat="1" ht="37.9" customHeight="1">
      <c r="A288" s="36"/>
      <c r="B288" s="37"/>
      <c r="C288" s="175" t="s">
        <v>599</v>
      </c>
      <c r="D288" s="175" t="s">
        <v>127</v>
      </c>
      <c r="E288" s="176" t="s">
        <v>1029</v>
      </c>
      <c r="F288" s="177" t="s">
        <v>1030</v>
      </c>
      <c r="G288" s="178" t="s">
        <v>147</v>
      </c>
      <c r="H288" s="179">
        <v>90.44</v>
      </c>
      <c r="I288" s="180"/>
      <c r="J288" s="181">
        <f>ROUND(I288*H288,2)</f>
        <v>0</v>
      </c>
      <c r="K288" s="177" t="s">
        <v>131</v>
      </c>
      <c r="L288" s="41"/>
      <c r="M288" s="182" t="s">
        <v>19</v>
      </c>
      <c r="N288" s="183" t="s">
        <v>40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181</v>
      </c>
      <c r="AT288" s="186" t="s">
        <v>127</v>
      </c>
      <c r="AU288" s="186" t="s">
        <v>79</v>
      </c>
      <c r="AY288" s="19" t="s">
        <v>124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77</v>
      </c>
      <c r="BK288" s="187">
        <f>ROUND(I288*H288,2)</f>
        <v>0</v>
      </c>
      <c r="BL288" s="19" t="s">
        <v>181</v>
      </c>
      <c r="BM288" s="186" t="s">
        <v>1031</v>
      </c>
    </row>
    <row r="289" spans="2:51" s="13" customFormat="1" ht="12">
      <c r="B289" s="188"/>
      <c r="C289" s="189"/>
      <c r="D289" s="190" t="s">
        <v>134</v>
      </c>
      <c r="E289" s="191" t="s">
        <v>19</v>
      </c>
      <c r="F289" s="192" t="s">
        <v>1032</v>
      </c>
      <c r="G289" s="189"/>
      <c r="H289" s="193">
        <v>90.44</v>
      </c>
      <c r="I289" s="194"/>
      <c r="J289" s="189"/>
      <c r="K289" s="189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134</v>
      </c>
      <c r="AU289" s="199" t="s">
        <v>79</v>
      </c>
      <c r="AV289" s="13" t="s">
        <v>79</v>
      </c>
      <c r="AW289" s="13" t="s">
        <v>31</v>
      </c>
      <c r="AX289" s="13" t="s">
        <v>77</v>
      </c>
      <c r="AY289" s="199" t="s">
        <v>124</v>
      </c>
    </row>
    <row r="290" spans="1:65" s="2" customFormat="1" ht="14.45" customHeight="1">
      <c r="A290" s="36"/>
      <c r="B290" s="37"/>
      <c r="C290" s="211" t="s">
        <v>606</v>
      </c>
      <c r="D290" s="211" t="s">
        <v>138</v>
      </c>
      <c r="E290" s="212" t="s">
        <v>1033</v>
      </c>
      <c r="F290" s="213" t="s">
        <v>1034</v>
      </c>
      <c r="G290" s="214" t="s">
        <v>236</v>
      </c>
      <c r="H290" s="215">
        <v>0.03</v>
      </c>
      <c r="I290" s="216"/>
      <c r="J290" s="217">
        <f>ROUND(I290*H290,2)</f>
        <v>0</v>
      </c>
      <c r="K290" s="213" t="s">
        <v>131</v>
      </c>
      <c r="L290" s="218"/>
      <c r="M290" s="219" t="s">
        <v>19</v>
      </c>
      <c r="N290" s="220" t="s">
        <v>40</v>
      </c>
      <c r="O290" s="66"/>
      <c r="P290" s="184">
        <f>O290*H290</f>
        <v>0</v>
      </c>
      <c r="Q290" s="184">
        <v>1</v>
      </c>
      <c r="R290" s="184">
        <f>Q290*H290</f>
        <v>0.03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180</v>
      </c>
      <c r="AT290" s="186" t="s">
        <v>138</v>
      </c>
      <c r="AU290" s="186" t="s">
        <v>79</v>
      </c>
      <c r="AY290" s="19" t="s">
        <v>124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77</v>
      </c>
      <c r="BK290" s="187">
        <f>ROUND(I290*H290,2)</f>
        <v>0</v>
      </c>
      <c r="BL290" s="19" t="s">
        <v>181</v>
      </c>
      <c r="BM290" s="186" t="s">
        <v>1035</v>
      </c>
    </row>
    <row r="291" spans="1:47" s="2" customFormat="1" ht="19.5">
      <c r="A291" s="36"/>
      <c r="B291" s="37"/>
      <c r="C291" s="38"/>
      <c r="D291" s="190" t="s">
        <v>338</v>
      </c>
      <c r="E291" s="38"/>
      <c r="F291" s="232" t="s">
        <v>1036</v>
      </c>
      <c r="G291" s="38"/>
      <c r="H291" s="38"/>
      <c r="I291" s="233"/>
      <c r="J291" s="38"/>
      <c r="K291" s="38"/>
      <c r="L291" s="41"/>
      <c r="M291" s="234"/>
      <c r="N291" s="235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338</v>
      </c>
      <c r="AU291" s="19" t="s">
        <v>79</v>
      </c>
    </row>
    <row r="292" spans="2:51" s="13" customFormat="1" ht="12">
      <c r="B292" s="188"/>
      <c r="C292" s="189"/>
      <c r="D292" s="190" t="s">
        <v>134</v>
      </c>
      <c r="E292" s="189"/>
      <c r="F292" s="192" t="s">
        <v>1037</v>
      </c>
      <c r="G292" s="189"/>
      <c r="H292" s="193">
        <v>0.03</v>
      </c>
      <c r="I292" s="194"/>
      <c r="J292" s="189"/>
      <c r="K292" s="189"/>
      <c r="L292" s="195"/>
      <c r="M292" s="196"/>
      <c r="N292" s="197"/>
      <c r="O292" s="197"/>
      <c r="P292" s="197"/>
      <c r="Q292" s="197"/>
      <c r="R292" s="197"/>
      <c r="S292" s="197"/>
      <c r="T292" s="198"/>
      <c r="AT292" s="199" t="s">
        <v>134</v>
      </c>
      <c r="AU292" s="199" t="s">
        <v>79</v>
      </c>
      <c r="AV292" s="13" t="s">
        <v>79</v>
      </c>
      <c r="AW292" s="13" t="s">
        <v>4</v>
      </c>
      <c r="AX292" s="13" t="s">
        <v>77</v>
      </c>
      <c r="AY292" s="199" t="s">
        <v>124</v>
      </c>
    </row>
    <row r="293" spans="1:65" s="2" customFormat="1" ht="24.2" customHeight="1">
      <c r="A293" s="36"/>
      <c r="B293" s="37"/>
      <c r="C293" s="175" t="s">
        <v>610</v>
      </c>
      <c r="D293" s="175" t="s">
        <v>127</v>
      </c>
      <c r="E293" s="176" t="s">
        <v>1038</v>
      </c>
      <c r="F293" s="177" t="s">
        <v>1039</v>
      </c>
      <c r="G293" s="178" t="s">
        <v>147</v>
      </c>
      <c r="H293" s="179">
        <v>180.88</v>
      </c>
      <c r="I293" s="180"/>
      <c r="J293" s="181">
        <f>ROUND(I293*H293,2)</f>
        <v>0</v>
      </c>
      <c r="K293" s="177" t="s">
        <v>131</v>
      </c>
      <c r="L293" s="41"/>
      <c r="M293" s="182" t="s">
        <v>19</v>
      </c>
      <c r="N293" s="183" t="s">
        <v>40</v>
      </c>
      <c r="O293" s="66"/>
      <c r="P293" s="184">
        <f>O293*H293</f>
        <v>0</v>
      </c>
      <c r="Q293" s="184">
        <v>0.0004</v>
      </c>
      <c r="R293" s="184">
        <f>Q293*H293</f>
        <v>0.072352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181</v>
      </c>
      <c r="AT293" s="186" t="s">
        <v>127</v>
      </c>
      <c r="AU293" s="186" t="s">
        <v>79</v>
      </c>
      <c r="AY293" s="19" t="s">
        <v>124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77</v>
      </c>
      <c r="BK293" s="187">
        <f>ROUND(I293*H293,2)</f>
        <v>0</v>
      </c>
      <c r="BL293" s="19" t="s">
        <v>181</v>
      </c>
      <c r="BM293" s="186" t="s">
        <v>1040</v>
      </c>
    </row>
    <row r="294" spans="2:51" s="13" customFormat="1" ht="12">
      <c r="B294" s="188"/>
      <c r="C294" s="189"/>
      <c r="D294" s="190" t="s">
        <v>134</v>
      </c>
      <c r="E294" s="191" t="s">
        <v>19</v>
      </c>
      <c r="F294" s="192" t="s">
        <v>1041</v>
      </c>
      <c r="G294" s="189"/>
      <c r="H294" s="193">
        <v>180.88</v>
      </c>
      <c r="I294" s="194"/>
      <c r="J294" s="189"/>
      <c r="K294" s="189"/>
      <c r="L294" s="195"/>
      <c r="M294" s="196"/>
      <c r="N294" s="197"/>
      <c r="O294" s="197"/>
      <c r="P294" s="197"/>
      <c r="Q294" s="197"/>
      <c r="R294" s="197"/>
      <c r="S294" s="197"/>
      <c r="T294" s="198"/>
      <c r="AT294" s="199" t="s">
        <v>134</v>
      </c>
      <c r="AU294" s="199" t="s">
        <v>79</v>
      </c>
      <c r="AV294" s="13" t="s">
        <v>79</v>
      </c>
      <c r="AW294" s="13" t="s">
        <v>31</v>
      </c>
      <c r="AX294" s="13" t="s">
        <v>77</v>
      </c>
      <c r="AY294" s="199" t="s">
        <v>124</v>
      </c>
    </row>
    <row r="295" spans="1:65" s="2" customFormat="1" ht="37.9" customHeight="1">
      <c r="A295" s="36"/>
      <c r="B295" s="37"/>
      <c r="C295" s="211" t="s">
        <v>616</v>
      </c>
      <c r="D295" s="211" t="s">
        <v>138</v>
      </c>
      <c r="E295" s="212" t="s">
        <v>1042</v>
      </c>
      <c r="F295" s="213" t="s">
        <v>1043</v>
      </c>
      <c r="G295" s="214" t="s">
        <v>147</v>
      </c>
      <c r="H295" s="215">
        <v>105.408</v>
      </c>
      <c r="I295" s="216"/>
      <c r="J295" s="217">
        <f>ROUND(I295*H295,2)</f>
        <v>0</v>
      </c>
      <c r="K295" s="213" t="s">
        <v>19</v>
      </c>
      <c r="L295" s="218"/>
      <c r="M295" s="219" t="s">
        <v>19</v>
      </c>
      <c r="N295" s="220" t="s">
        <v>40</v>
      </c>
      <c r="O295" s="66"/>
      <c r="P295" s="184">
        <f>O295*H295</f>
        <v>0</v>
      </c>
      <c r="Q295" s="184">
        <v>0.0064</v>
      </c>
      <c r="R295" s="184">
        <f>Q295*H295</f>
        <v>0.6746112000000001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180</v>
      </c>
      <c r="AT295" s="186" t="s">
        <v>138</v>
      </c>
      <c r="AU295" s="186" t="s">
        <v>79</v>
      </c>
      <c r="AY295" s="19" t="s">
        <v>124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77</v>
      </c>
      <c r="BK295" s="187">
        <f>ROUND(I295*H295,2)</f>
        <v>0</v>
      </c>
      <c r="BL295" s="19" t="s">
        <v>181</v>
      </c>
      <c r="BM295" s="186" t="s">
        <v>1044</v>
      </c>
    </row>
    <row r="296" spans="2:51" s="13" customFormat="1" ht="12">
      <c r="B296" s="188"/>
      <c r="C296" s="189"/>
      <c r="D296" s="190" t="s">
        <v>134</v>
      </c>
      <c r="E296" s="191" t="s">
        <v>19</v>
      </c>
      <c r="F296" s="192" t="s">
        <v>1032</v>
      </c>
      <c r="G296" s="189"/>
      <c r="H296" s="193">
        <v>90.44</v>
      </c>
      <c r="I296" s="194"/>
      <c r="J296" s="189"/>
      <c r="K296" s="189"/>
      <c r="L296" s="195"/>
      <c r="M296" s="196"/>
      <c r="N296" s="197"/>
      <c r="O296" s="197"/>
      <c r="P296" s="197"/>
      <c r="Q296" s="197"/>
      <c r="R296" s="197"/>
      <c r="S296" s="197"/>
      <c r="T296" s="198"/>
      <c r="AT296" s="199" t="s">
        <v>134</v>
      </c>
      <c r="AU296" s="199" t="s">
        <v>79</v>
      </c>
      <c r="AV296" s="13" t="s">
        <v>79</v>
      </c>
      <c r="AW296" s="13" t="s">
        <v>31</v>
      </c>
      <c r="AX296" s="13" t="s">
        <v>77</v>
      </c>
      <c r="AY296" s="199" t="s">
        <v>124</v>
      </c>
    </row>
    <row r="297" spans="2:51" s="13" customFormat="1" ht="12">
      <c r="B297" s="188"/>
      <c r="C297" s="189"/>
      <c r="D297" s="190" t="s">
        <v>134</v>
      </c>
      <c r="E297" s="189"/>
      <c r="F297" s="192" t="s">
        <v>1045</v>
      </c>
      <c r="G297" s="189"/>
      <c r="H297" s="193">
        <v>105.408</v>
      </c>
      <c r="I297" s="194"/>
      <c r="J297" s="189"/>
      <c r="K297" s="189"/>
      <c r="L297" s="195"/>
      <c r="M297" s="196"/>
      <c r="N297" s="197"/>
      <c r="O297" s="197"/>
      <c r="P297" s="197"/>
      <c r="Q297" s="197"/>
      <c r="R297" s="197"/>
      <c r="S297" s="197"/>
      <c r="T297" s="198"/>
      <c r="AT297" s="199" t="s">
        <v>134</v>
      </c>
      <c r="AU297" s="199" t="s">
        <v>79</v>
      </c>
      <c r="AV297" s="13" t="s">
        <v>79</v>
      </c>
      <c r="AW297" s="13" t="s">
        <v>4</v>
      </c>
      <c r="AX297" s="13" t="s">
        <v>77</v>
      </c>
      <c r="AY297" s="199" t="s">
        <v>124</v>
      </c>
    </row>
    <row r="298" spans="1:65" s="2" customFormat="1" ht="37.9" customHeight="1">
      <c r="A298" s="36"/>
      <c r="B298" s="37"/>
      <c r="C298" s="211" t="s">
        <v>623</v>
      </c>
      <c r="D298" s="211" t="s">
        <v>138</v>
      </c>
      <c r="E298" s="212" t="s">
        <v>1046</v>
      </c>
      <c r="F298" s="213" t="s">
        <v>1047</v>
      </c>
      <c r="G298" s="214" t="s">
        <v>147</v>
      </c>
      <c r="H298" s="215">
        <v>105.408</v>
      </c>
      <c r="I298" s="216"/>
      <c r="J298" s="217">
        <f>ROUND(I298*H298,2)</f>
        <v>0</v>
      </c>
      <c r="K298" s="213" t="s">
        <v>131</v>
      </c>
      <c r="L298" s="218"/>
      <c r="M298" s="219" t="s">
        <v>19</v>
      </c>
      <c r="N298" s="220" t="s">
        <v>40</v>
      </c>
      <c r="O298" s="66"/>
      <c r="P298" s="184">
        <f>O298*H298</f>
        <v>0</v>
      </c>
      <c r="Q298" s="184">
        <v>0.0045</v>
      </c>
      <c r="R298" s="184">
        <f>Q298*H298</f>
        <v>0.474336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180</v>
      </c>
      <c r="AT298" s="186" t="s">
        <v>138</v>
      </c>
      <c r="AU298" s="186" t="s">
        <v>79</v>
      </c>
      <c r="AY298" s="19" t="s">
        <v>124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77</v>
      </c>
      <c r="BK298" s="187">
        <f>ROUND(I298*H298,2)</f>
        <v>0</v>
      </c>
      <c r="BL298" s="19" t="s">
        <v>181</v>
      </c>
      <c r="BM298" s="186" t="s">
        <v>1048</v>
      </c>
    </row>
    <row r="299" spans="2:51" s="13" customFormat="1" ht="12">
      <c r="B299" s="188"/>
      <c r="C299" s="189"/>
      <c r="D299" s="190" t="s">
        <v>134</v>
      </c>
      <c r="E299" s="189"/>
      <c r="F299" s="192" t="s">
        <v>1045</v>
      </c>
      <c r="G299" s="189"/>
      <c r="H299" s="193">
        <v>105.408</v>
      </c>
      <c r="I299" s="194"/>
      <c r="J299" s="189"/>
      <c r="K299" s="189"/>
      <c r="L299" s="195"/>
      <c r="M299" s="196"/>
      <c r="N299" s="197"/>
      <c r="O299" s="197"/>
      <c r="P299" s="197"/>
      <c r="Q299" s="197"/>
      <c r="R299" s="197"/>
      <c r="S299" s="197"/>
      <c r="T299" s="198"/>
      <c r="AT299" s="199" t="s">
        <v>134</v>
      </c>
      <c r="AU299" s="199" t="s">
        <v>79</v>
      </c>
      <c r="AV299" s="13" t="s">
        <v>79</v>
      </c>
      <c r="AW299" s="13" t="s">
        <v>4</v>
      </c>
      <c r="AX299" s="13" t="s">
        <v>77</v>
      </c>
      <c r="AY299" s="199" t="s">
        <v>124</v>
      </c>
    </row>
    <row r="300" spans="1:65" s="2" customFormat="1" ht="24.2" customHeight="1">
      <c r="A300" s="36"/>
      <c r="B300" s="37"/>
      <c r="C300" s="175" t="s">
        <v>632</v>
      </c>
      <c r="D300" s="175" t="s">
        <v>127</v>
      </c>
      <c r="E300" s="176" t="s">
        <v>1049</v>
      </c>
      <c r="F300" s="177" t="s">
        <v>1050</v>
      </c>
      <c r="G300" s="178" t="s">
        <v>147</v>
      </c>
      <c r="H300" s="179">
        <v>1.575</v>
      </c>
      <c r="I300" s="180"/>
      <c r="J300" s="181">
        <f>ROUND(I300*H300,2)</f>
        <v>0</v>
      </c>
      <c r="K300" s="177" t="s">
        <v>131</v>
      </c>
      <c r="L300" s="41"/>
      <c r="M300" s="182" t="s">
        <v>19</v>
      </c>
      <c r="N300" s="183" t="s">
        <v>40</v>
      </c>
      <c r="O300" s="66"/>
      <c r="P300" s="184">
        <f>O300*H300</f>
        <v>0</v>
      </c>
      <c r="Q300" s="184">
        <v>0.0004</v>
      </c>
      <c r="R300" s="184">
        <f>Q300*H300</f>
        <v>0.00063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181</v>
      </c>
      <c r="AT300" s="186" t="s">
        <v>127</v>
      </c>
      <c r="AU300" s="186" t="s">
        <v>79</v>
      </c>
      <c r="AY300" s="19" t="s">
        <v>124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77</v>
      </c>
      <c r="BK300" s="187">
        <f>ROUND(I300*H300,2)</f>
        <v>0</v>
      </c>
      <c r="BL300" s="19" t="s">
        <v>181</v>
      </c>
      <c r="BM300" s="186" t="s">
        <v>1051</v>
      </c>
    </row>
    <row r="301" spans="2:51" s="13" customFormat="1" ht="12">
      <c r="B301" s="188"/>
      <c r="C301" s="189"/>
      <c r="D301" s="190" t="s">
        <v>134</v>
      </c>
      <c r="E301" s="191" t="s">
        <v>19</v>
      </c>
      <c r="F301" s="192" t="s">
        <v>1052</v>
      </c>
      <c r="G301" s="189"/>
      <c r="H301" s="193">
        <v>1.575</v>
      </c>
      <c r="I301" s="194"/>
      <c r="J301" s="189"/>
      <c r="K301" s="189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134</v>
      </c>
      <c r="AU301" s="199" t="s">
        <v>79</v>
      </c>
      <c r="AV301" s="13" t="s">
        <v>79</v>
      </c>
      <c r="AW301" s="13" t="s">
        <v>31</v>
      </c>
      <c r="AX301" s="13" t="s">
        <v>77</v>
      </c>
      <c r="AY301" s="199" t="s">
        <v>124</v>
      </c>
    </row>
    <row r="302" spans="1:65" s="2" customFormat="1" ht="37.9" customHeight="1">
      <c r="A302" s="36"/>
      <c r="B302" s="37"/>
      <c r="C302" s="175" t="s">
        <v>644</v>
      </c>
      <c r="D302" s="175" t="s">
        <v>127</v>
      </c>
      <c r="E302" s="176" t="s">
        <v>1053</v>
      </c>
      <c r="F302" s="177" t="s">
        <v>1054</v>
      </c>
      <c r="G302" s="178" t="s">
        <v>272</v>
      </c>
      <c r="H302" s="231"/>
      <c r="I302" s="180"/>
      <c r="J302" s="181">
        <f>ROUND(I302*H302,2)</f>
        <v>0</v>
      </c>
      <c r="K302" s="177" t="s">
        <v>131</v>
      </c>
      <c r="L302" s="41"/>
      <c r="M302" s="182" t="s">
        <v>19</v>
      </c>
      <c r="N302" s="183" t="s">
        <v>40</v>
      </c>
      <c r="O302" s="66"/>
      <c r="P302" s="184">
        <f>O302*H302</f>
        <v>0</v>
      </c>
      <c r="Q302" s="184">
        <v>0</v>
      </c>
      <c r="R302" s="184">
        <f>Q302*H302</f>
        <v>0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181</v>
      </c>
      <c r="AT302" s="186" t="s">
        <v>127</v>
      </c>
      <c r="AU302" s="186" t="s">
        <v>79</v>
      </c>
      <c r="AY302" s="19" t="s">
        <v>124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77</v>
      </c>
      <c r="BK302" s="187">
        <f>ROUND(I302*H302,2)</f>
        <v>0</v>
      </c>
      <c r="BL302" s="19" t="s">
        <v>181</v>
      </c>
      <c r="BM302" s="186" t="s">
        <v>1055</v>
      </c>
    </row>
    <row r="303" spans="2:63" s="12" customFormat="1" ht="22.9" customHeight="1">
      <c r="B303" s="159"/>
      <c r="C303" s="160"/>
      <c r="D303" s="161" t="s">
        <v>68</v>
      </c>
      <c r="E303" s="173" t="s">
        <v>238</v>
      </c>
      <c r="F303" s="173" t="s">
        <v>239</v>
      </c>
      <c r="G303" s="160"/>
      <c r="H303" s="160"/>
      <c r="I303" s="163"/>
      <c r="J303" s="174">
        <f>BK303</f>
        <v>0</v>
      </c>
      <c r="K303" s="160"/>
      <c r="L303" s="165"/>
      <c r="M303" s="166"/>
      <c r="N303" s="167"/>
      <c r="O303" s="167"/>
      <c r="P303" s="168">
        <f>SUM(P304:P308)</f>
        <v>0</v>
      </c>
      <c r="Q303" s="167"/>
      <c r="R303" s="168">
        <f>SUM(R304:R308)</f>
        <v>0.3479356</v>
      </c>
      <c r="S303" s="167"/>
      <c r="T303" s="169">
        <f>SUM(T304:T308)</f>
        <v>0</v>
      </c>
      <c r="AR303" s="170" t="s">
        <v>79</v>
      </c>
      <c r="AT303" s="171" t="s">
        <v>68</v>
      </c>
      <c r="AU303" s="171" t="s">
        <v>77</v>
      </c>
      <c r="AY303" s="170" t="s">
        <v>124</v>
      </c>
      <c r="BK303" s="172">
        <f>SUM(BK304:BK308)</f>
        <v>0</v>
      </c>
    </row>
    <row r="304" spans="1:65" s="2" customFormat="1" ht="24.2" customHeight="1">
      <c r="A304" s="36"/>
      <c r="B304" s="37"/>
      <c r="C304" s="175" t="s">
        <v>658</v>
      </c>
      <c r="D304" s="175" t="s">
        <v>127</v>
      </c>
      <c r="E304" s="176" t="s">
        <v>1056</v>
      </c>
      <c r="F304" s="177" t="s">
        <v>1057</v>
      </c>
      <c r="G304" s="178" t="s">
        <v>147</v>
      </c>
      <c r="H304" s="179">
        <v>78.56</v>
      </c>
      <c r="I304" s="180"/>
      <c r="J304" s="181">
        <f>ROUND(I304*H304,2)</f>
        <v>0</v>
      </c>
      <c r="K304" s="177" t="s">
        <v>131</v>
      </c>
      <c r="L304" s="41"/>
      <c r="M304" s="182" t="s">
        <v>19</v>
      </c>
      <c r="N304" s="183" t="s">
        <v>40</v>
      </c>
      <c r="O304" s="66"/>
      <c r="P304" s="184">
        <f>O304*H304</f>
        <v>0</v>
      </c>
      <c r="Q304" s="184">
        <v>0</v>
      </c>
      <c r="R304" s="184">
        <f>Q304*H304</f>
        <v>0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181</v>
      </c>
      <c r="AT304" s="186" t="s">
        <v>127</v>
      </c>
      <c r="AU304" s="186" t="s">
        <v>79</v>
      </c>
      <c r="AY304" s="19" t="s">
        <v>124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77</v>
      </c>
      <c r="BK304" s="187">
        <f>ROUND(I304*H304,2)</f>
        <v>0</v>
      </c>
      <c r="BL304" s="19" t="s">
        <v>181</v>
      </c>
      <c r="BM304" s="186" t="s">
        <v>1058</v>
      </c>
    </row>
    <row r="305" spans="2:51" s="13" customFormat="1" ht="12">
      <c r="B305" s="188"/>
      <c r="C305" s="189"/>
      <c r="D305" s="190" t="s">
        <v>134</v>
      </c>
      <c r="E305" s="191" t="s">
        <v>19</v>
      </c>
      <c r="F305" s="192" t="s">
        <v>910</v>
      </c>
      <c r="G305" s="189"/>
      <c r="H305" s="193">
        <v>78.56</v>
      </c>
      <c r="I305" s="194"/>
      <c r="J305" s="189"/>
      <c r="K305" s="189"/>
      <c r="L305" s="195"/>
      <c r="M305" s="196"/>
      <c r="N305" s="197"/>
      <c r="O305" s="197"/>
      <c r="P305" s="197"/>
      <c r="Q305" s="197"/>
      <c r="R305" s="197"/>
      <c r="S305" s="197"/>
      <c r="T305" s="198"/>
      <c r="AT305" s="199" t="s">
        <v>134</v>
      </c>
      <c r="AU305" s="199" t="s">
        <v>79</v>
      </c>
      <c r="AV305" s="13" t="s">
        <v>79</v>
      </c>
      <c r="AW305" s="13" t="s">
        <v>31</v>
      </c>
      <c r="AX305" s="13" t="s">
        <v>77</v>
      </c>
      <c r="AY305" s="199" t="s">
        <v>124</v>
      </c>
    </row>
    <row r="306" spans="1:65" s="2" customFormat="1" ht="49.15" customHeight="1">
      <c r="A306" s="36"/>
      <c r="B306" s="37"/>
      <c r="C306" s="211" t="s">
        <v>1059</v>
      </c>
      <c r="D306" s="211" t="s">
        <v>138</v>
      </c>
      <c r="E306" s="212" t="s">
        <v>1060</v>
      </c>
      <c r="F306" s="213" t="s">
        <v>1061</v>
      </c>
      <c r="G306" s="214" t="s">
        <v>147</v>
      </c>
      <c r="H306" s="215">
        <v>91.562</v>
      </c>
      <c r="I306" s="216"/>
      <c r="J306" s="217">
        <f>ROUND(I306*H306,2)</f>
        <v>0</v>
      </c>
      <c r="K306" s="213" t="s">
        <v>131</v>
      </c>
      <c r="L306" s="218"/>
      <c r="M306" s="219" t="s">
        <v>19</v>
      </c>
      <c r="N306" s="220" t="s">
        <v>40</v>
      </c>
      <c r="O306" s="66"/>
      <c r="P306" s="184">
        <f>O306*H306</f>
        <v>0</v>
      </c>
      <c r="Q306" s="184">
        <v>0.0038</v>
      </c>
      <c r="R306" s="184">
        <f>Q306*H306</f>
        <v>0.3479356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180</v>
      </c>
      <c r="AT306" s="186" t="s">
        <v>138</v>
      </c>
      <c r="AU306" s="186" t="s">
        <v>79</v>
      </c>
      <c r="AY306" s="19" t="s">
        <v>124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77</v>
      </c>
      <c r="BK306" s="187">
        <f>ROUND(I306*H306,2)</f>
        <v>0</v>
      </c>
      <c r="BL306" s="19" t="s">
        <v>181</v>
      </c>
      <c r="BM306" s="186" t="s">
        <v>1062</v>
      </c>
    </row>
    <row r="307" spans="2:51" s="13" customFormat="1" ht="12">
      <c r="B307" s="188"/>
      <c r="C307" s="189"/>
      <c r="D307" s="190" t="s">
        <v>134</v>
      </c>
      <c r="E307" s="189"/>
      <c r="F307" s="192" t="s">
        <v>1063</v>
      </c>
      <c r="G307" s="189"/>
      <c r="H307" s="193">
        <v>91.562</v>
      </c>
      <c r="I307" s="194"/>
      <c r="J307" s="189"/>
      <c r="K307" s="189"/>
      <c r="L307" s="195"/>
      <c r="M307" s="196"/>
      <c r="N307" s="197"/>
      <c r="O307" s="197"/>
      <c r="P307" s="197"/>
      <c r="Q307" s="197"/>
      <c r="R307" s="197"/>
      <c r="S307" s="197"/>
      <c r="T307" s="198"/>
      <c r="AT307" s="199" t="s">
        <v>134</v>
      </c>
      <c r="AU307" s="199" t="s">
        <v>79</v>
      </c>
      <c r="AV307" s="13" t="s">
        <v>79</v>
      </c>
      <c r="AW307" s="13" t="s">
        <v>4</v>
      </c>
      <c r="AX307" s="13" t="s">
        <v>77</v>
      </c>
      <c r="AY307" s="199" t="s">
        <v>124</v>
      </c>
    </row>
    <row r="308" spans="1:65" s="2" customFormat="1" ht="37.9" customHeight="1">
      <c r="A308" s="36"/>
      <c r="B308" s="37"/>
      <c r="C308" s="175" t="s">
        <v>664</v>
      </c>
      <c r="D308" s="175" t="s">
        <v>127</v>
      </c>
      <c r="E308" s="176" t="s">
        <v>1064</v>
      </c>
      <c r="F308" s="177" t="s">
        <v>1065</v>
      </c>
      <c r="G308" s="178" t="s">
        <v>236</v>
      </c>
      <c r="H308" s="179">
        <v>0.348</v>
      </c>
      <c r="I308" s="180"/>
      <c r="J308" s="181">
        <f>ROUND(I308*H308,2)</f>
        <v>0</v>
      </c>
      <c r="K308" s="177" t="s">
        <v>131</v>
      </c>
      <c r="L308" s="41"/>
      <c r="M308" s="182" t="s">
        <v>19</v>
      </c>
      <c r="N308" s="183" t="s">
        <v>40</v>
      </c>
      <c r="O308" s="66"/>
      <c r="P308" s="184">
        <f>O308*H308</f>
        <v>0</v>
      </c>
      <c r="Q308" s="184">
        <v>0</v>
      </c>
      <c r="R308" s="184">
        <f>Q308*H308</f>
        <v>0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181</v>
      </c>
      <c r="AT308" s="186" t="s">
        <v>127</v>
      </c>
      <c r="AU308" s="186" t="s">
        <v>79</v>
      </c>
      <c r="AY308" s="19" t="s">
        <v>124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77</v>
      </c>
      <c r="BK308" s="187">
        <f>ROUND(I308*H308,2)</f>
        <v>0</v>
      </c>
      <c r="BL308" s="19" t="s">
        <v>181</v>
      </c>
      <c r="BM308" s="186" t="s">
        <v>1066</v>
      </c>
    </row>
    <row r="309" spans="2:63" s="12" customFormat="1" ht="22.9" customHeight="1">
      <c r="B309" s="159"/>
      <c r="C309" s="160"/>
      <c r="D309" s="161" t="s">
        <v>68</v>
      </c>
      <c r="E309" s="173" t="s">
        <v>274</v>
      </c>
      <c r="F309" s="173" t="s">
        <v>275</v>
      </c>
      <c r="G309" s="160"/>
      <c r="H309" s="160"/>
      <c r="I309" s="163"/>
      <c r="J309" s="174">
        <f>BK309</f>
        <v>0</v>
      </c>
      <c r="K309" s="160"/>
      <c r="L309" s="165"/>
      <c r="M309" s="166"/>
      <c r="N309" s="167"/>
      <c r="O309" s="167"/>
      <c r="P309" s="168">
        <f>SUM(P310:P345)</f>
        <v>0</v>
      </c>
      <c r="Q309" s="167"/>
      <c r="R309" s="168">
        <f>SUM(R310:R345)</f>
        <v>1.8322071400000002</v>
      </c>
      <c r="S309" s="167"/>
      <c r="T309" s="169">
        <f>SUM(T310:T345)</f>
        <v>0</v>
      </c>
      <c r="AR309" s="170" t="s">
        <v>79</v>
      </c>
      <c r="AT309" s="171" t="s">
        <v>68</v>
      </c>
      <c r="AU309" s="171" t="s">
        <v>77</v>
      </c>
      <c r="AY309" s="170" t="s">
        <v>124</v>
      </c>
      <c r="BK309" s="172">
        <f>SUM(BK310:BK345)</f>
        <v>0</v>
      </c>
    </row>
    <row r="310" spans="1:65" s="2" customFormat="1" ht="49.15" customHeight="1">
      <c r="A310" s="36"/>
      <c r="B310" s="37"/>
      <c r="C310" s="175" t="s">
        <v>653</v>
      </c>
      <c r="D310" s="175" t="s">
        <v>127</v>
      </c>
      <c r="E310" s="176" t="s">
        <v>1067</v>
      </c>
      <c r="F310" s="177" t="s">
        <v>1068</v>
      </c>
      <c r="G310" s="178" t="s">
        <v>147</v>
      </c>
      <c r="H310" s="179">
        <v>75.92</v>
      </c>
      <c r="I310" s="180"/>
      <c r="J310" s="181">
        <f>ROUND(I310*H310,2)</f>
        <v>0</v>
      </c>
      <c r="K310" s="177" t="s">
        <v>131</v>
      </c>
      <c r="L310" s="41"/>
      <c r="M310" s="182" t="s">
        <v>19</v>
      </c>
      <c r="N310" s="183" t="s">
        <v>40</v>
      </c>
      <c r="O310" s="66"/>
      <c r="P310" s="184">
        <f>O310*H310</f>
        <v>0</v>
      </c>
      <c r="Q310" s="184">
        <v>0.0003</v>
      </c>
      <c r="R310" s="184">
        <f>Q310*H310</f>
        <v>0.022775999999999998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181</v>
      </c>
      <c r="AT310" s="186" t="s">
        <v>127</v>
      </c>
      <c r="AU310" s="186" t="s">
        <v>79</v>
      </c>
      <c r="AY310" s="19" t="s">
        <v>124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77</v>
      </c>
      <c r="BK310" s="187">
        <f>ROUND(I310*H310,2)</f>
        <v>0</v>
      </c>
      <c r="BL310" s="19" t="s">
        <v>181</v>
      </c>
      <c r="BM310" s="186" t="s">
        <v>1069</v>
      </c>
    </row>
    <row r="311" spans="2:51" s="13" customFormat="1" ht="12">
      <c r="B311" s="188"/>
      <c r="C311" s="189"/>
      <c r="D311" s="190" t="s">
        <v>134</v>
      </c>
      <c r="E311" s="191" t="s">
        <v>19</v>
      </c>
      <c r="F311" s="192" t="s">
        <v>1070</v>
      </c>
      <c r="G311" s="189"/>
      <c r="H311" s="193">
        <v>75.92</v>
      </c>
      <c r="I311" s="194"/>
      <c r="J311" s="189"/>
      <c r="K311" s="189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134</v>
      </c>
      <c r="AU311" s="199" t="s">
        <v>79</v>
      </c>
      <c r="AV311" s="13" t="s">
        <v>79</v>
      </c>
      <c r="AW311" s="13" t="s">
        <v>31</v>
      </c>
      <c r="AX311" s="13" t="s">
        <v>77</v>
      </c>
      <c r="AY311" s="199" t="s">
        <v>124</v>
      </c>
    </row>
    <row r="312" spans="1:65" s="2" customFormat="1" ht="24.2" customHeight="1">
      <c r="A312" s="36"/>
      <c r="B312" s="37"/>
      <c r="C312" s="211" t="s">
        <v>192</v>
      </c>
      <c r="D312" s="211" t="s">
        <v>138</v>
      </c>
      <c r="E312" s="212" t="s">
        <v>1071</v>
      </c>
      <c r="F312" s="213" t="s">
        <v>1072</v>
      </c>
      <c r="G312" s="214" t="s">
        <v>147</v>
      </c>
      <c r="H312" s="215">
        <v>84.41</v>
      </c>
      <c r="I312" s="216"/>
      <c r="J312" s="217">
        <f>ROUND(I312*H312,2)</f>
        <v>0</v>
      </c>
      <c r="K312" s="213" t="s">
        <v>131</v>
      </c>
      <c r="L312" s="218"/>
      <c r="M312" s="219" t="s">
        <v>19</v>
      </c>
      <c r="N312" s="220" t="s">
        <v>40</v>
      </c>
      <c r="O312" s="66"/>
      <c r="P312" s="184">
        <f>O312*H312</f>
        <v>0</v>
      </c>
      <c r="Q312" s="184">
        <v>0.006</v>
      </c>
      <c r="R312" s="184">
        <f>Q312*H312</f>
        <v>0.50646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180</v>
      </c>
      <c r="AT312" s="186" t="s">
        <v>138</v>
      </c>
      <c r="AU312" s="186" t="s">
        <v>79</v>
      </c>
      <c r="AY312" s="19" t="s">
        <v>124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77</v>
      </c>
      <c r="BK312" s="187">
        <f>ROUND(I312*H312,2)</f>
        <v>0</v>
      </c>
      <c r="BL312" s="19" t="s">
        <v>181</v>
      </c>
      <c r="BM312" s="186" t="s">
        <v>1073</v>
      </c>
    </row>
    <row r="313" spans="2:51" s="13" customFormat="1" ht="12">
      <c r="B313" s="188"/>
      <c r="C313" s="189"/>
      <c r="D313" s="190" t="s">
        <v>134</v>
      </c>
      <c r="E313" s="189"/>
      <c r="F313" s="192" t="s">
        <v>1074</v>
      </c>
      <c r="G313" s="189"/>
      <c r="H313" s="193">
        <v>84.41</v>
      </c>
      <c r="I313" s="194"/>
      <c r="J313" s="189"/>
      <c r="K313" s="189"/>
      <c r="L313" s="195"/>
      <c r="M313" s="196"/>
      <c r="N313" s="197"/>
      <c r="O313" s="197"/>
      <c r="P313" s="197"/>
      <c r="Q313" s="197"/>
      <c r="R313" s="197"/>
      <c r="S313" s="197"/>
      <c r="T313" s="198"/>
      <c r="AT313" s="199" t="s">
        <v>134</v>
      </c>
      <c r="AU313" s="199" t="s">
        <v>79</v>
      </c>
      <c r="AV313" s="13" t="s">
        <v>79</v>
      </c>
      <c r="AW313" s="13" t="s">
        <v>4</v>
      </c>
      <c r="AX313" s="13" t="s">
        <v>77</v>
      </c>
      <c r="AY313" s="199" t="s">
        <v>124</v>
      </c>
    </row>
    <row r="314" spans="1:65" s="2" customFormat="1" ht="49.15" customHeight="1">
      <c r="A314" s="36"/>
      <c r="B314" s="37"/>
      <c r="C314" s="175" t="s">
        <v>673</v>
      </c>
      <c r="D314" s="175" t="s">
        <v>127</v>
      </c>
      <c r="E314" s="176" t="s">
        <v>1067</v>
      </c>
      <c r="F314" s="177" t="s">
        <v>1068</v>
      </c>
      <c r="G314" s="178" t="s">
        <v>147</v>
      </c>
      <c r="H314" s="179">
        <v>90.35</v>
      </c>
      <c r="I314" s="180"/>
      <c r="J314" s="181">
        <f>ROUND(I314*H314,2)</f>
        <v>0</v>
      </c>
      <c r="K314" s="177" t="s">
        <v>131</v>
      </c>
      <c r="L314" s="41"/>
      <c r="M314" s="182" t="s">
        <v>19</v>
      </c>
      <c r="N314" s="183" t="s">
        <v>40</v>
      </c>
      <c r="O314" s="66"/>
      <c r="P314" s="184">
        <f>O314*H314</f>
        <v>0</v>
      </c>
      <c r="Q314" s="184">
        <v>0.0003</v>
      </c>
      <c r="R314" s="184">
        <f>Q314*H314</f>
        <v>0.027104999999999997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181</v>
      </c>
      <c r="AT314" s="186" t="s">
        <v>127</v>
      </c>
      <c r="AU314" s="186" t="s">
        <v>79</v>
      </c>
      <c r="AY314" s="19" t="s">
        <v>124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77</v>
      </c>
      <c r="BK314" s="187">
        <f>ROUND(I314*H314,2)</f>
        <v>0</v>
      </c>
      <c r="BL314" s="19" t="s">
        <v>181</v>
      </c>
      <c r="BM314" s="186" t="s">
        <v>1075</v>
      </c>
    </row>
    <row r="315" spans="2:51" s="13" customFormat="1" ht="12">
      <c r="B315" s="188"/>
      <c r="C315" s="189"/>
      <c r="D315" s="190" t="s">
        <v>134</v>
      </c>
      <c r="E315" s="191" t="s">
        <v>19</v>
      </c>
      <c r="F315" s="192" t="s">
        <v>1076</v>
      </c>
      <c r="G315" s="189"/>
      <c r="H315" s="193">
        <v>90.35</v>
      </c>
      <c r="I315" s="194"/>
      <c r="J315" s="189"/>
      <c r="K315" s="189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134</v>
      </c>
      <c r="AU315" s="199" t="s">
        <v>79</v>
      </c>
      <c r="AV315" s="13" t="s">
        <v>79</v>
      </c>
      <c r="AW315" s="13" t="s">
        <v>31</v>
      </c>
      <c r="AX315" s="13" t="s">
        <v>77</v>
      </c>
      <c r="AY315" s="199" t="s">
        <v>124</v>
      </c>
    </row>
    <row r="316" spans="1:65" s="2" customFormat="1" ht="24.2" customHeight="1">
      <c r="A316" s="36"/>
      <c r="B316" s="37"/>
      <c r="C316" s="211" t="s">
        <v>677</v>
      </c>
      <c r="D316" s="211" t="s">
        <v>138</v>
      </c>
      <c r="E316" s="212" t="s">
        <v>1077</v>
      </c>
      <c r="F316" s="213" t="s">
        <v>1078</v>
      </c>
      <c r="G316" s="214" t="s">
        <v>147</v>
      </c>
      <c r="H316" s="215">
        <v>94.868</v>
      </c>
      <c r="I316" s="216"/>
      <c r="J316" s="217">
        <f>ROUND(I316*H316,2)</f>
        <v>0</v>
      </c>
      <c r="K316" s="213" t="s">
        <v>131</v>
      </c>
      <c r="L316" s="218"/>
      <c r="M316" s="219" t="s">
        <v>19</v>
      </c>
      <c r="N316" s="220" t="s">
        <v>40</v>
      </c>
      <c r="O316" s="66"/>
      <c r="P316" s="184">
        <f>O316*H316</f>
        <v>0</v>
      </c>
      <c r="Q316" s="184">
        <v>0.01</v>
      </c>
      <c r="R316" s="184">
        <f>Q316*H316</f>
        <v>0.94868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180</v>
      </c>
      <c r="AT316" s="186" t="s">
        <v>138</v>
      </c>
      <c r="AU316" s="186" t="s">
        <v>79</v>
      </c>
      <c r="AY316" s="19" t="s">
        <v>124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77</v>
      </c>
      <c r="BK316" s="187">
        <f>ROUND(I316*H316,2)</f>
        <v>0</v>
      </c>
      <c r="BL316" s="19" t="s">
        <v>181</v>
      </c>
      <c r="BM316" s="186" t="s">
        <v>1079</v>
      </c>
    </row>
    <row r="317" spans="2:51" s="13" customFormat="1" ht="12">
      <c r="B317" s="188"/>
      <c r="C317" s="189"/>
      <c r="D317" s="190" t="s">
        <v>134</v>
      </c>
      <c r="E317" s="189"/>
      <c r="F317" s="192" t="s">
        <v>1080</v>
      </c>
      <c r="G317" s="189"/>
      <c r="H317" s="193">
        <v>94.868</v>
      </c>
      <c r="I317" s="194"/>
      <c r="J317" s="189"/>
      <c r="K317" s="189"/>
      <c r="L317" s="195"/>
      <c r="M317" s="196"/>
      <c r="N317" s="197"/>
      <c r="O317" s="197"/>
      <c r="P317" s="197"/>
      <c r="Q317" s="197"/>
      <c r="R317" s="197"/>
      <c r="S317" s="197"/>
      <c r="T317" s="198"/>
      <c r="AT317" s="199" t="s">
        <v>134</v>
      </c>
      <c r="AU317" s="199" t="s">
        <v>79</v>
      </c>
      <c r="AV317" s="13" t="s">
        <v>79</v>
      </c>
      <c r="AW317" s="13" t="s">
        <v>4</v>
      </c>
      <c r="AX317" s="13" t="s">
        <v>77</v>
      </c>
      <c r="AY317" s="199" t="s">
        <v>124</v>
      </c>
    </row>
    <row r="318" spans="1:65" s="2" customFormat="1" ht="37.9" customHeight="1">
      <c r="A318" s="36"/>
      <c r="B318" s="37"/>
      <c r="C318" s="175" t="s">
        <v>681</v>
      </c>
      <c r="D318" s="175" t="s">
        <v>127</v>
      </c>
      <c r="E318" s="176" t="s">
        <v>1081</v>
      </c>
      <c r="F318" s="177" t="s">
        <v>1082</v>
      </c>
      <c r="G318" s="178" t="s">
        <v>147</v>
      </c>
      <c r="H318" s="179">
        <v>80.39</v>
      </c>
      <c r="I318" s="180"/>
      <c r="J318" s="181">
        <f>ROUND(I318*H318,2)</f>
        <v>0</v>
      </c>
      <c r="K318" s="177" t="s">
        <v>131</v>
      </c>
      <c r="L318" s="41"/>
      <c r="M318" s="182" t="s">
        <v>19</v>
      </c>
      <c r="N318" s="183" t="s">
        <v>40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181</v>
      </c>
      <c r="AT318" s="186" t="s">
        <v>127</v>
      </c>
      <c r="AU318" s="186" t="s">
        <v>79</v>
      </c>
      <c r="AY318" s="19" t="s">
        <v>124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77</v>
      </c>
      <c r="BK318" s="187">
        <f>ROUND(I318*H318,2)</f>
        <v>0</v>
      </c>
      <c r="BL318" s="19" t="s">
        <v>181</v>
      </c>
      <c r="BM318" s="186" t="s">
        <v>1083</v>
      </c>
    </row>
    <row r="319" spans="2:51" s="13" customFormat="1" ht="22.5">
      <c r="B319" s="188"/>
      <c r="C319" s="189"/>
      <c r="D319" s="190" t="s">
        <v>134</v>
      </c>
      <c r="E319" s="191" t="s">
        <v>19</v>
      </c>
      <c r="F319" s="192" t="s">
        <v>867</v>
      </c>
      <c r="G319" s="189"/>
      <c r="H319" s="193">
        <v>80.39</v>
      </c>
      <c r="I319" s="194"/>
      <c r="J319" s="189"/>
      <c r="K319" s="189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134</v>
      </c>
      <c r="AU319" s="199" t="s">
        <v>79</v>
      </c>
      <c r="AV319" s="13" t="s">
        <v>79</v>
      </c>
      <c r="AW319" s="13" t="s">
        <v>31</v>
      </c>
      <c r="AX319" s="13" t="s">
        <v>77</v>
      </c>
      <c r="AY319" s="199" t="s">
        <v>124</v>
      </c>
    </row>
    <row r="320" spans="1:65" s="2" customFormat="1" ht="24.2" customHeight="1">
      <c r="A320" s="36"/>
      <c r="B320" s="37"/>
      <c r="C320" s="211" t="s">
        <v>172</v>
      </c>
      <c r="D320" s="211" t="s">
        <v>138</v>
      </c>
      <c r="E320" s="212" t="s">
        <v>1084</v>
      </c>
      <c r="F320" s="213" t="s">
        <v>1085</v>
      </c>
      <c r="G320" s="214" t="s">
        <v>147</v>
      </c>
      <c r="H320" s="215">
        <v>81.998</v>
      </c>
      <c r="I320" s="216"/>
      <c r="J320" s="217">
        <f>ROUND(I320*H320,2)</f>
        <v>0</v>
      </c>
      <c r="K320" s="213" t="s">
        <v>131</v>
      </c>
      <c r="L320" s="218"/>
      <c r="M320" s="219" t="s">
        <v>19</v>
      </c>
      <c r="N320" s="220" t="s">
        <v>40</v>
      </c>
      <c r="O320" s="66"/>
      <c r="P320" s="184">
        <f>O320*H320</f>
        <v>0</v>
      </c>
      <c r="Q320" s="184">
        <v>0.0025</v>
      </c>
      <c r="R320" s="184">
        <f>Q320*H320</f>
        <v>0.204995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180</v>
      </c>
      <c r="AT320" s="186" t="s">
        <v>138</v>
      </c>
      <c r="AU320" s="186" t="s">
        <v>79</v>
      </c>
      <c r="AY320" s="19" t="s">
        <v>124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77</v>
      </c>
      <c r="BK320" s="187">
        <f>ROUND(I320*H320,2)</f>
        <v>0</v>
      </c>
      <c r="BL320" s="19" t="s">
        <v>181</v>
      </c>
      <c r="BM320" s="186" t="s">
        <v>1086</v>
      </c>
    </row>
    <row r="321" spans="2:51" s="13" customFormat="1" ht="22.5">
      <c r="B321" s="188"/>
      <c r="C321" s="189"/>
      <c r="D321" s="190" t="s">
        <v>134</v>
      </c>
      <c r="E321" s="191" t="s">
        <v>19</v>
      </c>
      <c r="F321" s="192" t="s">
        <v>867</v>
      </c>
      <c r="G321" s="189"/>
      <c r="H321" s="193">
        <v>80.39</v>
      </c>
      <c r="I321" s="194"/>
      <c r="J321" s="189"/>
      <c r="K321" s="189"/>
      <c r="L321" s="195"/>
      <c r="M321" s="196"/>
      <c r="N321" s="197"/>
      <c r="O321" s="197"/>
      <c r="P321" s="197"/>
      <c r="Q321" s="197"/>
      <c r="R321" s="197"/>
      <c r="S321" s="197"/>
      <c r="T321" s="198"/>
      <c r="AT321" s="199" t="s">
        <v>134</v>
      </c>
      <c r="AU321" s="199" t="s">
        <v>79</v>
      </c>
      <c r="AV321" s="13" t="s">
        <v>79</v>
      </c>
      <c r="AW321" s="13" t="s">
        <v>31</v>
      </c>
      <c r="AX321" s="13" t="s">
        <v>77</v>
      </c>
      <c r="AY321" s="199" t="s">
        <v>124</v>
      </c>
    </row>
    <row r="322" spans="2:51" s="13" customFormat="1" ht="12">
      <c r="B322" s="188"/>
      <c r="C322" s="189"/>
      <c r="D322" s="190" t="s">
        <v>134</v>
      </c>
      <c r="E322" s="189"/>
      <c r="F322" s="192" t="s">
        <v>1087</v>
      </c>
      <c r="G322" s="189"/>
      <c r="H322" s="193">
        <v>81.998</v>
      </c>
      <c r="I322" s="194"/>
      <c r="J322" s="189"/>
      <c r="K322" s="189"/>
      <c r="L322" s="195"/>
      <c r="M322" s="196"/>
      <c r="N322" s="197"/>
      <c r="O322" s="197"/>
      <c r="P322" s="197"/>
      <c r="Q322" s="197"/>
      <c r="R322" s="197"/>
      <c r="S322" s="197"/>
      <c r="T322" s="198"/>
      <c r="AT322" s="199" t="s">
        <v>134</v>
      </c>
      <c r="AU322" s="199" t="s">
        <v>79</v>
      </c>
      <c r="AV322" s="13" t="s">
        <v>79</v>
      </c>
      <c r="AW322" s="13" t="s">
        <v>4</v>
      </c>
      <c r="AX322" s="13" t="s">
        <v>77</v>
      </c>
      <c r="AY322" s="199" t="s">
        <v>124</v>
      </c>
    </row>
    <row r="323" spans="1:65" s="2" customFormat="1" ht="37.9" customHeight="1">
      <c r="A323" s="36"/>
      <c r="B323" s="37"/>
      <c r="C323" s="175" t="s">
        <v>177</v>
      </c>
      <c r="D323" s="175" t="s">
        <v>127</v>
      </c>
      <c r="E323" s="176" t="s">
        <v>284</v>
      </c>
      <c r="F323" s="177" t="s">
        <v>285</v>
      </c>
      <c r="G323" s="178" t="s">
        <v>147</v>
      </c>
      <c r="H323" s="179">
        <v>8.5</v>
      </c>
      <c r="I323" s="180"/>
      <c r="J323" s="181">
        <f>ROUND(I323*H323,2)</f>
        <v>0</v>
      </c>
      <c r="K323" s="177" t="s">
        <v>131</v>
      </c>
      <c r="L323" s="41"/>
      <c r="M323" s="182" t="s">
        <v>19</v>
      </c>
      <c r="N323" s="183" t="s">
        <v>40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181</v>
      </c>
      <c r="AT323" s="186" t="s">
        <v>127</v>
      </c>
      <c r="AU323" s="186" t="s">
        <v>79</v>
      </c>
      <c r="AY323" s="19" t="s">
        <v>124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77</v>
      </c>
      <c r="BK323" s="187">
        <f>ROUND(I323*H323,2)</f>
        <v>0</v>
      </c>
      <c r="BL323" s="19" t="s">
        <v>181</v>
      </c>
      <c r="BM323" s="186" t="s">
        <v>1088</v>
      </c>
    </row>
    <row r="324" spans="2:51" s="13" customFormat="1" ht="12">
      <c r="B324" s="188"/>
      <c r="C324" s="189"/>
      <c r="D324" s="190" t="s">
        <v>134</v>
      </c>
      <c r="E324" s="191" t="s">
        <v>19</v>
      </c>
      <c r="F324" s="192" t="s">
        <v>1089</v>
      </c>
      <c r="G324" s="189"/>
      <c r="H324" s="193">
        <v>8.5</v>
      </c>
      <c r="I324" s="194"/>
      <c r="J324" s="189"/>
      <c r="K324" s="189"/>
      <c r="L324" s="195"/>
      <c r="M324" s="196"/>
      <c r="N324" s="197"/>
      <c r="O324" s="197"/>
      <c r="P324" s="197"/>
      <c r="Q324" s="197"/>
      <c r="R324" s="197"/>
      <c r="S324" s="197"/>
      <c r="T324" s="198"/>
      <c r="AT324" s="199" t="s">
        <v>134</v>
      </c>
      <c r="AU324" s="199" t="s">
        <v>79</v>
      </c>
      <c r="AV324" s="13" t="s">
        <v>79</v>
      </c>
      <c r="AW324" s="13" t="s">
        <v>31</v>
      </c>
      <c r="AX324" s="13" t="s">
        <v>77</v>
      </c>
      <c r="AY324" s="199" t="s">
        <v>124</v>
      </c>
    </row>
    <row r="325" spans="1:65" s="2" customFormat="1" ht="24.2" customHeight="1">
      <c r="A325" s="36"/>
      <c r="B325" s="37"/>
      <c r="C325" s="211" t="s">
        <v>1090</v>
      </c>
      <c r="D325" s="211" t="s">
        <v>138</v>
      </c>
      <c r="E325" s="212" t="s">
        <v>1091</v>
      </c>
      <c r="F325" s="213" t="s">
        <v>1092</v>
      </c>
      <c r="G325" s="214" t="s">
        <v>147</v>
      </c>
      <c r="H325" s="215">
        <v>8.925</v>
      </c>
      <c r="I325" s="216"/>
      <c r="J325" s="217">
        <f>ROUND(I325*H325,2)</f>
        <v>0</v>
      </c>
      <c r="K325" s="213" t="s">
        <v>131</v>
      </c>
      <c r="L325" s="218"/>
      <c r="M325" s="219" t="s">
        <v>19</v>
      </c>
      <c r="N325" s="220" t="s">
        <v>40</v>
      </c>
      <c r="O325" s="66"/>
      <c r="P325" s="184">
        <f>O325*H325</f>
        <v>0</v>
      </c>
      <c r="Q325" s="184">
        <v>0.00175</v>
      </c>
      <c r="R325" s="184">
        <f>Q325*H325</f>
        <v>0.015618750000000002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180</v>
      </c>
      <c r="AT325" s="186" t="s">
        <v>138</v>
      </c>
      <c r="AU325" s="186" t="s">
        <v>79</v>
      </c>
      <c r="AY325" s="19" t="s">
        <v>124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77</v>
      </c>
      <c r="BK325" s="187">
        <f>ROUND(I325*H325,2)</f>
        <v>0</v>
      </c>
      <c r="BL325" s="19" t="s">
        <v>181</v>
      </c>
      <c r="BM325" s="186" t="s">
        <v>1093</v>
      </c>
    </row>
    <row r="326" spans="2:51" s="13" customFormat="1" ht="12">
      <c r="B326" s="188"/>
      <c r="C326" s="189"/>
      <c r="D326" s="190" t="s">
        <v>134</v>
      </c>
      <c r="E326" s="191" t="s">
        <v>19</v>
      </c>
      <c r="F326" s="192" t="s">
        <v>1089</v>
      </c>
      <c r="G326" s="189"/>
      <c r="H326" s="193">
        <v>8.5</v>
      </c>
      <c r="I326" s="194"/>
      <c r="J326" s="189"/>
      <c r="K326" s="189"/>
      <c r="L326" s="195"/>
      <c r="M326" s="196"/>
      <c r="N326" s="197"/>
      <c r="O326" s="197"/>
      <c r="P326" s="197"/>
      <c r="Q326" s="197"/>
      <c r="R326" s="197"/>
      <c r="S326" s="197"/>
      <c r="T326" s="198"/>
      <c r="AT326" s="199" t="s">
        <v>134</v>
      </c>
      <c r="AU326" s="199" t="s">
        <v>79</v>
      </c>
      <c r="AV326" s="13" t="s">
        <v>79</v>
      </c>
      <c r="AW326" s="13" t="s">
        <v>31</v>
      </c>
      <c r="AX326" s="13" t="s">
        <v>77</v>
      </c>
      <c r="AY326" s="199" t="s">
        <v>124</v>
      </c>
    </row>
    <row r="327" spans="2:51" s="13" customFormat="1" ht="12">
      <c r="B327" s="188"/>
      <c r="C327" s="189"/>
      <c r="D327" s="190" t="s">
        <v>134</v>
      </c>
      <c r="E327" s="189"/>
      <c r="F327" s="192" t="s">
        <v>1094</v>
      </c>
      <c r="G327" s="189"/>
      <c r="H327" s="193">
        <v>8.925</v>
      </c>
      <c r="I327" s="194"/>
      <c r="J327" s="189"/>
      <c r="K327" s="189"/>
      <c r="L327" s="195"/>
      <c r="M327" s="196"/>
      <c r="N327" s="197"/>
      <c r="O327" s="197"/>
      <c r="P327" s="197"/>
      <c r="Q327" s="197"/>
      <c r="R327" s="197"/>
      <c r="S327" s="197"/>
      <c r="T327" s="198"/>
      <c r="AT327" s="199" t="s">
        <v>134</v>
      </c>
      <c r="AU327" s="199" t="s">
        <v>79</v>
      </c>
      <c r="AV327" s="13" t="s">
        <v>79</v>
      </c>
      <c r="AW327" s="13" t="s">
        <v>4</v>
      </c>
      <c r="AX327" s="13" t="s">
        <v>77</v>
      </c>
      <c r="AY327" s="199" t="s">
        <v>124</v>
      </c>
    </row>
    <row r="328" spans="1:65" s="2" customFormat="1" ht="37.9" customHeight="1">
      <c r="A328" s="36"/>
      <c r="B328" s="37"/>
      <c r="C328" s="175" t="s">
        <v>1095</v>
      </c>
      <c r="D328" s="175" t="s">
        <v>127</v>
      </c>
      <c r="E328" s="176" t="s">
        <v>1096</v>
      </c>
      <c r="F328" s="177" t="s">
        <v>1097</v>
      </c>
      <c r="G328" s="178" t="s">
        <v>147</v>
      </c>
      <c r="H328" s="179">
        <v>80.39</v>
      </c>
      <c r="I328" s="180"/>
      <c r="J328" s="181">
        <f>ROUND(I328*H328,2)</f>
        <v>0</v>
      </c>
      <c r="K328" s="177" t="s">
        <v>131</v>
      </c>
      <c r="L328" s="41"/>
      <c r="M328" s="182" t="s">
        <v>19</v>
      </c>
      <c r="N328" s="183" t="s">
        <v>40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181</v>
      </c>
      <c r="AT328" s="186" t="s">
        <v>127</v>
      </c>
      <c r="AU328" s="186" t="s">
        <v>79</v>
      </c>
      <c r="AY328" s="19" t="s">
        <v>124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77</v>
      </c>
      <c r="BK328" s="187">
        <f>ROUND(I328*H328,2)</f>
        <v>0</v>
      </c>
      <c r="BL328" s="19" t="s">
        <v>181</v>
      </c>
      <c r="BM328" s="186" t="s">
        <v>1098</v>
      </c>
    </row>
    <row r="329" spans="2:51" s="13" customFormat="1" ht="22.5">
      <c r="B329" s="188"/>
      <c r="C329" s="189"/>
      <c r="D329" s="190" t="s">
        <v>134</v>
      </c>
      <c r="E329" s="191" t="s">
        <v>19</v>
      </c>
      <c r="F329" s="192" t="s">
        <v>867</v>
      </c>
      <c r="G329" s="189"/>
      <c r="H329" s="193">
        <v>80.39</v>
      </c>
      <c r="I329" s="194"/>
      <c r="J329" s="189"/>
      <c r="K329" s="189"/>
      <c r="L329" s="195"/>
      <c r="M329" s="196"/>
      <c r="N329" s="197"/>
      <c r="O329" s="197"/>
      <c r="P329" s="197"/>
      <c r="Q329" s="197"/>
      <c r="R329" s="197"/>
      <c r="S329" s="197"/>
      <c r="T329" s="198"/>
      <c r="AT329" s="199" t="s">
        <v>134</v>
      </c>
      <c r="AU329" s="199" t="s">
        <v>79</v>
      </c>
      <c r="AV329" s="13" t="s">
        <v>79</v>
      </c>
      <c r="AW329" s="13" t="s">
        <v>31</v>
      </c>
      <c r="AX329" s="13" t="s">
        <v>77</v>
      </c>
      <c r="AY329" s="199" t="s">
        <v>124</v>
      </c>
    </row>
    <row r="330" spans="1:65" s="2" customFormat="1" ht="24.2" customHeight="1">
      <c r="A330" s="36"/>
      <c r="B330" s="37"/>
      <c r="C330" s="211" t="s">
        <v>1099</v>
      </c>
      <c r="D330" s="211" t="s">
        <v>138</v>
      </c>
      <c r="E330" s="212" t="s">
        <v>1100</v>
      </c>
      <c r="F330" s="213" t="s">
        <v>1101</v>
      </c>
      <c r="G330" s="214" t="s">
        <v>147</v>
      </c>
      <c r="H330" s="215">
        <v>93.695</v>
      </c>
      <c r="I330" s="216"/>
      <c r="J330" s="217">
        <f>ROUND(I330*H330,2)</f>
        <v>0</v>
      </c>
      <c r="K330" s="213" t="s">
        <v>131</v>
      </c>
      <c r="L330" s="218"/>
      <c r="M330" s="219" t="s">
        <v>19</v>
      </c>
      <c r="N330" s="220" t="s">
        <v>40</v>
      </c>
      <c r="O330" s="66"/>
      <c r="P330" s="184">
        <f>O330*H330</f>
        <v>0</v>
      </c>
      <c r="Q330" s="184">
        <v>0.00105</v>
      </c>
      <c r="R330" s="184">
        <f>Q330*H330</f>
        <v>0.09837974999999999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180</v>
      </c>
      <c r="AT330" s="186" t="s">
        <v>138</v>
      </c>
      <c r="AU330" s="186" t="s">
        <v>79</v>
      </c>
      <c r="AY330" s="19" t="s">
        <v>124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77</v>
      </c>
      <c r="BK330" s="187">
        <f>ROUND(I330*H330,2)</f>
        <v>0</v>
      </c>
      <c r="BL330" s="19" t="s">
        <v>181</v>
      </c>
      <c r="BM330" s="186" t="s">
        <v>1102</v>
      </c>
    </row>
    <row r="331" spans="2:51" s="13" customFormat="1" ht="12">
      <c r="B331" s="188"/>
      <c r="C331" s="189"/>
      <c r="D331" s="190" t="s">
        <v>134</v>
      </c>
      <c r="E331" s="189"/>
      <c r="F331" s="192" t="s">
        <v>1103</v>
      </c>
      <c r="G331" s="189"/>
      <c r="H331" s="193">
        <v>93.695</v>
      </c>
      <c r="I331" s="194"/>
      <c r="J331" s="189"/>
      <c r="K331" s="189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134</v>
      </c>
      <c r="AU331" s="199" t="s">
        <v>79</v>
      </c>
      <c r="AV331" s="13" t="s">
        <v>79</v>
      </c>
      <c r="AW331" s="13" t="s">
        <v>4</v>
      </c>
      <c r="AX331" s="13" t="s">
        <v>77</v>
      </c>
      <c r="AY331" s="199" t="s">
        <v>124</v>
      </c>
    </row>
    <row r="332" spans="1:65" s="2" customFormat="1" ht="62.65" customHeight="1">
      <c r="A332" s="36"/>
      <c r="B332" s="37"/>
      <c r="C332" s="175" t="s">
        <v>1104</v>
      </c>
      <c r="D332" s="175" t="s">
        <v>127</v>
      </c>
      <c r="E332" s="176" t="s">
        <v>1105</v>
      </c>
      <c r="F332" s="177" t="s">
        <v>1106</v>
      </c>
      <c r="G332" s="178" t="s">
        <v>130</v>
      </c>
      <c r="H332" s="179">
        <v>185.4</v>
      </c>
      <c r="I332" s="180"/>
      <c r="J332" s="181">
        <f>ROUND(I332*H332,2)</f>
        <v>0</v>
      </c>
      <c r="K332" s="177" t="s">
        <v>131</v>
      </c>
      <c r="L332" s="41"/>
      <c r="M332" s="182" t="s">
        <v>19</v>
      </c>
      <c r="N332" s="183" t="s">
        <v>40</v>
      </c>
      <c r="O332" s="66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181</v>
      </c>
      <c r="AT332" s="186" t="s">
        <v>127</v>
      </c>
      <c r="AU332" s="186" t="s">
        <v>79</v>
      </c>
      <c r="AY332" s="19" t="s">
        <v>124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77</v>
      </c>
      <c r="BK332" s="187">
        <f>ROUND(I332*H332,2)</f>
        <v>0</v>
      </c>
      <c r="BL332" s="19" t="s">
        <v>181</v>
      </c>
      <c r="BM332" s="186" t="s">
        <v>1107</v>
      </c>
    </row>
    <row r="333" spans="2:51" s="13" customFormat="1" ht="12">
      <c r="B333" s="188"/>
      <c r="C333" s="189"/>
      <c r="D333" s="190" t="s">
        <v>134</v>
      </c>
      <c r="E333" s="191" t="s">
        <v>19</v>
      </c>
      <c r="F333" s="192" t="s">
        <v>1108</v>
      </c>
      <c r="G333" s="189"/>
      <c r="H333" s="193">
        <v>185.4</v>
      </c>
      <c r="I333" s="194"/>
      <c r="J333" s="189"/>
      <c r="K333" s="189"/>
      <c r="L333" s="195"/>
      <c r="M333" s="196"/>
      <c r="N333" s="197"/>
      <c r="O333" s="197"/>
      <c r="P333" s="197"/>
      <c r="Q333" s="197"/>
      <c r="R333" s="197"/>
      <c r="S333" s="197"/>
      <c r="T333" s="198"/>
      <c r="AT333" s="199" t="s">
        <v>134</v>
      </c>
      <c r="AU333" s="199" t="s">
        <v>79</v>
      </c>
      <c r="AV333" s="13" t="s">
        <v>79</v>
      </c>
      <c r="AW333" s="13" t="s">
        <v>31</v>
      </c>
      <c r="AX333" s="13" t="s">
        <v>77</v>
      </c>
      <c r="AY333" s="199" t="s">
        <v>124</v>
      </c>
    </row>
    <row r="334" spans="1:65" s="2" customFormat="1" ht="14.45" customHeight="1">
      <c r="A334" s="36"/>
      <c r="B334" s="37"/>
      <c r="C334" s="211" t="s">
        <v>1109</v>
      </c>
      <c r="D334" s="211" t="s">
        <v>138</v>
      </c>
      <c r="E334" s="212" t="s">
        <v>1110</v>
      </c>
      <c r="F334" s="213" t="s">
        <v>1824</v>
      </c>
      <c r="G334" s="214" t="s">
        <v>130</v>
      </c>
      <c r="H334" s="215">
        <v>30.6</v>
      </c>
      <c r="I334" s="216"/>
      <c r="J334" s="217">
        <f>ROUND(I334*H334,2)</f>
        <v>0</v>
      </c>
      <c r="K334" s="213" t="s">
        <v>19</v>
      </c>
      <c r="L334" s="218"/>
      <c r="M334" s="219" t="s">
        <v>19</v>
      </c>
      <c r="N334" s="220" t="s">
        <v>40</v>
      </c>
      <c r="O334" s="66"/>
      <c r="P334" s="184">
        <f>O334*H334</f>
        <v>0</v>
      </c>
      <c r="Q334" s="184">
        <v>0.0001</v>
      </c>
      <c r="R334" s="184">
        <f>Q334*H334</f>
        <v>0.0030600000000000002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180</v>
      </c>
      <c r="AT334" s="186" t="s">
        <v>138</v>
      </c>
      <c r="AU334" s="186" t="s">
        <v>79</v>
      </c>
      <c r="AY334" s="19" t="s">
        <v>124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77</v>
      </c>
      <c r="BK334" s="187">
        <f>ROUND(I334*H334,2)</f>
        <v>0</v>
      </c>
      <c r="BL334" s="19" t="s">
        <v>181</v>
      </c>
      <c r="BM334" s="186" t="s">
        <v>1111</v>
      </c>
    </row>
    <row r="335" spans="2:51" s="13" customFormat="1" ht="12">
      <c r="B335" s="188"/>
      <c r="C335" s="189"/>
      <c r="D335" s="190" t="s">
        <v>134</v>
      </c>
      <c r="E335" s="191" t="s">
        <v>19</v>
      </c>
      <c r="F335" s="192" t="s">
        <v>1112</v>
      </c>
      <c r="G335" s="189"/>
      <c r="H335" s="193">
        <v>30</v>
      </c>
      <c r="I335" s="194"/>
      <c r="J335" s="189"/>
      <c r="K335" s="189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134</v>
      </c>
      <c r="AU335" s="199" t="s">
        <v>79</v>
      </c>
      <c r="AV335" s="13" t="s">
        <v>79</v>
      </c>
      <c r="AW335" s="13" t="s">
        <v>31</v>
      </c>
      <c r="AX335" s="13" t="s">
        <v>77</v>
      </c>
      <c r="AY335" s="199" t="s">
        <v>124</v>
      </c>
    </row>
    <row r="336" spans="2:51" s="13" customFormat="1" ht="12">
      <c r="B336" s="188"/>
      <c r="C336" s="189"/>
      <c r="D336" s="190" t="s">
        <v>134</v>
      </c>
      <c r="E336" s="189"/>
      <c r="F336" s="192" t="s">
        <v>1113</v>
      </c>
      <c r="G336" s="189"/>
      <c r="H336" s="193">
        <v>30.6</v>
      </c>
      <c r="I336" s="194"/>
      <c r="J336" s="189"/>
      <c r="K336" s="189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134</v>
      </c>
      <c r="AU336" s="199" t="s">
        <v>79</v>
      </c>
      <c r="AV336" s="13" t="s">
        <v>79</v>
      </c>
      <c r="AW336" s="13" t="s">
        <v>4</v>
      </c>
      <c r="AX336" s="13" t="s">
        <v>77</v>
      </c>
      <c r="AY336" s="199" t="s">
        <v>124</v>
      </c>
    </row>
    <row r="337" spans="1:65" s="2" customFormat="1" ht="14.45" customHeight="1">
      <c r="A337" s="36"/>
      <c r="B337" s="37"/>
      <c r="C337" s="211" t="s">
        <v>1114</v>
      </c>
      <c r="D337" s="211" t="s">
        <v>138</v>
      </c>
      <c r="E337" s="212" t="s">
        <v>1115</v>
      </c>
      <c r="F337" s="213" t="s">
        <v>1823</v>
      </c>
      <c r="G337" s="214" t="s">
        <v>130</v>
      </c>
      <c r="H337" s="215">
        <v>69.36</v>
      </c>
      <c r="I337" s="216"/>
      <c r="J337" s="217">
        <f>ROUND(I337*H337,2)</f>
        <v>0</v>
      </c>
      <c r="K337" s="213" t="s">
        <v>19</v>
      </c>
      <c r="L337" s="218"/>
      <c r="M337" s="219" t="s">
        <v>19</v>
      </c>
      <c r="N337" s="220" t="s">
        <v>40</v>
      </c>
      <c r="O337" s="66"/>
      <c r="P337" s="184">
        <f>O337*H337</f>
        <v>0</v>
      </c>
      <c r="Q337" s="184">
        <v>4E-05</v>
      </c>
      <c r="R337" s="184">
        <f>Q337*H337</f>
        <v>0.0027744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180</v>
      </c>
      <c r="AT337" s="186" t="s">
        <v>138</v>
      </c>
      <c r="AU337" s="186" t="s">
        <v>79</v>
      </c>
      <c r="AY337" s="19" t="s">
        <v>124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77</v>
      </c>
      <c r="BK337" s="187">
        <f>ROUND(I337*H337,2)</f>
        <v>0</v>
      </c>
      <c r="BL337" s="19" t="s">
        <v>181</v>
      </c>
      <c r="BM337" s="186" t="s">
        <v>1116</v>
      </c>
    </row>
    <row r="338" spans="2:51" s="13" customFormat="1" ht="12">
      <c r="B338" s="188"/>
      <c r="C338" s="189"/>
      <c r="D338" s="190" t="s">
        <v>134</v>
      </c>
      <c r="E338" s="191" t="s">
        <v>19</v>
      </c>
      <c r="F338" s="192" t="s">
        <v>1117</v>
      </c>
      <c r="G338" s="189"/>
      <c r="H338" s="193">
        <v>68</v>
      </c>
      <c r="I338" s="194"/>
      <c r="J338" s="189"/>
      <c r="K338" s="189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134</v>
      </c>
      <c r="AU338" s="199" t="s">
        <v>79</v>
      </c>
      <c r="AV338" s="13" t="s">
        <v>79</v>
      </c>
      <c r="AW338" s="13" t="s">
        <v>31</v>
      </c>
      <c r="AX338" s="13" t="s">
        <v>77</v>
      </c>
      <c r="AY338" s="199" t="s">
        <v>124</v>
      </c>
    </row>
    <row r="339" spans="2:51" s="13" customFormat="1" ht="12">
      <c r="B339" s="188"/>
      <c r="C339" s="189"/>
      <c r="D339" s="190" t="s">
        <v>134</v>
      </c>
      <c r="E339" s="189"/>
      <c r="F339" s="192" t="s">
        <v>1118</v>
      </c>
      <c r="G339" s="189"/>
      <c r="H339" s="193">
        <v>69.36</v>
      </c>
      <c r="I339" s="194"/>
      <c r="J339" s="189"/>
      <c r="K339" s="189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134</v>
      </c>
      <c r="AU339" s="199" t="s">
        <v>79</v>
      </c>
      <c r="AV339" s="13" t="s">
        <v>79</v>
      </c>
      <c r="AW339" s="13" t="s">
        <v>4</v>
      </c>
      <c r="AX339" s="13" t="s">
        <v>77</v>
      </c>
      <c r="AY339" s="199" t="s">
        <v>124</v>
      </c>
    </row>
    <row r="340" spans="1:65" s="2" customFormat="1" ht="14.45" customHeight="1">
      <c r="A340" s="36"/>
      <c r="B340" s="37"/>
      <c r="C340" s="211" t="s">
        <v>1119</v>
      </c>
      <c r="D340" s="211" t="s">
        <v>138</v>
      </c>
      <c r="E340" s="212" t="s">
        <v>1120</v>
      </c>
      <c r="F340" s="213" t="s">
        <v>1822</v>
      </c>
      <c r="G340" s="214" t="s">
        <v>130</v>
      </c>
      <c r="H340" s="215">
        <v>57.528</v>
      </c>
      <c r="I340" s="216"/>
      <c r="J340" s="217">
        <f>ROUND(I340*H340,2)</f>
        <v>0</v>
      </c>
      <c r="K340" s="213" t="s">
        <v>19</v>
      </c>
      <c r="L340" s="218"/>
      <c r="M340" s="219" t="s">
        <v>19</v>
      </c>
      <c r="N340" s="220" t="s">
        <v>40</v>
      </c>
      <c r="O340" s="66"/>
      <c r="P340" s="184">
        <f>O340*H340</f>
        <v>0</v>
      </c>
      <c r="Q340" s="184">
        <v>3E-05</v>
      </c>
      <c r="R340" s="184">
        <f>Q340*H340</f>
        <v>0.00172584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180</v>
      </c>
      <c r="AT340" s="186" t="s">
        <v>138</v>
      </c>
      <c r="AU340" s="186" t="s">
        <v>79</v>
      </c>
      <c r="AY340" s="19" t="s">
        <v>124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77</v>
      </c>
      <c r="BK340" s="187">
        <f>ROUND(I340*H340,2)</f>
        <v>0</v>
      </c>
      <c r="BL340" s="19" t="s">
        <v>181</v>
      </c>
      <c r="BM340" s="186" t="s">
        <v>1121</v>
      </c>
    </row>
    <row r="341" spans="2:51" s="13" customFormat="1" ht="12">
      <c r="B341" s="188"/>
      <c r="C341" s="189"/>
      <c r="D341" s="190" t="s">
        <v>134</v>
      </c>
      <c r="E341" s="191" t="s">
        <v>19</v>
      </c>
      <c r="F341" s="192" t="s">
        <v>1122</v>
      </c>
      <c r="G341" s="189"/>
      <c r="H341" s="193">
        <v>56.4</v>
      </c>
      <c r="I341" s="194"/>
      <c r="J341" s="189"/>
      <c r="K341" s="189"/>
      <c r="L341" s="195"/>
      <c r="M341" s="196"/>
      <c r="N341" s="197"/>
      <c r="O341" s="197"/>
      <c r="P341" s="197"/>
      <c r="Q341" s="197"/>
      <c r="R341" s="197"/>
      <c r="S341" s="197"/>
      <c r="T341" s="198"/>
      <c r="AT341" s="199" t="s">
        <v>134</v>
      </c>
      <c r="AU341" s="199" t="s">
        <v>79</v>
      </c>
      <c r="AV341" s="13" t="s">
        <v>79</v>
      </c>
      <c r="AW341" s="13" t="s">
        <v>31</v>
      </c>
      <c r="AX341" s="13" t="s">
        <v>77</v>
      </c>
      <c r="AY341" s="199" t="s">
        <v>124</v>
      </c>
    </row>
    <row r="342" spans="2:51" s="13" customFormat="1" ht="12">
      <c r="B342" s="188"/>
      <c r="C342" s="189"/>
      <c r="D342" s="190" t="s">
        <v>134</v>
      </c>
      <c r="E342" s="189"/>
      <c r="F342" s="192" t="s">
        <v>1123</v>
      </c>
      <c r="G342" s="189"/>
      <c r="H342" s="193">
        <v>57.528</v>
      </c>
      <c r="I342" s="194"/>
      <c r="J342" s="189"/>
      <c r="K342" s="189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134</v>
      </c>
      <c r="AU342" s="199" t="s">
        <v>79</v>
      </c>
      <c r="AV342" s="13" t="s">
        <v>79</v>
      </c>
      <c r="AW342" s="13" t="s">
        <v>4</v>
      </c>
      <c r="AX342" s="13" t="s">
        <v>77</v>
      </c>
      <c r="AY342" s="199" t="s">
        <v>124</v>
      </c>
    </row>
    <row r="343" spans="1:65" s="2" customFormat="1" ht="14.45" customHeight="1">
      <c r="A343" s="36"/>
      <c r="B343" s="37"/>
      <c r="C343" s="211" t="s">
        <v>1124</v>
      </c>
      <c r="D343" s="211" t="s">
        <v>138</v>
      </c>
      <c r="E343" s="212" t="s">
        <v>1125</v>
      </c>
      <c r="F343" s="213" t="s">
        <v>1821</v>
      </c>
      <c r="G343" s="214" t="s">
        <v>130</v>
      </c>
      <c r="H343" s="215">
        <v>31.62</v>
      </c>
      <c r="I343" s="216"/>
      <c r="J343" s="217">
        <f>ROUND(I343*H343,2)</f>
        <v>0</v>
      </c>
      <c r="K343" s="213" t="s">
        <v>19</v>
      </c>
      <c r="L343" s="218"/>
      <c r="M343" s="219" t="s">
        <v>19</v>
      </c>
      <c r="N343" s="220" t="s">
        <v>40</v>
      </c>
      <c r="O343" s="66"/>
      <c r="P343" s="184">
        <f>O343*H343</f>
        <v>0</v>
      </c>
      <c r="Q343" s="184">
        <v>2E-05</v>
      </c>
      <c r="R343" s="184">
        <f>Q343*H343</f>
        <v>0.0006324000000000001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180</v>
      </c>
      <c r="AT343" s="186" t="s">
        <v>138</v>
      </c>
      <c r="AU343" s="186" t="s">
        <v>79</v>
      </c>
      <c r="AY343" s="19" t="s">
        <v>124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77</v>
      </c>
      <c r="BK343" s="187">
        <f>ROUND(I343*H343,2)</f>
        <v>0</v>
      </c>
      <c r="BL343" s="19" t="s">
        <v>181</v>
      </c>
      <c r="BM343" s="186" t="s">
        <v>1126</v>
      </c>
    </row>
    <row r="344" spans="2:51" s="13" customFormat="1" ht="12">
      <c r="B344" s="188"/>
      <c r="C344" s="189"/>
      <c r="D344" s="190" t="s">
        <v>134</v>
      </c>
      <c r="E344" s="189"/>
      <c r="F344" s="192" t="s">
        <v>1127</v>
      </c>
      <c r="G344" s="189"/>
      <c r="H344" s="193">
        <v>31.62</v>
      </c>
      <c r="I344" s="194"/>
      <c r="J344" s="189"/>
      <c r="K344" s="189"/>
      <c r="L344" s="195"/>
      <c r="M344" s="196"/>
      <c r="N344" s="197"/>
      <c r="O344" s="197"/>
      <c r="P344" s="197"/>
      <c r="Q344" s="197"/>
      <c r="R344" s="197"/>
      <c r="S344" s="197"/>
      <c r="T344" s="198"/>
      <c r="AT344" s="199" t="s">
        <v>134</v>
      </c>
      <c r="AU344" s="199" t="s">
        <v>79</v>
      </c>
      <c r="AV344" s="13" t="s">
        <v>79</v>
      </c>
      <c r="AW344" s="13" t="s">
        <v>4</v>
      </c>
      <c r="AX344" s="13" t="s">
        <v>77</v>
      </c>
      <c r="AY344" s="199" t="s">
        <v>124</v>
      </c>
    </row>
    <row r="345" spans="1:65" s="2" customFormat="1" ht="37.9" customHeight="1">
      <c r="A345" s="36"/>
      <c r="B345" s="37"/>
      <c r="C345" s="175" t="s">
        <v>1128</v>
      </c>
      <c r="D345" s="175" t="s">
        <v>127</v>
      </c>
      <c r="E345" s="176" t="s">
        <v>1129</v>
      </c>
      <c r="F345" s="177" t="s">
        <v>1130</v>
      </c>
      <c r="G345" s="178" t="s">
        <v>272</v>
      </c>
      <c r="H345" s="231"/>
      <c r="I345" s="180"/>
      <c r="J345" s="181">
        <f>ROUND(I345*H345,2)</f>
        <v>0</v>
      </c>
      <c r="K345" s="177" t="s">
        <v>131</v>
      </c>
      <c r="L345" s="41"/>
      <c r="M345" s="182" t="s">
        <v>19</v>
      </c>
      <c r="N345" s="183" t="s">
        <v>40</v>
      </c>
      <c r="O345" s="66"/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181</v>
      </c>
      <c r="AT345" s="186" t="s">
        <v>127</v>
      </c>
      <c r="AU345" s="186" t="s">
        <v>79</v>
      </c>
      <c r="AY345" s="19" t="s">
        <v>124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77</v>
      </c>
      <c r="BK345" s="187">
        <f>ROUND(I345*H345,2)</f>
        <v>0</v>
      </c>
      <c r="BL345" s="19" t="s">
        <v>181</v>
      </c>
      <c r="BM345" s="186" t="s">
        <v>1131</v>
      </c>
    </row>
    <row r="346" spans="2:63" s="12" customFormat="1" ht="22.9" customHeight="1">
      <c r="B346" s="159"/>
      <c r="C346" s="160"/>
      <c r="D346" s="161" t="s">
        <v>68</v>
      </c>
      <c r="E346" s="173" t="s">
        <v>1132</v>
      </c>
      <c r="F346" s="173" t="s">
        <v>1133</v>
      </c>
      <c r="G346" s="160"/>
      <c r="H346" s="160"/>
      <c r="I346" s="163"/>
      <c r="J346" s="174">
        <f>BK346</f>
        <v>0</v>
      </c>
      <c r="K346" s="160"/>
      <c r="L346" s="165"/>
      <c r="M346" s="166"/>
      <c r="N346" s="167"/>
      <c r="O346" s="167"/>
      <c r="P346" s="168">
        <f>SUM(P347:P361)</f>
        <v>0</v>
      </c>
      <c r="Q346" s="167"/>
      <c r="R346" s="168">
        <f>SUM(R347:R361)</f>
        <v>0.084309</v>
      </c>
      <c r="S346" s="167"/>
      <c r="T346" s="169">
        <f>SUM(T347:T361)</f>
        <v>0</v>
      </c>
      <c r="AR346" s="170" t="s">
        <v>79</v>
      </c>
      <c r="AT346" s="171" t="s">
        <v>68</v>
      </c>
      <c r="AU346" s="171" t="s">
        <v>77</v>
      </c>
      <c r="AY346" s="170" t="s">
        <v>124</v>
      </c>
      <c r="BK346" s="172">
        <f>SUM(BK347:BK361)</f>
        <v>0</v>
      </c>
    </row>
    <row r="347" spans="1:65" s="2" customFormat="1" ht="14.45" customHeight="1">
      <c r="A347" s="36"/>
      <c r="B347" s="37"/>
      <c r="C347" s="175" t="s">
        <v>1134</v>
      </c>
      <c r="D347" s="175" t="s">
        <v>127</v>
      </c>
      <c r="E347" s="176" t="s">
        <v>1135</v>
      </c>
      <c r="F347" s="177" t="s">
        <v>1136</v>
      </c>
      <c r="G347" s="178" t="s">
        <v>130</v>
      </c>
      <c r="H347" s="179">
        <v>6</v>
      </c>
      <c r="I347" s="180"/>
      <c r="J347" s="181">
        <f>ROUND(I347*H347,2)</f>
        <v>0</v>
      </c>
      <c r="K347" s="177" t="s">
        <v>131</v>
      </c>
      <c r="L347" s="41"/>
      <c r="M347" s="182" t="s">
        <v>19</v>
      </c>
      <c r="N347" s="183" t="s">
        <v>40</v>
      </c>
      <c r="O347" s="66"/>
      <c r="P347" s="184">
        <f>O347*H347</f>
        <v>0</v>
      </c>
      <c r="Q347" s="184">
        <v>0.00168</v>
      </c>
      <c r="R347" s="184">
        <f>Q347*H347</f>
        <v>0.01008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181</v>
      </c>
      <c r="AT347" s="186" t="s">
        <v>127</v>
      </c>
      <c r="AU347" s="186" t="s">
        <v>79</v>
      </c>
      <c r="AY347" s="19" t="s">
        <v>124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77</v>
      </c>
      <c r="BK347" s="187">
        <f>ROUND(I347*H347,2)</f>
        <v>0</v>
      </c>
      <c r="BL347" s="19" t="s">
        <v>181</v>
      </c>
      <c r="BM347" s="186" t="s">
        <v>1137</v>
      </c>
    </row>
    <row r="348" spans="2:51" s="13" customFormat="1" ht="12">
      <c r="B348" s="188"/>
      <c r="C348" s="189"/>
      <c r="D348" s="190" t="s">
        <v>134</v>
      </c>
      <c r="E348" s="191" t="s">
        <v>19</v>
      </c>
      <c r="F348" s="192" t="s">
        <v>1138</v>
      </c>
      <c r="G348" s="189"/>
      <c r="H348" s="193">
        <v>6</v>
      </c>
      <c r="I348" s="194"/>
      <c r="J348" s="189"/>
      <c r="K348" s="189"/>
      <c r="L348" s="195"/>
      <c r="M348" s="196"/>
      <c r="N348" s="197"/>
      <c r="O348" s="197"/>
      <c r="P348" s="197"/>
      <c r="Q348" s="197"/>
      <c r="R348" s="197"/>
      <c r="S348" s="197"/>
      <c r="T348" s="198"/>
      <c r="AT348" s="199" t="s">
        <v>134</v>
      </c>
      <c r="AU348" s="199" t="s">
        <v>79</v>
      </c>
      <c r="AV348" s="13" t="s">
        <v>79</v>
      </c>
      <c r="AW348" s="13" t="s">
        <v>31</v>
      </c>
      <c r="AX348" s="13" t="s">
        <v>77</v>
      </c>
      <c r="AY348" s="199" t="s">
        <v>124</v>
      </c>
    </row>
    <row r="349" spans="1:65" s="2" customFormat="1" ht="24.2" customHeight="1">
      <c r="A349" s="36"/>
      <c r="B349" s="37"/>
      <c r="C349" s="175" t="s">
        <v>1139</v>
      </c>
      <c r="D349" s="175" t="s">
        <v>127</v>
      </c>
      <c r="E349" s="176" t="s">
        <v>1140</v>
      </c>
      <c r="F349" s="177" t="s">
        <v>1141</v>
      </c>
      <c r="G349" s="178" t="s">
        <v>130</v>
      </c>
      <c r="H349" s="179">
        <v>17</v>
      </c>
      <c r="I349" s="180"/>
      <c r="J349" s="181">
        <f>ROUND(I349*H349,2)</f>
        <v>0</v>
      </c>
      <c r="K349" s="177" t="s">
        <v>131</v>
      </c>
      <c r="L349" s="41"/>
      <c r="M349" s="182" t="s">
        <v>19</v>
      </c>
      <c r="N349" s="183" t="s">
        <v>40</v>
      </c>
      <c r="O349" s="66"/>
      <c r="P349" s="184">
        <f>O349*H349</f>
        <v>0</v>
      </c>
      <c r="Q349" s="184">
        <v>0.00157</v>
      </c>
      <c r="R349" s="184">
        <f>Q349*H349</f>
        <v>0.02669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181</v>
      </c>
      <c r="AT349" s="186" t="s">
        <v>127</v>
      </c>
      <c r="AU349" s="186" t="s">
        <v>79</v>
      </c>
      <c r="AY349" s="19" t="s">
        <v>124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77</v>
      </c>
      <c r="BK349" s="187">
        <f>ROUND(I349*H349,2)</f>
        <v>0</v>
      </c>
      <c r="BL349" s="19" t="s">
        <v>181</v>
      </c>
      <c r="BM349" s="186" t="s">
        <v>1142</v>
      </c>
    </row>
    <row r="350" spans="2:51" s="13" customFormat="1" ht="12">
      <c r="B350" s="188"/>
      <c r="C350" s="189"/>
      <c r="D350" s="190" t="s">
        <v>134</v>
      </c>
      <c r="E350" s="191" t="s">
        <v>19</v>
      </c>
      <c r="F350" s="192" t="s">
        <v>1143</v>
      </c>
      <c r="G350" s="189"/>
      <c r="H350" s="193">
        <v>17</v>
      </c>
      <c r="I350" s="194"/>
      <c r="J350" s="189"/>
      <c r="K350" s="189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134</v>
      </c>
      <c r="AU350" s="199" t="s">
        <v>79</v>
      </c>
      <c r="AV350" s="13" t="s">
        <v>79</v>
      </c>
      <c r="AW350" s="13" t="s">
        <v>31</v>
      </c>
      <c r="AX350" s="13" t="s">
        <v>77</v>
      </c>
      <c r="AY350" s="199" t="s">
        <v>124</v>
      </c>
    </row>
    <row r="351" spans="1:65" s="2" customFormat="1" ht="24.2" customHeight="1">
      <c r="A351" s="36"/>
      <c r="B351" s="37"/>
      <c r="C351" s="175" t="s">
        <v>1144</v>
      </c>
      <c r="D351" s="175" t="s">
        <v>127</v>
      </c>
      <c r="E351" s="176" t="s">
        <v>1145</v>
      </c>
      <c r="F351" s="177" t="s">
        <v>1146</v>
      </c>
      <c r="G351" s="178" t="s">
        <v>130</v>
      </c>
      <c r="H351" s="179">
        <v>10</v>
      </c>
      <c r="I351" s="180"/>
      <c r="J351" s="181">
        <f>ROUND(I351*H351,2)</f>
        <v>0</v>
      </c>
      <c r="K351" s="177" t="s">
        <v>131</v>
      </c>
      <c r="L351" s="41"/>
      <c r="M351" s="182" t="s">
        <v>19</v>
      </c>
      <c r="N351" s="183" t="s">
        <v>40</v>
      </c>
      <c r="O351" s="66"/>
      <c r="P351" s="184">
        <f>O351*H351</f>
        <v>0</v>
      </c>
      <c r="Q351" s="184">
        <v>0.00203</v>
      </c>
      <c r="R351" s="184">
        <f>Q351*H351</f>
        <v>0.020300000000000002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181</v>
      </c>
      <c r="AT351" s="186" t="s">
        <v>127</v>
      </c>
      <c r="AU351" s="186" t="s">
        <v>79</v>
      </c>
      <c r="AY351" s="19" t="s">
        <v>124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77</v>
      </c>
      <c r="BK351" s="187">
        <f>ROUND(I351*H351,2)</f>
        <v>0</v>
      </c>
      <c r="BL351" s="19" t="s">
        <v>181</v>
      </c>
      <c r="BM351" s="186" t="s">
        <v>1147</v>
      </c>
    </row>
    <row r="352" spans="1:65" s="2" customFormat="1" ht="24.2" customHeight="1">
      <c r="A352" s="36"/>
      <c r="B352" s="37"/>
      <c r="C352" s="175" t="s">
        <v>1148</v>
      </c>
      <c r="D352" s="175" t="s">
        <v>127</v>
      </c>
      <c r="E352" s="176" t="s">
        <v>1149</v>
      </c>
      <c r="F352" s="177" t="s">
        <v>1150</v>
      </c>
      <c r="G352" s="178" t="s">
        <v>130</v>
      </c>
      <c r="H352" s="179">
        <v>10</v>
      </c>
      <c r="I352" s="180"/>
      <c r="J352" s="181">
        <f>ROUND(I352*H352,2)</f>
        <v>0</v>
      </c>
      <c r="K352" s="177" t="s">
        <v>131</v>
      </c>
      <c r="L352" s="41"/>
      <c r="M352" s="182" t="s">
        <v>19</v>
      </c>
      <c r="N352" s="183" t="s">
        <v>40</v>
      </c>
      <c r="O352" s="66"/>
      <c r="P352" s="184">
        <f>O352*H352</f>
        <v>0</v>
      </c>
      <c r="Q352" s="184">
        <v>0.00036</v>
      </c>
      <c r="R352" s="184">
        <f>Q352*H352</f>
        <v>0.0036000000000000003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181</v>
      </c>
      <c r="AT352" s="186" t="s">
        <v>127</v>
      </c>
      <c r="AU352" s="186" t="s">
        <v>79</v>
      </c>
      <c r="AY352" s="19" t="s">
        <v>124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77</v>
      </c>
      <c r="BK352" s="187">
        <f>ROUND(I352*H352,2)</f>
        <v>0</v>
      </c>
      <c r="BL352" s="19" t="s">
        <v>181</v>
      </c>
      <c r="BM352" s="186" t="s">
        <v>1151</v>
      </c>
    </row>
    <row r="353" spans="1:65" s="2" customFormat="1" ht="24.2" customHeight="1">
      <c r="A353" s="36"/>
      <c r="B353" s="37"/>
      <c r="C353" s="175" t="s">
        <v>1152</v>
      </c>
      <c r="D353" s="175" t="s">
        <v>127</v>
      </c>
      <c r="E353" s="176" t="s">
        <v>1153</v>
      </c>
      <c r="F353" s="177" t="s">
        <v>1154</v>
      </c>
      <c r="G353" s="178" t="s">
        <v>130</v>
      </c>
      <c r="H353" s="179">
        <v>15.7</v>
      </c>
      <c r="I353" s="180"/>
      <c r="J353" s="181">
        <f>ROUND(I353*H353,2)</f>
        <v>0</v>
      </c>
      <c r="K353" s="177" t="s">
        <v>131</v>
      </c>
      <c r="L353" s="41"/>
      <c r="M353" s="182" t="s">
        <v>19</v>
      </c>
      <c r="N353" s="183" t="s">
        <v>40</v>
      </c>
      <c r="O353" s="66"/>
      <c r="P353" s="184">
        <f>O353*H353</f>
        <v>0</v>
      </c>
      <c r="Q353" s="184">
        <v>0.00047</v>
      </c>
      <c r="R353" s="184">
        <f>Q353*H353</f>
        <v>0.007378999999999999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181</v>
      </c>
      <c r="AT353" s="186" t="s">
        <v>127</v>
      </c>
      <c r="AU353" s="186" t="s">
        <v>79</v>
      </c>
      <c r="AY353" s="19" t="s">
        <v>124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77</v>
      </c>
      <c r="BK353" s="187">
        <f>ROUND(I353*H353,2)</f>
        <v>0</v>
      </c>
      <c r="BL353" s="19" t="s">
        <v>181</v>
      </c>
      <c r="BM353" s="186" t="s">
        <v>1155</v>
      </c>
    </row>
    <row r="354" spans="2:51" s="13" customFormat="1" ht="12">
      <c r="B354" s="188"/>
      <c r="C354" s="189"/>
      <c r="D354" s="190" t="s">
        <v>134</v>
      </c>
      <c r="E354" s="191" t="s">
        <v>19</v>
      </c>
      <c r="F354" s="192" t="s">
        <v>1156</v>
      </c>
      <c r="G354" s="189"/>
      <c r="H354" s="193">
        <v>15.7</v>
      </c>
      <c r="I354" s="194"/>
      <c r="J354" s="189"/>
      <c r="K354" s="189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134</v>
      </c>
      <c r="AU354" s="199" t="s">
        <v>79</v>
      </c>
      <c r="AV354" s="13" t="s">
        <v>79</v>
      </c>
      <c r="AW354" s="13" t="s">
        <v>31</v>
      </c>
      <c r="AX354" s="13" t="s">
        <v>77</v>
      </c>
      <c r="AY354" s="199" t="s">
        <v>124</v>
      </c>
    </row>
    <row r="355" spans="1:65" s="2" customFormat="1" ht="24.2" customHeight="1">
      <c r="A355" s="36"/>
      <c r="B355" s="37"/>
      <c r="C355" s="211" t="s">
        <v>1157</v>
      </c>
      <c r="D355" s="211" t="s">
        <v>138</v>
      </c>
      <c r="E355" s="212" t="s">
        <v>1158</v>
      </c>
      <c r="F355" s="213" t="s">
        <v>1159</v>
      </c>
      <c r="G355" s="214" t="s">
        <v>344</v>
      </c>
      <c r="H355" s="215">
        <v>1</v>
      </c>
      <c r="I355" s="216"/>
      <c r="J355" s="217">
        <f>ROUND(I355*H355,2)</f>
        <v>0</v>
      </c>
      <c r="K355" s="213" t="s">
        <v>131</v>
      </c>
      <c r="L355" s="218"/>
      <c r="M355" s="219" t="s">
        <v>19</v>
      </c>
      <c r="N355" s="220" t="s">
        <v>40</v>
      </c>
      <c r="O355" s="66"/>
      <c r="P355" s="184">
        <f>O355*H355</f>
        <v>0</v>
      </c>
      <c r="Q355" s="184">
        <v>0.0035</v>
      </c>
      <c r="R355" s="184">
        <f>Q355*H355</f>
        <v>0.0035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180</v>
      </c>
      <c r="AT355" s="186" t="s">
        <v>138</v>
      </c>
      <c r="AU355" s="186" t="s">
        <v>79</v>
      </c>
      <c r="AY355" s="19" t="s">
        <v>124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77</v>
      </c>
      <c r="BK355" s="187">
        <f>ROUND(I355*H355,2)</f>
        <v>0</v>
      </c>
      <c r="BL355" s="19" t="s">
        <v>181</v>
      </c>
      <c r="BM355" s="186" t="s">
        <v>1160</v>
      </c>
    </row>
    <row r="356" spans="1:47" s="2" customFormat="1" ht="19.5">
      <c r="A356" s="36"/>
      <c r="B356" s="37"/>
      <c r="C356" s="38"/>
      <c r="D356" s="190" t="s">
        <v>338</v>
      </c>
      <c r="E356" s="38"/>
      <c r="F356" s="232" t="s">
        <v>1161</v>
      </c>
      <c r="G356" s="38"/>
      <c r="H356" s="38"/>
      <c r="I356" s="233"/>
      <c r="J356" s="38"/>
      <c r="K356" s="38"/>
      <c r="L356" s="41"/>
      <c r="M356" s="234"/>
      <c r="N356" s="235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338</v>
      </c>
      <c r="AU356" s="19" t="s">
        <v>79</v>
      </c>
    </row>
    <row r="357" spans="2:51" s="13" customFormat="1" ht="12">
      <c r="B357" s="188"/>
      <c r="C357" s="189"/>
      <c r="D357" s="190" t="s">
        <v>134</v>
      </c>
      <c r="E357" s="191" t="s">
        <v>19</v>
      </c>
      <c r="F357" s="192" t="s">
        <v>77</v>
      </c>
      <c r="G357" s="189"/>
      <c r="H357" s="193">
        <v>1</v>
      </c>
      <c r="I357" s="194"/>
      <c r="J357" s="189"/>
      <c r="K357" s="189"/>
      <c r="L357" s="195"/>
      <c r="M357" s="196"/>
      <c r="N357" s="197"/>
      <c r="O357" s="197"/>
      <c r="P357" s="197"/>
      <c r="Q357" s="197"/>
      <c r="R357" s="197"/>
      <c r="S357" s="197"/>
      <c r="T357" s="198"/>
      <c r="AT357" s="199" t="s">
        <v>134</v>
      </c>
      <c r="AU357" s="199" t="s">
        <v>79</v>
      </c>
      <c r="AV357" s="13" t="s">
        <v>79</v>
      </c>
      <c r="AW357" s="13" t="s">
        <v>31</v>
      </c>
      <c r="AX357" s="13" t="s">
        <v>77</v>
      </c>
      <c r="AY357" s="199" t="s">
        <v>124</v>
      </c>
    </row>
    <row r="358" spans="1:65" s="2" customFormat="1" ht="24.2" customHeight="1">
      <c r="A358" s="36"/>
      <c r="B358" s="37"/>
      <c r="C358" s="211" t="s">
        <v>1162</v>
      </c>
      <c r="D358" s="211" t="s">
        <v>138</v>
      </c>
      <c r="E358" s="212" t="s">
        <v>1163</v>
      </c>
      <c r="F358" s="213" t="s">
        <v>1164</v>
      </c>
      <c r="G358" s="214" t="s">
        <v>344</v>
      </c>
      <c r="H358" s="215">
        <v>4</v>
      </c>
      <c r="I358" s="216"/>
      <c r="J358" s="217">
        <f>ROUND(I358*H358,2)</f>
        <v>0</v>
      </c>
      <c r="K358" s="213" t="s">
        <v>131</v>
      </c>
      <c r="L358" s="218"/>
      <c r="M358" s="219" t="s">
        <v>19</v>
      </c>
      <c r="N358" s="220" t="s">
        <v>40</v>
      </c>
      <c r="O358" s="66"/>
      <c r="P358" s="184">
        <f>O358*H358</f>
        <v>0</v>
      </c>
      <c r="Q358" s="184">
        <v>0.00319</v>
      </c>
      <c r="R358" s="184">
        <f>Q358*H358</f>
        <v>0.01276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180</v>
      </c>
      <c r="AT358" s="186" t="s">
        <v>138</v>
      </c>
      <c r="AU358" s="186" t="s">
        <v>79</v>
      </c>
      <c r="AY358" s="19" t="s">
        <v>124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77</v>
      </c>
      <c r="BK358" s="187">
        <f>ROUND(I358*H358,2)</f>
        <v>0</v>
      </c>
      <c r="BL358" s="19" t="s">
        <v>181</v>
      </c>
      <c r="BM358" s="186" t="s">
        <v>1165</v>
      </c>
    </row>
    <row r="359" spans="1:47" s="2" customFormat="1" ht="19.5">
      <c r="A359" s="36"/>
      <c r="B359" s="37"/>
      <c r="C359" s="38"/>
      <c r="D359" s="190" t="s">
        <v>338</v>
      </c>
      <c r="E359" s="38"/>
      <c r="F359" s="232" t="s">
        <v>1161</v>
      </c>
      <c r="G359" s="38"/>
      <c r="H359" s="38"/>
      <c r="I359" s="233"/>
      <c r="J359" s="38"/>
      <c r="K359" s="38"/>
      <c r="L359" s="41"/>
      <c r="M359" s="234"/>
      <c r="N359" s="235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338</v>
      </c>
      <c r="AU359" s="19" t="s">
        <v>79</v>
      </c>
    </row>
    <row r="360" spans="2:51" s="13" customFormat="1" ht="12">
      <c r="B360" s="188"/>
      <c r="C360" s="189"/>
      <c r="D360" s="190" t="s">
        <v>134</v>
      </c>
      <c r="E360" s="191" t="s">
        <v>19</v>
      </c>
      <c r="F360" s="192" t="s">
        <v>1166</v>
      </c>
      <c r="G360" s="189"/>
      <c r="H360" s="193">
        <v>4</v>
      </c>
      <c r="I360" s="194"/>
      <c r="J360" s="189"/>
      <c r="K360" s="189"/>
      <c r="L360" s="195"/>
      <c r="M360" s="196"/>
      <c r="N360" s="197"/>
      <c r="O360" s="197"/>
      <c r="P360" s="197"/>
      <c r="Q360" s="197"/>
      <c r="R360" s="197"/>
      <c r="S360" s="197"/>
      <c r="T360" s="198"/>
      <c r="AT360" s="199" t="s">
        <v>134</v>
      </c>
      <c r="AU360" s="199" t="s">
        <v>79</v>
      </c>
      <c r="AV360" s="13" t="s">
        <v>79</v>
      </c>
      <c r="AW360" s="13" t="s">
        <v>31</v>
      </c>
      <c r="AX360" s="13" t="s">
        <v>77</v>
      </c>
      <c r="AY360" s="199" t="s">
        <v>124</v>
      </c>
    </row>
    <row r="361" spans="1:65" s="2" customFormat="1" ht="37.9" customHeight="1">
      <c r="A361" s="36"/>
      <c r="B361" s="37"/>
      <c r="C361" s="175" t="s">
        <v>1167</v>
      </c>
      <c r="D361" s="175" t="s">
        <v>127</v>
      </c>
      <c r="E361" s="176" t="s">
        <v>1168</v>
      </c>
      <c r="F361" s="177" t="s">
        <v>1169</v>
      </c>
      <c r="G361" s="178" t="s">
        <v>272</v>
      </c>
      <c r="H361" s="231"/>
      <c r="I361" s="180"/>
      <c r="J361" s="181">
        <f>ROUND(I361*H361,2)</f>
        <v>0</v>
      </c>
      <c r="K361" s="177" t="s">
        <v>131</v>
      </c>
      <c r="L361" s="41"/>
      <c r="M361" s="182" t="s">
        <v>19</v>
      </c>
      <c r="N361" s="183" t="s">
        <v>40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181</v>
      </c>
      <c r="AT361" s="186" t="s">
        <v>127</v>
      </c>
      <c r="AU361" s="186" t="s">
        <v>79</v>
      </c>
      <c r="AY361" s="19" t="s">
        <v>124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77</v>
      </c>
      <c r="BK361" s="187">
        <f>ROUND(I361*H361,2)</f>
        <v>0</v>
      </c>
      <c r="BL361" s="19" t="s">
        <v>181</v>
      </c>
      <c r="BM361" s="186" t="s">
        <v>1170</v>
      </c>
    </row>
    <row r="362" spans="2:63" s="12" customFormat="1" ht="22.9" customHeight="1">
      <c r="B362" s="159"/>
      <c r="C362" s="160"/>
      <c r="D362" s="161" t="s">
        <v>68</v>
      </c>
      <c r="E362" s="173" t="s">
        <v>1171</v>
      </c>
      <c r="F362" s="173" t="s">
        <v>1172</v>
      </c>
      <c r="G362" s="160"/>
      <c r="H362" s="160"/>
      <c r="I362" s="163"/>
      <c r="J362" s="174">
        <f>BK362</f>
        <v>0</v>
      </c>
      <c r="K362" s="160"/>
      <c r="L362" s="165"/>
      <c r="M362" s="166"/>
      <c r="N362" s="167"/>
      <c r="O362" s="167"/>
      <c r="P362" s="168">
        <f>SUM(P363:P400)</f>
        <v>0</v>
      </c>
      <c r="Q362" s="167"/>
      <c r="R362" s="168">
        <f>SUM(R363:R400)</f>
        <v>0.36312</v>
      </c>
      <c r="S362" s="167"/>
      <c r="T362" s="169">
        <f>SUM(T363:T400)</f>
        <v>0</v>
      </c>
      <c r="AR362" s="170" t="s">
        <v>79</v>
      </c>
      <c r="AT362" s="171" t="s">
        <v>68</v>
      </c>
      <c r="AU362" s="171" t="s">
        <v>77</v>
      </c>
      <c r="AY362" s="170" t="s">
        <v>124</v>
      </c>
      <c r="BK362" s="172">
        <f>SUM(BK363:BK400)</f>
        <v>0</v>
      </c>
    </row>
    <row r="363" spans="1:65" s="2" customFormat="1" ht="24.2" customHeight="1">
      <c r="A363" s="36"/>
      <c r="B363" s="37"/>
      <c r="C363" s="175" t="s">
        <v>1173</v>
      </c>
      <c r="D363" s="175" t="s">
        <v>127</v>
      </c>
      <c r="E363" s="176" t="s">
        <v>1174</v>
      </c>
      <c r="F363" s="177" t="s">
        <v>1175</v>
      </c>
      <c r="G363" s="178" t="s">
        <v>130</v>
      </c>
      <c r="H363" s="179">
        <v>48.4</v>
      </c>
      <c r="I363" s="180"/>
      <c r="J363" s="181">
        <f>ROUND(I363*H363,2)</f>
        <v>0</v>
      </c>
      <c r="K363" s="177" t="s">
        <v>131</v>
      </c>
      <c r="L363" s="41"/>
      <c r="M363" s="182" t="s">
        <v>19</v>
      </c>
      <c r="N363" s="183" t="s">
        <v>40</v>
      </c>
      <c r="O363" s="66"/>
      <c r="P363" s="184">
        <f>O363*H363</f>
        <v>0</v>
      </c>
      <c r="Q363" s="184">
        <v>0.00084</v>
      </c>
      <c r="R363" s="184">
        <f>Q363*H363</f>
        <v>0.040656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181</v>
      </c>
      <c r="AT363" s="186" t="s">
        <v>127</v>
      </c>
      <c r="AU363" s="186" t="s">
        <v>79</v>
      </c>
      <c r="AY363" s="19" t="s">
        <v>124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77</v>
      </c>
      <c r="BK363" s="187">
        <f>ROUND(I363*H363,2)</f>
        <v>0</v>
      </c>
      <c r="BL363" s="19" t="s">
        <v>181</v>
      </c>
      <c r="BM363" s="186" t="s">
        <v>1176</v>
      </c>
    </row>
    <row r="364" spans="2:51" s="13" customFormat="1" ht="12">
      <c r="B364" s="188"/>
      <c r="C364" s="189"/>
      <c r="D364" s="190" t="s">
        <v>134</v>
      </c>
      <c r="E364" s="191" t="s">
        <v>19</v>
      </c>
      <c r="F364" s="192" t="s">
        <v>1177</v>
      </c>
      <c r="G364" s="189"/>
      <c r="H364" s="193">
        <v>26</v>
      </c>
      <c r="I364" s="194"/>
      <c r="J364" s="189"/>
      <c r="K364" s="189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134</v>
      </c>
      <c r="AU364" s="199" t="s">
        <v>79</v>
      </c>
      <c r="AV364" s="13" t="s">
        <v>79</v>
      </c>
      <c r="AW364" s="13" t="s">
        <v>31</v>
      </c>
      <c r="AX364" s="13" t="s">
        <v>69</v>
      </c>
      <c r="AY364" s="199" t="s">
        <v>124</v>
      </c>
    </row>
    <row r="365" spans="2:51" s="13" customFormat="1" ht="12">
      <c r="B365" s="188"/>
      <c r="C365" s="189"/>
      <c r="D365" s="190" t="s">
        <v>134</v>
      </c>
      <c r="E365" s="191" t="s">
        <v>19</v>
      </c>
      <c r="F365" s="192" t="s">
        <v>1178</v>
      </c>
      <c r="G365" s="189"/>
      <c r="H365" s="193">
        <v>22.4</v>
      </c>
      <c r="I365" s="194"/>
      <c r="J365" s="189"/>
      <c r="K365" s="189"/>
      <c r="L365" s="195"/>
      <c r="M365" s="196"/>
      <c r="N365" s="197"/>
      <c r="O365" s="197"/>
      <c r="P365" s="197"/>
      <c r="Q365" s="197"/>
      <c r="R365" s="197"/>
      <c r="S365" s="197"/>
      <c r="T365" s="198"/>
      <c r="AT365" s="199" t="s">
        <v>134</v>
      </c>
      <c r="AU365" s="199" t="s">
        <v>79</v>
      </c>
      <c r="AV365" s="13" t="s">
        <v>79</v>
      </c>
      <c r="AW365" s="13" t="s">
        <v>31</v>
      </c>
      <c r="AX365" s="13" t="s">
        <v>69</v>
      </c>
      <c r="AY365" s="199" t="s">
        <v>124</v>
      </c>
    </row>
    <row r="366" spans="2:51" s="14" customFormat="1" ht="12">
      <c r="B366" s="200"/>
      <c r="C366" s="201"/>
      <c r="D366" s="190" t="s">
        <v>134</v>
      </c>
      <c r="E366" s="202" t="s">
        <v>19</v>
      </c>
      <c r="F366" s="203" t="s">
        <v>137</v>
      </c>
      <c r="G366" s="201"/>
      <c r="H366" s="204">
        <v>48.4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134</v>
      </c>
      <c r="AU366" s="210" t="s">
        <v>79</v>
      </c>
      <c r="AV366" s="14" t="s">
        <v>132</v>
      </c>
      <c r="AW366" s="14" t="s">
        <v>31</v>
      </c>
      <c r="AX366" s="14" t="s">
        <v>77</v>
      </c>
      <c r="AY366" s="210" t="s">
        <v>124</v>
      </c>
    </row>
    <row r="367" spans="1:65" s="2" customFormat="1" ht="24.2" customHeight="1">
      <c r="A367" s="36"/>
      <c r="B367" s="37"/>
      <c r="C367" s="175" t="s">
        <v>1179</v>
      </c>
      <c r="D367" s="175" t="s">
        <v>127</v>
      </c>
      <c r="E367" s="176" t="s">
        <v>1180</v>
      </c>
      <c r="F367" s="177" t="s">
        <v>1181</v>
      </c>
      <c r="G367" s="178" t="s">
        <v>130</v>
      </c>
      <c r="H367" s="179">
        <v>18</v>
      </c>
      <c r="I367" s="180"/>
      <c r="J367" s="181">
        <f>ROUND(I367*H367,2)</f>
        <v>0</v>
      </c>
      <c r="K367" s="177" t="s">
        <v>131</v>
      </c>
      <c r="L367" s="41"/>
      <c r="M367" s="182" t="s">
        <v>19</v>
      </c>
      <c r="N367" s="183" t="s">
        <v>40</v>
      </c>
      <c r="O367" s="66"/>
      <c r="P367" s="184">
        <f>O367*H367</f>
        <v>0</v>
      </c>
      <c r="Q367" s="184">
        <v>0.00116</v>
      </c>
      <c r="R367" s="184">
        <f>Q367*H367</f>
        <v>0.02088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181</v>
      </c>
      <c r="AT367" s="186" t="s">
        <v>127</v>
      </c>
      <c r="AU367" s="186" t="s">
        <v>79</v>
      </c>
      <c r="AY367" s="19" t="s">
        <v>124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77</v>
      </c>
      <c r="BK367" s="187">
        <f>ROUND(I367*H367,2)</f>
        <v>0</v>
      </c>
      <c r="BL367" s="19" t="s">
        <v>181</v>
      </c>
      <c r="BM367" s="186" t="s">
        <v>1182</v>
      </c>
    </row>
    <row r="368" spans="2:51" s="13" customFormat="1" ht="12">
      <c r="B368" s="188"/>
      <c r="C368" s="189"/>
      <c r="D368" s="190" t="s">
        <v>134</v>
      </c>
      <c r="E368" s="191" t="s">
        <v>19</v>
      </c>
      <c r="F368" s="192" t="s">
        <v>1183</v>
      </c>
      <c r="G368" s="189"/>
      <c r="H368" s="193">
        <v>18</v>
      </c>
      <c r="I368" s="194"/>
      <c r="J368" s="189"/>
      <c r="K368" s="189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134</v>
      </c>
      <c r="AU368" s="199" t="s">
        <v>79</v>
      </c>
      <c r="AV368" s="13" t="s">
        <v>79</v>
      </c>
      <c r="AW368" s="13" t="s">
        <v>31</v>
      </c>
      <c r="AX368" s="13" t="s">
        <v>77</v>
      </c>
      <c r="AY368" s="199" t="s">
        <v>124</v>
      </c>
    </row>
    <row r="369" spans="1:65" s="2" customFormat="1" ht="24.2" customHeight="1">
      <c r="A369" s="36"/>
      <c r="B369" s="37"/>
      <c r="C369" s="175" t="s">
        <v>1184</v>
      </c>
      <c r="D369" s="175" t="s">
        <v>127</v>
      </c>
      <c r="E369" s="176" t="s">
        <v>1185</v>
      </c>
      <c r="F369" s="177" t="s">
        <v>1186</v>
      </c>
      <c r="G369" s="178" t="s">
        <v>130</v>
      </c>
      <c r="H369" s="179">
        <v>38.6</v>
      </c>
      <c r="I369" s="180"/>
      <c r="J369" s="181">
        <f>ROUND(I369*H369,2)</f>
        <v>0</v>
      </c>
      <c r="K369" s="177" t="s">
        <v>131</v>
      </c>
      <c r="L369" s="41"/>
      <c r="M369" s="182" t="s">
        <v>19</v>
      </c>
      <c r="N369" s="183" t="s">
        <v>40</v>
      </c>
      <c r="O369" s="66"/>
      <c r="P369" s="184">
        <f>O369*H369</f>
        <v>0</v>
      </c>
      <c r="Q369" s="184">
        <v>0.00144</v>
      </c>
      <c r="R369" s="184">
        <f>Q369*H369</f>
        <v>0.05558400000000001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181</v>
      </c>
      <c r="AT369" s="186" t="s">
        <v>127</v>
      </c>
      <c r="AU369" s="186" t="s">
        <v>79</v>
      </c>
      <c r="AY369" s="19" t="s">
        <v>124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77</v>
      </c>
      <c r="BK369" s="187">
        <f>ROUND(I369*H369,2)</f>
        <v>0</v>
      </c>
      <c r="BL369" s="19" t="s">
        <v>181</v>
      </c>
      <c r="BM369" s="186" t="s">
        <v>1187</v>
      </c>
    </row>
    <row r="370" spans="2:51" s="13" customFormat="1" ht="12">
      <c r="B370" s="188"/>
      <c r="C370" s="189"/>
      <c r="D370" s="190" t="s">
        <v>134</v>
      </c>
      <c r="E370" s="191" t="s">
        <v>19</v>
      </c>
      <c r="F370" s="192" t="s">
        <v>1188</v>
      </c>
      <c r="G370" s="189"/>
      <c r="H370" s="193">
        <v>38.6</v>
      </c>
      <c r="I370" s="194"/>
      <c r="J370" s="189"/>
      <c r="K370" s="189"/>
      <c r="L370" s="195"/>
      <c r="M370" s="196"/>
      <c r="N370" s="197"/>
      <c r="O370" s="197"/>
      <c r="P370" s="197"/>
      <c r="Q370" s="197"/>
      <c r="R370" s="197"/>
      <c r="S370" s="197"/>
      <c r="T370" s="198"/>
      <c r="AT370" s="199" t="s">
        <v>134</v>
      </c>
      <c r="AU370" s="199" t="s">
        <v>79</v>
      </c>
      <c r="AV370" s="13" t="s">
        <v>79</v>
      </c>
      <c r="AW370" s="13" t="s">
        <v>31</v>
      </c>
      <c r="AX370" s="13" t="s">
        <v>77</v>
      </c>
      <c r="AY370" s="199" t="s">
        <v>124</v>
      </c>
    </row>
    <row r="371" spans="1:65" s="2" customFormat="1" ht="24.2" customHeight="1">
      <c r="A371" s="36"/>
      <c r="B371" s="37"/>
      <c r="C371" s="211" t="s">
        <v>1189</v>
      </c>
      <c r="D371" s="211" t="s">
        <v>138</v>
      </c>
      <c r="E371" s="212" t="s">
        <v>1190</v>
      </c>
      <c r="F371" s="213" t="s">
        <v>1191</v>
      </c>
      <c r="G371" s="214" t="s">
        <v>344</v>
      </c>
      <c r="H371" s="215">
        <v>1</v>
      </c>
      <c r="I371" s="216"/>
      <c r="J371" s="217">
        <f>ROUND(I371*H371,2)</f>
        <v>0</v>
      </c>
      <c r="K371" s="213" t="s">
        <v>131</v>
      </c>
      <c r="L371" s="218"/>
      <c r="M371" s="219" t="s">
        <v>19</v>
      </c>
      <c r="N371" s="220" t="s">
        <v>40</v>
      </c>
      <c r="O371" s="66"/>
      <c r="P371" s="184">
        <f>O371*H371</f>
        <v>0</v>
      </c>
      <c r="Q371" s="184">
        <v>0.001</v>
      </c>
      <c r="R371" s="184">
        <f>Q371*H371</f>
        <v>0.001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180</v>
      </c>
      <c r="AT371" s="186" t="s">
        <v>138</v>
      </c>
      <c r="AU371" s="186" t="s">
        <v>79</v>
      </c>
      <c r="AY371" s="19" t="s">
        <v>124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77</v>
      </c>
      <c r="BK371" s="187">
        <f>ROUND(I371*H371,2)</f>
        <v>0</v>
      </c>
      <c r="BL371" s="19" t="s">
        <v>181</v>
      </c>
      <c r="BM371" s="186" t="s">
        <v>1192</v>
      </c>
    </row>
    <row r="372" spans="1:47" s="2" customFormat="1" ht="19.5">
      <c r="A372" s="36"/>
      <c r="B372" s="37"/>
      <c r="C372" s="38"/>
      <c r="D372" s="190" t="s">
        <v>338</v>
      </c>
      <c r="E372" s="38"/>
      <c r="F372" s="232" t="s">
        <v>1161</v>
      </c>
      <c r="G372" s="38"/>
      <c r="H372" s="38"/>
      <c r="I372" s="233"/>
      <c r="J372" s="38"/>
      <c r="K372" s="38"/>
      <c r="L372" s="41"/>
      <c r="M372" s="234"/>
      <c r="N372" s="235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338</v>
      </c>
      <c r="AU372" s="19" t="s">
        <v>79</v>
      </c>
    </row>
    <row r="373" spans="1:65" s="2" customFormat="1" ht="14.45" customHeight="1">
      <c r="A373" s="36"/>
      <c r="B373" s="37"/>
      <c r="C373" s="211" t="s">
        <v>1193</v>
      </c>
      <c r="D373" s="211" t="s">
        <v>138</v>
      </c>
      <c r="E373" s="212" t="s">
        <v>1194</v>
      </c>
      <c r="F373" s="213" t="s">
        <v>1195</v>
      </c>
      <c r="G373" s="214" t="s">
        <v>344</v>
      </c>
      <c r="H373" s="215">
        <v>7</v>
      </c>
      <c r="I373" s="216"/>
      <c r="J373" s="217">
        <f>ROUND(I373*H373,2)</f>
        <v>0</v>
      </c>
      <c r="K373" s="213" t="s">
        <v>131</v>
      </c>
      <c r="L373" s="218"/>
      <c r="M373" s="219" t="s">
        <v>19</v>
      </c>
      <c r="N373" s="220" t="s">
        <v>40</v>
      </c>
      <c r="O373" s="66"/>
      <c r="P373" s="184">
        <f>O373*H373</f>
        <v>0</v>
      </c>
      <c r="Q373" s="184">
        <v>0.0018</v>
      </c>
      <c r="R373" s="184">
        <f>Q373*H373</f>
        <v>0.0126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180</v>
      </c>
      <c r="AT373" s="186" t="s">
        <v>138</v>
      </c>
      <c r="AU373" s="186" t="s">
        <v>79</v>
      </c>
      <c r="AY373" s="19" t="s">
        <v>124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77</v>
      </c>
      <c r="BK373" s="187">
        <f>ROUND(I373*H373,2)</f>
        <v>0</v>
      </c>
      <c r="BL373" s="19" t="s">
        <v>181</v>
      </c>
      <c r="BM373" s="186" t="s">
        <v>1196</v>
      </c>
    </row>
    <row r="374" spans="1:47" s="2" customFormat="1" ht="19.5">
      <c r="A374" s="36"/>
      <c r="B374" s="37"/>
      <c r="C374" s="38"/>
      <c r="D374" s="190" t="s">
        <v>338</v>
      </c>
      <c r="E374" s="38"/>
      <c r="F374" s="232" t="s">
        <v>1161</v>
      </c>
      <c r="G374" s="38"/>
      <c r="H374" s="38"/>
      <c r="I374" s="233"/>
      <c r="J374" s="38"/>
      <c r="K374" s="38"/>
      <c r="L374" s="41"/>
      <c r="M374" s="234"/>
      <c r="N374" s="235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338</v>
      </c>
      <c r="AU374" s="19" t="s">
        <v>79</v>
      </c>
    </row>
    <row r="375" spans="1:65" s="2" customFormat="1" ht="24.2" customHeight="1">
      <c r="A375" s="36"/>
      <c r="B375" s="37"/>
      <c r="C375" s="211" t="s">
        <v>1197</v>
      </c>
      <c r="D375" s="211" t="s">
        <v>138</v>
      </c>
      <c r="E375" s="212" t="s">
        <v>1198</v>
      </c>
      <c r="F375" s="213" t="s">
        <v>1199</v>
      </c>
      <c r="G375" s="214" t="s">
        <v>344</v>
      </c>
      <c r="H375" s="215">
        <v>6</v>
      </c>
      <c r="I375" s="216"/>
      <c r="J375" s="217">
        <f>ROUND(I375*H375,2)</f>
        <v>0</v>
      </c>
      <c r="K375" s="213" t="s">
        <v>131</v>
      </c>
      <c r="L375" s="218"/>
      <c r="M375" s="219" t="s">
        <v>19</v>
      </c>
      <c r="N375" s="220" t="s">
        <v>40</v>
      </c>
      <c r="O375" s="66"/>
      <c r="P375" s="184">
        <f>O375*H375</f>
        <v>0</v>
      </c>
      <c r="Q375" s="184">
        <v>0.0075</v>
      </c>
      <c r="R375" s="184">
        <f>Q375*H375</f>
        <v>0.045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180</v>
      </c>
      <c r="AT375" s="186" t="s">
        <v>138</v>
      </c>
      <c r="AU375" s="186" t="s">
        <v>79</v>
      </c>
      <c r="AY375" s="19" t="s">
        <v>124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77</v>
      </c>
      <c r="BK375" s="187">
        <f>ROUND(I375*H375,2)</f>
        <v>0</v>
      </c>
      <c r="BL375" s="19" t="s">
        <v>181</v>
      </c>
      <c r="BM375" s="186" t="s">
        <v>1200</v>
      </c>
    </row>
    <row r="376" spans="1:47" s="2" customFormat="1" ht="19.5">
      <c r="A376" s="36"/>
      <c r="B376" s="37"/>
      <c r="C376" s="38"/>
      <c r="D376" s="190" t="s">
        <v>338</v>
      </c>
      <c r="E376" s="38"/>
      <c r="F376" s="232" t="s">
        <v>1161</v>
      </c>
      <c r="G376" s="38"/>
      <c r="H376" s="38"/>
      <c r="I376" s="233"/>
      <c r="J376" s="38"/>
      <c r="K376" s="38"/>
      <c r="L376" s="41"/>
      <c r="M376" s="234"/>
      <c r="N376" s="235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338</v>
      </c>
      <c r="AU376" s="19" t="s">
        <v>79</v>
      </c>
    </row>
    <row r="377" spans="1:65" s="2" customFormat="1" ht="14.45" customHeight="1">
      <c r="A377" s="36"/>
      <c r="B377" s="37"/>
      <c r="C377" s="211" t="s">
        <v>1201</v>
      </c>
      <c r="D377" s="211" t="s">
        <v>138</v>
      </c>
      <c r="E377" s="212" t="s">
        <v>1202</v>
      </c>
      <c r="F377" s="213" t="s">
        <v>1203</v>
      </c>
      <c r="G377" s="214" t="s">
        <v>1204</v>
      </c>
      <c r="H377" s="215">
        <v>4</v>
      </c>
      <c r="I377" s="216"/>
      <c r="J377" s="217">
        <f>ROUND(I377*H377,2)</f>
        <v>0</v>
      </c>
      <c r="K377" s="213" t="s">
        <v>131</v>
      </c>
      <c r="L377" s="218"/>
      <c r="M377" s="219" t="s">
        <v>19</v>
      </c>
      <c r="N377" s="220" t="s">
        <v>40</v>
      </c>
      <c r="O377" s="66"/>
      <c r="P377" s="184">
        <f>O377*H377</f>
        <v>0</v>
      </c>
      <c r="Q377" s="184">
        <v>0.0008</v>
      </c>
      <c r="R377" s="184">
        <f>Q377*H377</f>
        <v>0.0032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180</v>
      </c>
      <c r="AT377" s="186" t="s">
        <v>138</v>
      </c>
      <c r="AU377" s="186" t="s">
        <v>79</v>
      </c>
      <c r="AY377" s="19" t="s">
        <v>124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77</v>
      </c>
      <c r="BK377" s="187">
        <f>ROUND(I377*H377,2)</f>
        <v>0</v>
      </c>
      <c r="BL377" s="19" t="s">
        <v>181</v>
      </c>
      <c r="BM377" s="186" t="s">
        <v>1205</v>
      </c>
    </row>
    <row r="378" spans="1:47" s="2" customFormat="1" ht="19.5">
      <c r="A378" s="36"/>
      <c r="B378" s="37"/>
      <c r="C378" s="38"/>
      <c r="D378" s="190" t="s">
        <v>338</v>
      </c>
      <c r="E378" s="38"/>
      <c r="F378" s="232" t="s">
        <v>1161</v>
      </c>
      <c r="G378" s="38"/>
      <c r="H378" s="38"/>
      <c r="I378" s="233"/>
      <c r="J378" s="38"/>
      <c r="K378" s="38"/>
      <c r="L378" s="41"/>
      <c r="M378" s="234"/>
      <c r="N378" s="235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338</v>
      </c>
      <c r="AU378" s="19" t="s">
        <v>79</v>
      </c>
    </row>
    <row r="379" spans="1:65" s="2" customFormat="1" ht="14.45" customHeight="1">
      <c r="A379" s="36"/>
      <c r="B379" s="37"/>
      <c r="C379" s="211" t="s">
        <v>1206</v>
      </c>
      <c r="D379" s="211" t="s">
        <v>138</v>
      </c>
      <c r="E379" s="212" t="s">
        <v>1207</v>
      </c>
      <c r="F379" s="213" t="s">
        <v>1208</v>
      </c>
      <c r="G379" s="214" t="s">
        <v>344</v>
      </c>
      <c r="H379" s="215">
        <v>4</v>
      </c>
      <c r="I379" s="216"/>
      <c r="J379" s="217">
        <f>ROUND(I379*H379,2)</f>
        <v>0</v>
      </c>
      <c r="K379" s="213" t="s">
        <v>131</v>
      </c>
      <c r="L379" s="218"/>
      <c r="M379" s="219" t="s">
        <v>19</v>
      </c>
      <c r="N379" s="220" t="s">
        <v>40</v>
      </c>
      <c r="O379" s="66"/>
      <c r="P379" s="184">
        <f>O379*H379</f>
        <v>0</v>
      </c>
      <c r="Q379" s="184">
        <v>0.00125</v>
      </c>
      <c r="R379" s="184">
        <f>Q379*H379</f>
        <v>0.005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180</v>
      </c>
      <c r="AT379" s="186" t="s">
        <v>138</v>
      </c>
      <c r="AU379" s="186" t="s">
        <v>79</v>
      </c>
      <c r="AY379" s="19" t="s">
        <v>124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77</v>
      </c>
      <c r="BK379" s="187">
        <f>ROUND(I379*H379,2)</f>
        <v>0</v>
      </c>
      <c r="BL379" s="19" t="s">
        <v>181</v>
      </c>
      <c r="BM379" s="186" t="s">
        <v>1209</v>
      </c>
    </row>
    <row r="380" spans="1:47" s="2" customFormat="1" ht="19.5">
      <c r="A380" s="36"/>
      <c r="B380" s="37"/>
      <c r="C380" s="38"/>
      <c r="D380" s="190" t="s">
        <v>338</v>
      </c>
      <c r="E380" s="38"/>
      <c r="F380" s="232" t="s">
        <v>1161</v>
      </c>
      <c r="G380" s="38"/>
      <c r="H380" s="38"/>
      <c r="I380" s="233"/>
      <c r="J380" s="38"/>
      <c r="K380" s="38"/>
      <c r="L380" s="41"/>
      <c r="M380" s="234"/>
      <c r="N380" s="235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338</v>
      </c>
      <c r="AU380" s="19" t="s">
        <v>79</v>
      </c>
    </row>
    <row r="381" spans="1:65" s="2" customFormat="1" ht="24.2" customHeight="1">
      <c r="A381" s="36"/>
      <c r="B381" s="37"/>
      <c r="C381" s="211" t="s">
        <v>1210</v>
      </c>
      <c r="D381" s="211" t="s">
        <v>138</v>
      </c>
      <c r="E381" s="212" t="s">
        <v>1211</v>
      </c>
      <c r="F381" s="213" t="s">
        <v>1212</v>
      </c>
      <c r="G381" s="214" t="s">
        <v>344</v>
      </c>
      <c r="H381" s="215">
        <v>4</v>
      </c>
      <c r="I381" s="216"/>
      <c r="J381" s="217">
        <f>ROUND(I381*H381,2)</f>
        <v>0</v>
      </c>
      <c r="K381" s="213" t="s">
        <v>131</v>
      </c>
      <c r="L381" s="218"/>
      <c r="M381" s="219" t="s">
        <v>19</v>
      </c>
      <c r="N381" s="220" t="s">
        <v>40</v>
      </c>
      <c r="O381" s="66"/>
      <c r="P381" s="184">
        <f>O381*H381</f>
        <v>0</v>
      </c>
      <c r="Q381" s="184">
        <v>0.008</v>
      </c>
      <c r="R381" s="184">
        <f>Q381*H381</f>
        <v>0.032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180</v>
      </c>
      <c r="AT381" s="186" t="s">
        <v>138</v>
      </c>
      <c r="AU381" s="186" t="s">
        <v>79</v>
      </c>
      <c r="AY381" s="19" t="s">
        <v>124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77</v>
      </c>
      <c r="BK381" s="187">
        <f>ROUND(I381*H381,2)</f>
        <v>0</v>
      </c>
      <c r="BL381" s="19" t="s">
        <v>181</v>
      </c>
      <c r="BM381" s="186" t="s">
        <v>1213</v>
      </c>
    </row>
    <row r="382" spans="1:47" s="2" customFormat="1" ht="19.5">
      <c r="A382" s="36"/>
      <c r="B382" s="37"/>
      <c r="C382" s="38"/>
      <c r="D382" s="190" t="s">
        <v>338</v>
      </c>
      <c r="E382" s="38"/>
      <c r="F382" s="232" t="s">
        <v>1161</v>
      </c>
      <c r="G382" s="38"/>
      <c r="H382" s="38"/>
      <c r="I382" s="233"/>
      <c r="J382" s="38"/>
      <c r="K382" s="38"/>
      <c r="L382" s="41"/>
      <c r="M382" s="234"/>
      <c r="N382" s="235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338</v>
      </c>
      <c r="AU382" s="19" t="s">
        <v>79</v>
      </c>
    </row>
    <row r="383" spans="1:65" s="2" customFormat="1" ht="14.45" customHeight="1">
      <c r="A383" s="36"/>
      <c r="B383" s="37"/>
      <c r="C383" s="211" t="s">
        <v>1214</v>
      </c>
      <c r="D383" s="211" t="s">
        <v>138</v>
      </c>
      <c r="E383" s="212" t="s">
        <v>1215</v>
      </c>
      <c r="F383" s="213" t="s">
        <v>1216</v>
      </c>
      <c r="G383" s="214" t="s">
        <v>344</v>
      </c>
      <c r="H383" s="215">
        <v>7</v>
      </c>
      <c r="I383" s="216"/>
      <c r="J383" s="217">
        <f>ROUND(I383*H383,2)</f>
        <v>0</v>
      </c>
      <c r="K383" s="213" t="s">
        <v>131</v>
      </c>
      <c r="L383" s="218"/>
      <c r="M383" s="219" t="s">
        <v>19</v>
      </c>
      <c r="N383" s="220" t="s">
        <v>40</v>
      </c>
      <c r="O383" s="66"/>
      <c r="P383" s="184">
        <f>O383*H383</f>
        <v>0</v>
      </c>
      <c r="Q383" s="184">
        <v>0.012</v>
      </c>
      <c r="R383" s="184">
        <f>Q383*H383</f>
        <v>0.084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180</v>
      </c>
      <c r="AT383" s="186" t="s">
        <v>138</v>
      </c>
      <c r="AU383" s="186" t="s">
        <v>79</v>
      </c>
      <c r="AY383" s="19" t="s">
        <v>124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77</v>
      </c>
      <c r="BK383" s="187">
        <f>ROUND(I383*H383,2)</f>
        <v>0</v>
      </c>
      <c r="BL383" s="19" t="s">
        <v>181</v>
      </c>
      <c r="BM383" s="186" t="s">
        <v>1217</v>
      </c>
    </row>
    <row r="384" spans="1:47" s="2" customFormat="1" ht="19.5">
      <c r="A384" s="36"/>
      <c r="B384" s="37"/>
      <c r="C384" s="38"/>
      <c r="D384" s="190" t="s">
        <v>338</v>
      </c>
      <c r="E384" s="38"/>
      <c r="F384" s="232" t="s">
        <v>1161</v>
      </c>
      <c r="G384" s="38"/>
      <c r="H384" s="38"/>
      <c r="I384" s="233"/>
      <c r="J384" s="38"/>
      <c r="K384" s="38"/>
      <c r="L384" s="41"/>
      <c r="M384" s="234"/>
      <c r="N384" s="235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338</v>
      </c>
      <c r="AU384" s="19" t="s">
        <v>79</v>
      </c>
    </row>
    <row r="385" spans="1:65" s="2" customFormat="1" ht="14.45" customHeight="1">
      <c r="A385" s="36"/>
      <c r="B385" s="37"/>
      <c r="C385" s="211" t="s">
        <v>1218</v>
      </c>
      <c r="D385" s="211" t="s">
        <v>138</v>
      </c>
      <c r="E385" s="212" t="s">
        <v>1219</v>
      </c>
      <c r="F385" s="213" t="s">
        <v>1220</v>
      </c>
      <c r="G385" s="214" t="s">
        <v>344</v>
      </c>
      <c r="H385" s="215">
        <v>3</v>
      </c>
      <c r="I385" s="216"/>
      <c r="J385" s="217">
        <f>ROUND(I385*H385,2)</f>
        <v>0</v>
      </c>
      <c r="K385" s="213" t="s">
        <v>131</v>
      </c>
      <c r="L385" s="218"/>
      <c r="M385" s="219" t="s">
        <v>19</v>
      </c>
      <c r="N385" s="220" t="s">
        <v>40</v>
      </c>
      <c r="O385" s="66"/>
      <c r="P385" s="184">
        <f>O385*H385</f>
        <v>0</v>
      </c>
      <c r="Q385" s="184">
        <v>0.0083</v>
      </c>
      <c r="R385" s="184">
        <f>Q385*H385</f>
        <v>0.0249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180</v>
      </c>
      <c r="AT385" s="186" t="s">
        <v>138</v>
      </c>
      <c r="AU385" s="186" t="s">
        <v>79</v>
      </c>
      <c r="AY385" s="19" t="s">
        <v>124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77</v>
      </c>
      <c r="BK385" s="187">
        <f>ROUND(I385*H385,2)</f>
        <v>0</v>
      </c>
      <c r="BL385" s="19" t="s">
        <v>181</v>
      </c>
      <c r="BM385" s="186" t="s">
        <v>1221</v>
      </c>
    </row>
    <row r="386" spans="1:47" s="2" customFormat="1" ht="19.5">
      <c r="A386" s="36"/>
      <c r="B386" s="37"/>
      <c r="C386" s="38"/>
      <c r="D386" s="190" t="s">
        <v>338</v>
      </c>
      <c r="E386" s="38"/>
      <c r="F386" s="232" t="s">
        <v>1161</v>
      </c>
      <c r="G386" s="38"/>
      <c r="H386" s="38"/>
      <c r="I386" s="233"/>
      <c r="J386" s="38"/>
      <c r="K386" s="38"/>
      <c r="L386" s="41"/>
      <c r="M386" s="234"/>
      <c r="N386" s="235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338</v>
      </c>
      <c r="AU386" s="19" t="s">
        <v>79</v>
      </c>
    </row>
    <row r="387" spans="1:65" s="2" customFormat="1" ht="14.45" customHeight="1">
      <c r="A387" s="36"/>
      <c r="B387" s="37"/>
      <c r="C387" s="211" t="s">
        <v>1222</v>
      </c>
      <c r="D387" s="211" t="s">
        <v>138</v>
      </c>
      <c r="E387" s="212" t="s">
        <v>1223</v>
      </c>
      <c r="F387" s="213" t="s">
        <v>1224</v>
      </c>
      <c r="G387" s="214" t="s">
        <v>344</v>
      </c>
      <c r="H387" s="215">
        <v>1</v>
      </c>
      <c r="I387" s="216"/>
      <c r="J387" s="217">
        <f>ROUND(I387*H387,2)</f>
        <v>0</v>
      </c>
      <c r="K387" s="213" t="s">
        <v>131</v>
      </c>
      <c r="L387" s="218"/>
      <c r="M387" s="219" t="s">
        <v>19</v>
      </c>
      <c r="N387" s="220" t="s">
        <v>40</v>
      </c>
      <c r="O387" s="66"/>
      <c r="P387" s="184">
        <f>O387*H387</f>
        <v>0</v>
      </c>
      <c r="Q387" s="184">
        <v>0.014</v>
      </c>
      <c r="R387" s="184">
        <f>Q387*H387</f>
        <v>0.014</v>
      </c>
      <c r="S387" s="184">
        <v>0</v>
      </c>
      <c r="T387" s="185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180</v>
      </c>
      <c r="AT387" s="186" t="s">
        <v>138</v>
      </c>
      <c r="AU387" s="186" t="s">
        <v>79</v>
      </c>
      <c r="AY387" s="19" t="s">
        <v>124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9" t="s">
        <v>77</v>
      </c>
      <c r="BK387" s="187">
        <f>ROUND(I387*H387,2)</f>
        <v>0</v>
      </c>
      <c r="BL387" s="19" t="s">
        <v>181</v>
      </c>
      <c r="BM387" s="186" t="s">
        <v>1225</v>
      </c>
    </row>
    <row r="388" spans="1:47" s="2" customFormat="1" ht="19.5">
      <c r="A388" s="36"/>
      <c r="B388" s="37"/>
      <c r="C388" s="38"/>
      <c r="D388" s="190" t="s">
        <v>338</v>
      </c>
      <c r="E388" s="38"/>
      <c r="F388" s="232" t="s">
        <v>1161</v>
      </c>
      <c r="G388" s="38"/>
      <c r="H388" s="38"/>
      <c r="I388" s="233"/>
      <c r="J388" s="38"/>
      <c r="K388" s="38"/>
      <c r="L388" s="41"/>
      <c r="M388" s="234"/>
      <c r="N388" s="235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338</v>
      </c>
      <c r="AU388" s="19" t="s">
        <v>79</v>
      </c>
    </row>
    <row r="389" spans="1:65" s="2" customFormat="1" ht="24.2" customHeight="1">
      <c r="A389" s="36"/>
      <c r="B389" s="37"/>
      <c r="C389" s="211" t="s">
        <v>1226</v>
      </c>
      <c r="D389" s="211" t="s">
        <v>138</v>
      </c>
      <c r="E389" s="212" t="s">
        <v>1227</v>
      </c>
      <c r="F389" s="213" t="s">
        <v>1228</v>
      </c>
      <c r="G389" s="214" t="s">
        <v>344</v>
      </c>
      <c r="H389" s="215">
        <v>4</v>
      </c>
      <c r="I389" s="216"/>
      <c r="J389" s="217">
        <f>ROUND(I389*H389,2)</f>
        <v>0</v>
      </c>
      <c r="K389" s="213" t="s">
        <v>131</v>
      </c>
      <c r="L389" s="218"/>
      <c r="M389" s="219" t="s">
        <v>19</v>
      </c>
      <c r="N389" s="220" t="s">
        <v>40</v>
      </c>
      <c r="O389" s="66"/>
      <c r="P389" s="184">
        <f>O389*H389</f>
        <v>0</v>
      </c>
      <c r="Q389" s="184">
        <v>0.0008</v>
      </c>
      <c r="R389" s="184">
        <f>Q389*H389</f>
        <v>0.0032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180</v>
      </c>
      <c r="AT389" s="186" t="s">
        <v>138</v>
      </c>
      <c r="AU389" s="186" t="s">
        <v>79</v>
      </c>
      <c r="AY389" s="19" t="s">
        <v>124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77</v>
      </c>
      <c r="BK389" s="187">
        <f>ROUND(I389*H389,2)</f>
        <v>0</v>
      </c>
      <c r="BL389" s="19" t="s">
        <v>181</v>
      </c>
      <c r="BM389" s="186" t="s">
        <v>1229</v>
      </c>
    </row>
    <row r="390" spans="1:47" s="2" customFormat="1" ht="19.5">
      <c r="A390" s="36"/>
      <c r="B390" s="37"/>
      <c r="C390" s="38"/>
      <c r="D390" s="190" t="s">
        <v>338</v>
      </c>
      <c r="E390" s="38"/>
      <c r="F390" s="232" t="s">
        <v>1161</v>
      </c>
      <c r="G390" s="38"/>
      <c r="H390" s="38"/>
      <c r="I390" s="233"/>
      <c r="J390" s="38"/>
      <c r="K390" s="38"/>
      <c r="L390" s="41"/>
      <c r="M390" s="234"/>
      <c r="N390" s="235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338</v>
      </c>
      <c r="AU390" s="19" t="s">
        <v>79</v>
      </c>
    </row>
    <row r="391" spans="1:65" s="2" customFormat="1" ht="14.45" customHeight="1">
      <c r="A391" s="36"/>
      <c r="B391" s="37"/>
      <c r="C391" s="211" t="s">
        <v>1230</v>
      </c>
      <c r="D391" s="211" t="s">
        <v>138</v>
      </c>
      <c r="E391" s="212" t="s">
        <v>1231</v>
      </c>
      <c r="F391" s="213" t="s">
        <v>1232</v>
      </c>
      <c r="G391" s="214" t="s">
        <v>344</v>
      </c>
      <c r="H391" s="215">
        <v>7</v>
      </c>
      <c r="I391" s="216"/>
      <c r="J391" s="217">
        <f>ROUND(I391*H391,2)</f>
        <v>0</v>
      </c>
      <c r="K391" s="213" t="s">
        <v>131</v>
      </c>
      <c r="L391" s="218"/>
      <c r="M391" s="219" t="s">
        <v>19</v>
      </c>
      <c r="N391" s="220" t="s">
        <v>40</v>
      </c>
      <c r="O391" s="66"/>
      <c r="P391" s="184">
        <f>O391*H391</f>
        <v>0</v>
      </c>
      <c r="Q391" s="184">
        <v>0.0003</v>
      </c>
      <c r="R391" s="184">
        <f>Q391*H391</f>
        <v>0.0021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180</v>
      </c>
      <c r="AT391" s="186" t="s">
        <v>138</v>
      </c>
      <c r="AU391" s="186" t="s">
        <v>79</v>
      </c>
      <c r="AY391" s="19" t="s">
        <v>124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77</v>
      </c>
      <c r="BK391" s="187">
        <f>ROUND(I391*H391,2)</f>
        <v>0</v>
      </c>
      <c r="BL391" s="19" t="s">
        <v>181</v>
      </c>
      <c r="BM391" s="186" t="s">
        <v>1233</v>
      </c>
    </row>
    <row r="392" spans="1:47" s="2" customFormat="1" ht="19.5">
      <c r="A392" s="36"/>
      <c r="B392" s="37"/>
      <c r="C392" s="38"/>
      <c r="D392" s="190" t="s">
        <v>338</v>
      </c>
      <c r="E392" s="38"/>
      <c r="F392" s="232" t="s">
        <v>1161</v>
      </c>
      <c r="G392" s="38"/>
      <c r="H392" s="38"/>
      <c r="I392" s="233"/>
      <c r="J392" s="38"/>
      <c r="K392" s="38"/>
      <c r="L392" s="41"/>
      <c r="M392" s="234"/>
      <c r="N392" s="235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338</v>
      </c>
      <c r="AU392" s="19" t="s">
        <v>79</v>
      </c>
    </row>
    <row r="393" spans="1:65" s="2" customFormat="1" ht="24.2" customHeight="1">
      <c r="A393" s="36"/>
      <c r="B393" s="37"/>
      <c r="C393" s="211" t="s">
        <v>1234</v>
      </c>
      <c r="D393" s="211" t="s">
        <v>138</v>
      </c>
      <c r="E393" s="212" t="s">
        <v>1235</v>
      </c>
      <c r="F393" s="213" t="s">
        <v>1236</v>
      </c>
      <c r="G393" s="214" t="s">
        <v>344</v>
      </c>
      <c r="H393" s="215">
        <v>7</v>
      </c>
      <c r="I393" s="216"/>
      <c r="J393" s="217">
        <f>ROUND(I393*H393,2)</f>
        <v>0</v>
      </c>
      <c r="K393" s="213" t="s">
        <v>131</v>
      </c>
      <c r="L393" s="218"/>
      <c r="M393" s="219" t="s">
        <v>19</v>
      </c>
      <c r="N393" s="220" t="s">
        <v>40</v>
      </c>
      <c r="O393" s="66"/>
      <c r="P393" s="184">
        <f>O393*H393</f>
        <v>0</v>
      </c>
      <c r="Q393" s="184">
        <v>0.0005</v>
      </c>
      <c r="R393" s="184">
        <f>Q393*H393</f>
        <v>0.0035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180</v>
      </c>
      <c r="AT393" s="186" t="s">
        <v>138</v>
      </c>
      <c r="AU393" s="186" t="s">
        <v>79</v>
      </c>
      <c r="AY393" s="19" t="s">
        <v>124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77</v>
      </c>
      <c r="BK393" s="187">
        <f>ROUND(I393*H393,2)</f>
        <v>0</v>
      </c>
      <c r="BL393" s="19" t="s">
        <v>181</v>
      </c>
      <c r="BM393" s="186" t="s">
        <v>1237</v>
      </c>
    </row>
    <row r="394" spans="1:47" s="2" customFormat="1" ht="19.5">
      <c r="A394" s="36"/>
      <c r="B394" s="37"/>
      <c r="C394" s="38"/>
      <c r="D394" s="190" t="s">
        <v>338</v>
      </c>
      <c r="E394" s="38"/>
      <c r="F394" s="232" t="s">
        <v>1161</v>
      </c>
      <c r="G394" s="38"/>
      <c r="H394" s="38"/>
      <c r="I394" s="233"/>
      <c r="J394" s="38"/>
      <c r="K394" s="38"/>
      <c r="L394" s="41"/>
      <c r="M394" s="234"/>
      <c r="N394" s="235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338</v>
      </c>
      <c r="AU394" s="19" t="s">
        <v>79</v>
      </c>
    </row>
    <row r="395" spans="1:65" s="2" customFormat="1" ht="14.45" customHeight="1">
      <c r="A395" s="36"/>
      <c r="B395" s="37"/>
      <c r="C395" s="211" t="s">
        <v>1238</v>
      </c>
      <c r="D395" s="211" t="s">
        <v>138</v>
      </c>
      <c r="E395" s="212" t="s">
        <v>1239</v>
      </c>
      <c r="F395" s="213" t="s">
        <v>1240</v>
      </c>
      <c r="G395" s="214" t="s">
        <v>344</v>
      </c>
      <c r="H395" s="215">
        <v>4</v>
      </c>
      <c r="I395" s="216"/>
      <c r="J395" s="217">
        <f>ROUND(I395*H395,2)</f>
        <v>0</v>
      </c>
      <c r="K395" s="213" t="s">
        <v>131</v>
      </c>
      <c r="L395" s="218"/>
      <c r="M395" s="219" t="s">
        <v>19</v>
      </c>
      <c r="N395" s="220" t="s">
        <v>40</v>
      </c>
      <c r="O395" s="66"/>
      <c r="P395" s="184">
        <f>O395*H395</f>
        <v>0</v>
      </c>
      <c r="Q395" s="184">
        <v>0.0005</v>
      </c>
      <c r="R395" s="184">
        <f>Q395*H395</f>
        <v>0.002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180</v>
      </c>
      <c r="AT395" s="186" t="s">
        <v>138</v>
      </c>
      <c r="AU395" s="186" t="s">
        <v>79</v>
      </c>
      <c r="AY395" s="19" t="s">
        <v>124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77</v>
      </c>
      <c r="BK395" s="187">
        <f>ROUND(I395*H395,2)</f>
        <v>0</v>
      </c>
      <c r="BL395" s="19" t="s">
        <v>181</v>
      </c>
      <c r="BM395" s="186" t="s">
        <v>1241</v>
      </c>
    </row>
    <row r="396" spans="1:47" s="2" customFormat="1" ht="19.5">
      <c r="A396" s="36"/>
      <c r="B396" s="37"/>
      <c r="C396" s="38"/>
      <c r="D396" s="190" t="s">
        <v>338</v>
      </c>
      <c r="E396" s="38"/>
      <c r="F396" s="232" t="s">
        <v>1161</v>
      </c>
      <c r="G396" s="38"/>
      <c r="H396" s="38"/>
      <c r="I396" s="233"/>
      <c r="J396" s="38"/>
      <c r="K396" s="38"/>
      <c r="L396" s="41"/>
      <c r="M396" s="234"/>
      <c r="N396" s="235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338</v>
      </c>
      <c r="AU396" s="19" t="s">
        <v>79</v>
      </c>
    </row>
    <row r="397" spans="1:65" s="2" customFormat="1" ht="24.2" customHeight="1">
      <c r="A397" s="36"/>
      <c r="B397" s="37"/>
      <c r="C397" s="211" t="s">
        <v>1242</v>
      </c>
      <c r="D397" s="211" t="s">
        <v>138</v>
      </c>
      <c r="E397" s="212" t="s">
        <v>1243</v>
      </c>
      <c r="F397" s="213" t="s">
        <v>1244</v>
      </c>
      <c r="G397" s="214" t="s">
        <v>344</v>
      </c>
      <c r="H397" s="215">
        <v>1</v>
      </c>
      <c r="I397" s="216"/>
      <c r="J397" s="217">
        <f>ROUND(I397*H397,2)</f>
        <v>0</v>
      </c>
      <c r="K397" s="213" t="s">
        <v>19</v>
      </c>
      <c r="L397" s="218"/>
      <c r="M397" s="219" t="s">
        <v>19</v>
      </c>
      <c r="N397" s="220" t="s">
        <v>40</v>
      </c>
      <c r="O397" s="66"/>
      <c r="P397" s="184">
        <f>O397*H397</f>
        <v>0</v>
      </c>
      <c r="Q397" s="184">
        <v>0.005</v>
      </c>
      <c r="R397" s="184">
        <f>Q397*H397</f>
        <v>0.005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180</v>
      </c>
      <c r="AT397" s="186" t="s">
        <v>138</v>
      </c>
      <c r="AU397" s="186" t="s">
        <v>79</v>
      </c>
      <c r="AY397" s="19" t="s">
        <v>124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77</v>
      </c>
      <c r="BK397" s="187">
        <f>ROUND(I397*H397,2)</f>
        <v>0</v>
      </c>
      <c r="BL397" s="19" t="s">
        <v>181</v>
      </c>
      <c r="BM397" s="186" t="s">
        <v>1245</v>
      </c>
    </row>
    <row r="398" spans="1:47" s="2" customFormat="1" ht="19.5">
      <c r="A398" s="36"/>
      <c r="B398" s="37"/>
      <c r="C398" s="38"/>
      <c r="D398" s="190" t="s">
        <v>338</v>
      </c>
      <c r="E398" s="38"/>
      <c r="F398" s="232" t="s">
        <v>1161</v>
      </c>
      <c r="G398" s="38"/>
      <c r="H398" s="38"/>
      <c r="I398" s="233"/>
      <c r="J398" s="38"/>
      <c r="K398" s="38"/>
      <c r="L398" s="41"/>
      <c r="M398" s="234"/>
      <c r="N398" s="235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338</v>
      </c>
      <c r="AU398" s="19" t="s">
        <v>79</v>
      </c>
    </row>
    <row r="399" spans="1:65" s="2" customFormat="1" ht="14.45" customHeight="1">
      <c r="A399" s="36"/>
      <c r="B399" s="37"/>
      <c r="C399" s="175" t="s">
        <v>1246</v>
      </c>
      <c r="D399" s="175" t="s">
        <v>127</v>
      </c>
      <c r="E399" s="176" t="s">
        <v>1247</v>
      </c>
      <c r="F399" s="177" t="s">
        <v>1248</v>
      </c>
      <c r="G399" s="178" t="s">
        <v>1249</v>
      </c>
      <c r="H399" s="179">
        <v>34</v>
      </c>
      <c r="I399" s="180"/>
      <c r="J399" s="181">
        <f>ROUND(I399*H399,2)</f>
        <v>0</v>
      </c>
      <c r="K399" s="177" t="s">
        <v>131</v>
      </c>
      <c r="L399" s="41"/>
      <c r="M399" s="182" t="s">
        <v>19</v>
      </c>
      <c r="N399" s="183" t="s">
        <v>40</v>
      </c>
      <c r="O399" s="66"/>
      <c r="P399" s="184">
        <f>O399*H399</f>
        <v>0</v>
      </c>
      <c r="Q399" s="184">
        <v>0.00025</v>
      </c>
      <c r="R399" s="184">
        <f>Q399*H399</f>
        <v>0.0085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181</v>
      </c>
      <c r="AT399" s="186" t="s">
        <v>127</v>
      </c>
      <c r="AU399" s="186" t="s">
        <v>79</v>
      </c>
      <c r="AY399" s="19" t="s">
        <v>124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77</v>
      </c>
      <c r="BK399" s="187">
        <f>ROUND(I399*H399,2)</f>
        <v>0</v>
      </c>
      <c r="BL399" s="19" t="s">
        <v>181</v>
      </c>
      <c r="BM399" s="186" t="s">
        <v>1250</v>
      </c>
    </row>
    <row r="400" spans="1:65" s="2" customFormat="1" ht="37.9" customHeight="1">
      <c r="A400" s="36"/>
      <c r="B400" s="37"/>
      <c r="C400" s="175" t="s">
        <v>1251</v>
      </c>
      <c r="D400" s="175" t="s">
        <v>127</v>
      </c>
      <c r="E400" s="176" t="s">
        <v>1252</v>
      </c>
      <c r="F400" s="177" t="s">
        <v>1253</v>
      </c>
      <c r="G400" s="178" t="s">
        <v>272</v>
      </c>
      <c r="H400" s="231"/>
      <c r="I400" s="180"/>
      <c r="J400" s="181">
        <f>ROUND(I400*H400,2)</f>
        <v>0</v>
      </c>
      <c r="K400" s="177" t="s">
        <v>131</v>
      </c>
      <c r="L400" s="41"/>
      <c r="M400" s="182" t="s">
        <v>19</v>
      </c>
      <c r="N400" s="183" t="s">
        <v>40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181</v>
      </c>
      <c r="AT400" s="186" t="s">
        <v>127</v>
      </c>
      <c r="AU400" s="186" t="s">
        <v>79</v>
      </c>
      <c r="AY400" s="19" t="s">
        <v>124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77</v>
      </c>
      <c r="BK400" s="187">
        <f>ROUND(I400*H400,2)</f>
        <v>0</v>
      </c>
      <c r="BL400" s="19" t="s">
        <v>181</v>
      </c>
      <c r="BM400" s="186" t="s">
        <v>1254</v>
      </c>
    </row>
    <row r="401" spans="2:63" s="12" customFormat="1" ht="22.9" customHeight="1">
      <c r="B401" s="159"/>
      <c r="C401" s="160"/>
      <c r="D401" s="161" t="s">
        <v>68</v>
      </c>
      <c r="E401" s="173" t="s">
        <v>1255</v>
      </c>
      <c r="F401" s="173" t="s">
        <v>1256</v>
      </c>
      <c r="G401" s="160"/>
      <c r="H401" s="160"/>
      <c r="I401" s="163"/>
      <c r="J401" s="174">
        <f>BK401</f>
        <v>0</v>
      </c>
      <c r="K401" s="160"/>
      <c r="L401" s="165"/>
      <c r="M401" s="166"/>
      <c r="N401" s="167"/>
      <c r="O401" s="167"/>
      <c r="P401" s="168">
        <f>SUM(P402:P410)</f>
        <v>0</v>
      </c>
      <c r="Q401" s="167"/>
      <c r="R401" s="168">
        <f>SUM(R402:R410)</f>
        <v>0.08632999999999999</v>
      </c>
      <c r="S401" s="167"/>
      <c r="T401" s="169">
        <f>SUM(T402:T410)</f>
        <v>0</v>
      </c>
      <c r="AR401" s="170" t="s">
        <v>79</v>
      </c>
      <c r="AT401" s="171" t="s">
        <v>68</v>
      </c>
      <c r="AU401" s="171" t="s">
        <v>77</v>
      </c>
      <c r="AY401" s="170" t="s">
        <v>124</v>
      </c>
      <c r="BK401" s="172">
        <f>SUM(BK402:BK410)</f>
        <v>0</v>
      </c>
    </row>
    <row r="402" spans="1:65" s="2" customFormat="1" ht="24.2" customHeight="1">
      <c r="A402" s="36"/>
      <c r="B402" s="37"/>
      <c r="C402" s="175" t="s">
        <v>1257</v>
      </c>
      <c r="D402" s="175" t="s">
        <v>127</v>
      </c>
      <c r="E402" s="176" t="s">
        <v>1258</v>
      </c>
      <c r="F402" s="177" t="s">
        <v>1259</v>
      </c>
      <c r="G402" s="178" t="s">
        <v>130</v>
      </c>
      <c r="H402" s="179">
        <v>31</v>
      </c>
      <c r="I402" s="180"/>
      <c r="J402" s="181">
        <f>ROUND(I402*H402,2)</f>
        <v>0</v>
      </c>
      <c r="K402" s="177" t="s">
        <v>131</v>
      </c>
      <c r="L402" s="41"/>
      <c r="M402" s="182" t="s">
        <v>19</v>
      </c>
      <c r="N402" s="183" t="s">
        <v>40</v>
      </c>
      <c r="O402" s="66"/>
      <c r="P402" s="184">
        <f>O402*H402</f>
        <v>0</v>
      </c>
      <c r="Q402" s="184">
        <v>0.00055</v>
      </c>
      <c r="R402" s="184">
        <f>Q402*H402</f>
        <v>0.017050000000000003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181</v>
      </c>
      <c r="AT402" s="186" t="s">
        <v>127</v>
      </c>
      <c r="AU402" s="186" t="s">
        <v>79</v>
      </c>
      <c r="AY402" s="19" t="s">
        <v>124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77</v>
      </c>
      <c r="BK402" s="187">
        <f>ROUND(I402*H402,2)</f>
        <v>0</v>
      </c>
      <c r="BL402" s="19" t="s">
        <v>181</v>
      </c>
      <c r="BM402" s="186" t="s">
        <v>1260</v>
      </c>
    </row>
    <row r="403" spans="2:51" s="13" customFormat="1" ht="12">
      <c r="B403" s="188"/>
      <c r="C403" s="189"/>
      <c r="D403" s="190" t="s">
        <v>134</v>
      </c>
      <c r="E403" s="191" t="s">
        <v>19</v>
      </c>
      <c r="F403" s="192" t="s">
        <v>1261</v>
      </c>
      <c r="G403" s="189"/>
      <c r="H403" s="193">
        <v>31</v>
      </c>
      <c r="I403" s="194"/>
      <c r="J403" s="189"/>
      <c r="K403" s="189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134</v>
      </c>
      <c r="AU403" s="199" t="s">
        <v>79</v>
      </c>
      <c r="AV403" s="13" t="s">
        <v>79</v>
      </c>
      <c r="AW403" s="13" t="s">
        <v>31</v>
      </c>
      <c r="AX403" s="13" t="s">
        <v>77</v>
      </c>
      <c r="AY403" s="199" t="s">
        <v>124</v>
      </c>
    </row>
    <row r="404" spans="1:65" s="2" customFormat="1" ht="24.2" customHeight="1">
      <c r="A404" s="36"/>
      <c r="B404" s="37"/>
      <c r="C404" s="175" t="s">
        <v>1262</v>
      </c>
      <c r="D404" s="175" t="s">
        <v>127</v>
      </c>
      <c r="E404" s="176" t="s">
        <v>1263</v>
      </c>
      <c r="F404" s="177" t="s">
        <v>1264</v>
      </c>
      <c r="G404" s="178" t="s">
        <v>130</v>
      </c>
      <c r="H404" s="179">
        <v>8</v>
      </c>
      <c r="I404" s="180"/>
      <c r="J404" s="181">
        <f>ROUND(I404*H404,2)</f>
        <v>0</v>
      </c>
      <c r="K404" s="177" t="s">
        <v>131</v>
      </c>
      <c r="L404" s="41"/>
      <c r="M404" s="182" t="s">
        <v>19</v>
      </c>
      <c r="N404" s="183" t="s">
        <v>40</v>
      </c>
      <c r="O404" s="66"/>
      <c r="P404" s="184">
        <f>O404*H404</f>
        <v>0</v>
      </c>
      <c r="Q404" s="184">
        <v>0.00071</v>
      </c>
      <c r="R404" s="184">
        <f>Q404*H404</f>
        <v>0.00568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181</v>
      </c>
      <c r="AT404" s="186" t="s">
        <v>127</v>
      </c>
      <c r="AU404" s="186" t="s">
        <v>79</v>
      </c>
      <c r="AY404" s="19" t="s">
        <v>124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77</v>
      </c>
      <c r="BK404" s="187">
        <f>ROUND(I404*H404,2)</f>
        <v>0</v>
      </c>
      <c r="BL404" s="19" t="s">
        <v>181</v>
      </c>
      <c r="BM404" s="186" t="s">
        <v>1265</v>
      </c>
    </row>
    <row r="405" spans="2:51" s="13" customFormat="1" ht="12">
      <c r="B405" s="188"/>
      <c r="C405" s="189"/>
      <c r="D405" s="190" t="s">
        <v>134</v>
      </c>
      <c r="E405" s="191" t="s">
        <v>19</v>
      </c>
      <c r="F405" s="192" t="s">
        <v>1266</v>
      </c>
      <c r="G405" s="189"/>
      <c r="H405" s="193">
        <v>8</v>
      </c>
      <c r="I405" s="194"/>
      <c r="J405" s="189"/>
      <c r="K405" s="189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134</v>
      </c>
      <c r="AU405" s="199" t="s">
        <v>79</v>
      </c>
      <c r="AV405" s="13" t="s">
        <v>79</v>
      </c>
      <c r="AW405" s="13" t="s">
        <v>31</v>
      </c>
      <c r="AX405" s="13" t="s">
        <v>77</v>
      </c>
      <c r="AY405" s="199" t="s">
        <v>124</v>
      </c>
    </row>
    <row r="406" spans="1:65" s="2" customFormat="1" ht="24.2" customHeight="1">
      <c r="A406" s="36"/>
      <c r="B406" s="37"/>
      <c r="C406" s="175" t="s">
        <v>1267</v>
      </c>
      <c r="D406" s="175" t="s">
        <v>127</v>
      </c>
      <c r="E406" s="176" t="s">
        <v>1268</v>
      </c>
      <c r="F406" s="177" t="s">
        <v>1269</v>
      </c>
      <c r="G406" s="178" t="s">
        <v>130</v>
      </c>
      <c r="H406" s="179">
        <v>12</v>
      </c>
      <c r="I406" s="180"/>
      <c r="J406" s="181">
        <f>ROUND(I406*H406,2)</f>
        <v>0</v>
      </c>
      <c r="K406" s="177" t="s">
        <v>131</v>
      </c>
      <c r="L406" s="41"/>
      <c r="M406" s="182" t="s">
        <v>19</v>
      </c>
      <c r="N406" s="183" t="s">
        <v>40</v>
      </c>
      <c r="O406" s="66"/>
      <c r="P406" s="184">
        <f>O406*H406</f>
        <v>0</v>
      </c>
      <c r="Q406" s="184">
        <v>0.00125</v>
      </c>
      <c r="R406" s="184">
        <f>Q406*H406</f>
        <v>0.015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181</v>
      </c>
      <c r="AT406" s="186" t="s">
        <v>127</v>
      </c>
      <c r="AU406" s="186" t="s">
        <v>79</v>
      </c>
      <c r="AY406" s="19" t="s">
        <v>124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77</v>
      </c>
      <c r="BK406" s="187">
        <f>ROUND(I406*H406,2)</f>
        <v>0</v>
      </c>
      <c r="BL406" s="19" t="s">
        <v>181</v>
      </c>
      <c r="BM406" s="186" t="s">
        <v>1270</v>
      </c>
    </row>
    <row r="407" spans="2:51" s="13" customFormat="1" ht="12">
      <c r="B407" s="188"/>
      <c r="C407" s="189"/>
      <c r="D407" s="190" t="s">
        <v>134</v>
      </c>
      <c r="E407" s="191" t="s">
        <v>19</v>
      </c>
      <c r="F407" s="192" t="s">
        <v>1271</v>
      </c>
      <c r="G407" s="189"/>
      <c r="H407" s="193">
        <v>12</v>
      </c>
      <c r="I407" s="194"/>
      <c r="J407" s="189"/>
      <c r="K407" s="189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134</v>
      </c>
      <c r="AU407" s="199" t="s">
        <v>79</v>
      </c>
      <c r="AV407" s="13" t="s">
        <v>79</v>
      </c>
      <c r="AW407" s="13" t="s">
        <v>31</v>
      </c>
      <c r="AX407" s="13" t="s">
        <v>77</v>
      </c>
      <c r="AY407" s="199" t="s">
        <v>124</v>
      </c>
    </row>
    <row r="408" spans="1:65" s="2" customFormat="1" ht="24.2" customHeight="1">
      <c r="A408" s="36"/>
      <c r="B408" s="37"/>
      <c r="C408" s="175" t="s">
        <v>1272</v>
      </c>
      <c r="D408" s="175" t="s">
        <v>127</v>
      </c>
      <c r="E408" s="176" t="s">
        <v>1273</v>
      </c>
      <c r="F408" s="177" t="s">
        <v>1274</v>
      </c>
      <c r="G408" s="178" t="s">
        <v>130</v>
      </c>
      <c r="H408" s="179">
        <v>30</v>
      </c>
      <c r="I408" s="180"/>
      <c r="J408" s="181">
        <f>ROUND(I408*H408,2)</f>
        <v>0</v>
      </c>
      <c r="K408" s="177" t="s">
        <v>131</v>
      </c>
      <c r="L408" s="41"/>
      <c r="M408" s="182" t="s">
        <v>19</v>
      </c>
      <c r="N408" s="183" t="s">
        <v>40</v>
      </c>
      <c r="O408" s="66"/>
      <c r="P408" s="184">
        <f>O408*H408</f>
        <v>0</v>
      </c>
      <c r="Q408" s="184">
        <v>0.00162</v>
      </c>
      <c r="R408" s="184">
        <f>Q408*H408</f>
        <v>0.0486</v>
      </c>
      <c r="S408" s="184">
        <v>0</v>
      </c>
      <c r="T408" s="185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181</v>
      </c>
      <c r="AT408" s="186" t="s">
        <v>127</v>
      </c>
      <c r="AU408" s="186" t="s">
        <v>79</v>
      </c>
      <c r="AY408" s="19" t="s">
        <v>124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77</v>
      </c>
      <c r="BK408" s="187">
        <f>ROUND(I408*H408,2)</f>
        <v>0</v>
      </c>
      <c r="BL408" s="19" t="s">
        <v>181</v>
      </c>
      <c r="BM408" s="186" t="s">
        <v>1275</v>
      </c>
    </row>
    <row r="409" spans="2:51" s="13" customFormat="1" ht="12">
      <c r="B409" s="188"/>
      <c r="C409" s="189"/>
      <c r="D409" s="190" t="s">
        <v>134</v>
      </c>
      <c r="E409" s="191" t="s">
        <v>19</v>
      </c>
      <c r="F409" s="192" t="s">
        <v>1276</v>
      </c>
      <c r="G409" s="189"/>
      <c r="H409" s="193">
        <v>30</v>
      </c>
      <c r="I409" s="194"/>
      <c r="J409" s="189"/>
      <c r="K409" s="189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134</v>
      </c>
      <c r="AU409" s="199" t="s">
        <v>79</v>
      </c>
      <c r="AV409" s="13" t="s">
        <v>79</v>
      </c>
      <c r="AW409" s="13" t="s">
        <v>31</v>
      </c>
      <c r="AX409" s="13" t="s">
        <v>77</v>
      </c>
      <c r="AY409" s="199" t="s">
        <v>124</v>
      </c>
    </row>
    <row r="410" spans="1:65" s="2" customFormat="1" ht="37.9" customHeight="1">
      <c r="A410" s="36"/>
      <c r="B410" s="37"/>
      <c r="C410" s="175" t="s">
        <v>1277</v>
      </c>
      <c r="D410" s="175" t="s">
        <v>127</v>
      </c>
      <c r="E410" s="176" t="s">
        <v>1278</v>
      </c>
      <c r="F410" s="177" t="s">
        <v>1279</v>
      </c>
      <c r="G410" s="178" t="s">
        <v>272</v>
      </c>
      <c r="H410" s="231"/>
      <c r="I410" s="180"/>
      <c r="J410" s="181">
        <f>ROUND(I410*H410,2)</f>
        <v>0</v>
      </c>
      <c r="K410" s="177" t="s">
        <v>131</v>
      </c>
      <c r="L410" s="41"/>
      <c r="M410" s="182" t="s">
        <v>19</v>
      </c>
      <c r="N410" s="183" t="s">
        <v>40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181</v>
      </c>
      <c r="AT410" s="186" t="s">
        <v>127</v>
      </c>
      <c r="AU410" s="186" t="s">
        <v>79</v>
      </c>
      <c r="AY410" s="19" t="s">
        <v>124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77</v>
      </c>
      <c r="BK410" s="187">
        <f>ROUND(I410*H410,2)</f>
        <v>0</v>
      </c>
      <c r="BL410" s="19" t="s">
        <v>181</v>
      </c>
      <c r="BM410" s="186" t="s">
        <v>1280</v>
      </c>
    </row>
    <row r="411" spans="2:63" s="12" customFormat="1" ht="22.9" customHeight="1">
      <c r="B411" s="159"/>
      <c r="C411" s="160"/>
      <c r="D411" s="161" t="s">
        <v>68</v>
      </c>
      <c r="E411" s="173" t="s">
        <v>1281</v>
      </c>
      <c r="F411" s="173" t="s">
        <v>1282</v>
      </c>
      <c r="G411" s="160"/>
      <c r="H411" s="160"/>
      <c r="I411" s="163"/>
      <c r="J411" s="174">
        <f>BK411</f>
        <v>0</v>
      </c>
      <c r="K411" s="160"/>
      <c r="L411" s="165"/>
      <c r="M411" s="166"/>
      <c r="N411" s="167"/>
      <c r="O411" s="167"/>
      <c r="P411" s="168">
        <f>SUM(P412:P417)</f>
        <v>0</v>
      </c>
      <c r="Q411" s="167"/>
      <c r="R411" s="168">
        <f>SUM(R412:R417)</f>
        <v>0.17149999999999999</v>
      </c>
      <c r="S411" s="167"/>
      <c r="T411" s="169">
        <f>SUM(T412:T417)</f>
        <v>0</v>
      </c>
      <c r="AR411" s="170" t="s">
        <v>79</v>
      </c>
      <c r="AT411" s="171" t="s">
        <v>68</v>
      </c>
      <c r="AU411" s="171" t="s">
        <v>77</v>
      </c>
      <c r="AY411" s="170" t="s">
        <v>124</v>
      </c>
      <c r="BK411" s="172">
        <f>SUM(BK412:BK417)</f>
        <v>0</v>
      </c>
    </row>
    <row r="412" spans="1:65" s="2" customFormat="1" ht="24.2" customHeight="1">
      <c r="A412" s="36"/>
      <c r="B412" s="37"/>
      <c r="C412" s="175" t="s">
        <v>1283</v>
      </c>
      <c r="D412" s="175" t="s">
        <v>127</v>
      </c>
      <c r="E412" s="176" t="s">
        <v>1284</v>
      </c>
      <c r="F412" s="177" t="s">
        <v>1285</v>
      </c>
      <c r="G412" s="178" t="s">
        <v>344</v>
      </c>
      <c r="H412" s="179">
        <v>14</v>
      </c>
      <c r="I412" s="180"/>
      <c r="J412" s="181">
        <f>ROUND(I412*H412,2)</f>
        <v>0</v>
      </c>
      <c r="K412" s="177" t="s">
        <v>131</v>
      </c>
      <c r="L412" s="41"/>
      <c r="M412" s="182" t="s">
        <v>19</v>
      </c>
      <c r="N412" s="183" t="s">
        <v>40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181</v>
      </c>
      <c r="AT412" s="186" t="s">
        <v>127</v>
      </c>
      <c r="AU412" s="186" t="s">
        <v>79</v>
      </c>
      <c r="AY412" s="19" t="s">
        <v>124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77</v>
      </c>
      <c r="BK412" s="187">
        <f>ROUND(I412*H412,2)</f>
        <v>0</v>
      </c>
      <c r="BL412" s="19" t="s">
        <v>181</v>
      </c>
      <c r="BM412" s="186" t="s">
        <v>1286</v>
      </c>
    </row>
    <row r="413" spans="1:65" s="2" customFormat="1" ht="24.2" customHeight="1">
      <c r="A413" s="36"/>
      <c r="B413" s="37"/>
      <c r="C413" s="211" t="s">
        <v>1287</v>
      </c>
      <c r="D413" s="211" t="s">
        <v>138</v>
      </c>
      <c r="E413" s="212" t="s">
        <v>1288</v>
      </c>
      <c r="F413" s="213" t="s">
        <v>1289</v>
      </c>
      <c r="G413" s="214" t="s">
        <v>344</v>
      </c>
      <c r="H413" s="215">
        <v>11</v>
      </c>
      <c r="I413" s="216"/>
      <c r="J413" s="217">
        <f>ROUND(I413*H413,2)</f>
        <v>0</v>
      </c>
      <c r="K413" s="213" t="s">
        <v>131</v>
      </c>
      <c r="L413" s="218"/>
      <c r="M413" s="219" t="s">
        <v>19</v>
      </c>
      <c r="N413" s="220" t="s">
        <v>40</v>
      </c>
      <c r="O413" s="66"/>
      <c r="P413" s="184">
        <f>O413*H413</f>
        <v>0</v>
      </c>
      <c r="Q413" s="184">
        <v>0.0129</v>
      </c>
      <c r="R413" s="184">
        <f>Q413*H413</f>
        <v>0.1419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180</v>
      </c>
      <c r="AT413" s="186" t="s">
        <v>138</v>
      </c>
      <c r="AU413" s="186" t="s">
        <v>79</v>
      </c>
      <c r="AY413" s="19" t="s">
        <v>124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77</v>
      </c>
      <c r="BK413" s="187">
        <f>ROUND(I413*H413,2)</f>
        <v>0</v>
      </c>
      <c r="BL413" s="19" t="s">
        <v>181</v>
      </c>
      <c r="BM413" s="186" t="s">
        <v>1290</v>
      </c>
    </row>
    <row r="414" spans="2:51" s="13" customFormat="1" ht="12">
      <c r="B414" s="188"/>
      <c r="C414" s="189"/>
      <c r="D414" s="190" t="s">
        <v>134</v>
      </c>
      <c r="E414" s="191" t="s">
        <v>19</v>
      </c>
      <c r="F414" s="192" t="s">
        <v>213</v>
      </c>
      <c r="G414" s="189"/>
      <c r="H414" s="193">
        <v>11</v>
      </c>
      <c r="I414" s="194"/>
      <c r="J414" s="189"/>
      <c r="K414" s="189"/>
      <c r="L414" s="195"/>
      <c r="M414" s="196"/>
      <c r="N414" s="197"/>
      <c r="O414" s="197"/>
      <c r="P414" s="197"/>
      <c r="Q414" s="197"/>
      <c r="R414" s="197"/>
      <c r="S414" s="197"/>
      <c r="T414" s="198"/>
      <c r="AT414" s="199" t="s">
        <v>134</v>
      </c>
      <c r="AU414" s="199" t="s">
        <v>79</v>
      </c>
      <c r="AV414" s="13" t="s">
        <v>79</v>
      </c>
      <c r="AW414" s="13" t="s">
        <v>31</v>
      </c>
      <c r="AX414" s="13" t="s">
        <v>77</v>
      </c>
      <c r="AY414" s="199" t="s">
        <v>124</v>
      </c>
    </row>
    <row r="415" spans="1:65" s="2" customFormat="1" ht="24.2" customHeight="1">
      <c r="A415" s="36"/>
      <c r="B415" s="37"/>
      <c r="C415" s="211" t="s">
        <v>1291</v>
      </c>
      <c r="D415" s="211" t="s">
        <v>138</v>
      </c>
      <c r="E415" s="212" t="s">
        <v>1292</v>
      </c>
      <c r="F415" s="213" t="s">
        <v>1293</v>
      </c>
      <c r="G415" s="214" t="s">
        <v>344</v>
      </c>
      <c r="H415" s="215">
        <v>2</v>
      </c>
      <c r="I415" s="216"/>
      <c r="J415" s="217">
        <f>ROUND(I415*H415,2)</f>
        <v>0</v>
      </c>
      <c r="K415" s="213" t="s">
        <v>131</v>
      </c>
      <c r="L415" s="218"/>
      <c r="M415" s="219" t="s">
        <v>19</v>
      </c>
      <c r="N415" s="220" t="s">
        <v>40</v>
      </c>
      <c r="O415" s="66"/>
      <c r="P415" s="184">
        <f>O415*H415</f>
        <v>0</v>
      </c>
      <c r="Q415" s="184">
        <v>0.0062</v>
      </c>
      <c r="R415" s="184">
        <f>Q415*H415</f>
        <v>0.0124</v>
      </c>
      <c r="S415" s="184">
        <v>0</v>
      </c>
      <c r="T415" s="185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180</v>
      </c>
      <c r="AT415" s="186" t="s">
        <v>138</v>
      </c>
      <c r="AU415" s="186" t="s">
        <v>79</v>
      </c>
      <c r="AY415" s="19" t="s">
        <v>124</v>
      </c>
      <c r="BE415" s="187">
        <f>IF(N415="základní",J415,0)</f>
        <v>0</v>
      </c>
      <c r="BF415" s="187">
        <f>IF(N415="snížená",J415,0)</f>
        <v>0</v>
      </c>
      <c r="BG415" s="187">
        <f>IF(N415="zákl. přenesená",J415,0)</f>
        <v>0</v>
      </c>
      <c r="BH415" s="187">
        <f>IF(N415="sníž. přenesená",J415,0)</f>
        <v>0</v>
      </c>
      <c r="BI415" s="187">
        <f>IF(N415="nulová",J415,0)</f>
        <v>0</v>
      </c>
      <c r="BJ415" s="19" t="s">
        <v>77</v>
      </c>
      <c r="BK415" s="187">
        <f>ROUND(I415*H415,2)</f>
        <v>0</v>
      </c>
      <c r="BL415" s="19" t="s">
        <v>181</v>
      </c>
      <c r="BM415" s="186" t="s">
        <v>1294</v>
      </c>
    </row>
    <row r="416" spans="1:65" s="2" customFormat="1" ht="24.2" customHeight="1">
      <c r="A416" s="36"/>
      <c r="B416" s="37"/>
      <c r="C416" s="211" t="s">
        <v>1295</v>
      </c>
      <c r="D416" s="211" t="s">
        <v>138</v>
      </c>
      <c r="E416" s="212" t="s">
        <v>1296</v>
      </c>
      <c r="F416" s="213" t="s">
        <v>1297</v>
      </c>
      <c r="G416" s="214" t="s">
        <v>344</v>
      </c>
      <c r="H416" s="215">
        <v>1</v>
      </c>
      <c r="I416" s="216"/>
      <c r="J416" s="217">
        <f>ROUND(I416*H416,2)</f>
        <v>0</v>
      </c>
      <c r="K416" s="213" t="s">
        <v>131</v>
      </c>
      <c r="L416" s="218"/>
      <c r="M416" s="219" t="s">
        <v>19</v>
      </c>
      <c r="N416" s="220" t="s">
        <v>40</v>
      </c>
      <c r="O416" s="66"/>
      <c r="P416" s="184">
        <f>O416*H416</f>
        <v>0</v>
      </c>
      <c r="Q416" s="184">
        <v>0.0172</v>
      </c>
      <c r="R416" s="184">
        <f>Q416*H416</f>
        <v>0.0172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180</v>
      </c>
      <c r="AT416" s="186" t="s">
        <v>138</v>
      </c>
      <c r="AU416" s="186" t="s">
        <v>79</v>
      </c>
      <c r="AY416" s="19" t="s">
        <v>124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77</v>
      </c>
      <c r="BK416" s="187">
        <f>ROUND(I416*H416,2)</f>
        <v>0</v>
      </c>
      <c r="BL416" s="19" t="s">
        <v>181</v>
      </c>
      <c r="BM416" s="186" t="s">
        <v>1298</v>
      </c>
    </row>
    <row r="417" spans="1:65" s="2" customFormat="1" ht="37.9" customHeight="1">
      <c r="A417" s="36"/>
      <c r="B417" s="37"/>
      <c r="C417" s="175" t="s">
        <v>1299</v>
      </c>
      <c r="D417" s="175" t="s">
        <v>127</v>
      </c>
      <c r="E417" s="176" t="s">
        <v>1300</v>
      </c>
      <c r="F417" s="177" t="s">
        <v>1301</v>
      </c>
      <c r="G417" s="178" t="s">
        <v>272</v>
      </c>
      <c r="H417" s="231"/>
      <c r="I417" s="180"/>
      <c r="J417" s="181">
        <f>ROUND(I417*H417,2)</f>
        <v>0</v>
      </c>
      <c r="K417" s="177" t="s">
        <v>131</v>
      </c>
      <c r="L417" s="41"/>
      <c r="M417" s="182" t="s">
        <v>19</v>
      </c>
      <c r="N417" s="183" t="s">
        <v>40</v>
      </c>
      <c r="O417" s="66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181</v>
      </c>
      <c r="AT417" s="186" t="s">
        <v>127</v>
      </c>
      <c r="AU417" s="186" t="s">
        <v>79</v>
      </c>
      <c r="AY417" s="19" t="s">
        <v>124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77</v>
      </c>
      <c r="BK417" s="187">
        <f>ROUND(I417*H417,2)</f>
        <v>0</v>
      </c>
      <c r="BL417" s="19" t="s">
        <v>181</v>
      </c>
      <c r="BM417" s="186" t="s">
        <v>1302</v>
      </c>
    </row>
    <row r="418" spans="2:63" s="12" customFormat="1" ht="22.9" customHeight="1">
      <c r="B418" s="159"/>
      <c r="C418" s="160"/>
      <c r="D418" s="161" t="s">
        <v>68</v>
      </c>
      <c r="E418" s="173" t="s">
        <v>314</v>
      </c>
      <c r="F418" s="173" t="s">
        <v>315</v>
      </c>
      <c r="G418" s="160"/>
      <c r="H418" s="160"/>
      <c r="I418" s="163"/>
      <c r="J418" s="174">
        <f>BK418</f>
        <v>0</v>
      </c>
      <c r="K418" s="160"/>
      <c r="L418" s="165"/>
      <c r="M418" s="166"/>
      <c r="N418" s="167"/>
      <c r="O418" s="167"/>
      <c r="P418" s="168">
        <f>P419</f>
        <v>0</v>
      </c>
      <c r="Q418" s="167"/>
      <c r="R418" s="168">
        <f>R419</f>
        <v>0</v>
      </c>
      <c r="S418" s="167"/>
      <c r="T418" s="169">
        <f>T419</f>
        <v>0</v>
      </c>
      <c r="AR418" s="170" t="s">
        <v>79</v>
      </c>
      <c r="AT418" s="171" t="s">
        <v>68</v>
      </c>
      <c r="AU418" s="171" t="s">
        <v>77</v>
      </c>
      <c r="AY418" s="170" t="s">
        <v>124</v>
      </c>
      <c r="BK418" s="172">
        <f>BK419</f>
        <v>0</v>
      </c>
    </row>
    <row r="419" spans="1:65" s="2" customFormat="1" ht="24.2" customHeight="1">
      <c r="A419" s="36"/>
      <c r="B419" s="37"/>
      <c r="C419" s="175" t="s">
        <v>1303</v>
      </c>
      <c r="D419" s="175" t="s">
        <v>127</v>
      </c>
      <c r="E419" s="176" t="s">
        <v>1304</v>
      </c>
      <c r="F419" s="177" t="s">
        <v>1305</v>
      </c>
      <c r="G419" s="178" t="s">
        <v>1306</v>
      </c>
      <c r="H419" s="179">
        <v>1</v>
      </c>
      <c r="I419" s="180">
        <f>'Elektroinstalace-šatny'!J32</f>
        <v>0</v>
      </c>
      <c r="J419" s="181">
        <f>ROUND(I419*H419,2)</f>
        <v>0</v>
      </c>
      <c r="K419" s="177" t="s">
        <v>19</v>
      </c>
      <c r="L419" s="41"/>
      <c r="M419" s="182" t="s">
        <v>19</v>
      </c>
      <c r="N419" s="183" t="s">
        <v>40</v>
      </c>
      <c r="O419" s="66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1307</v>
      </c>
      <c r="AT419" s="186" t="s">
        <v>127</v>
      </c>
      <c r="AU419" s="186" t="s">
        <v>79</v>
      </c>
      <c r="AY419" s="19" t="s">
        <v>124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77</v>
      </c>
      <c r="BK419" s="187">
        <f>ROUND(I419*H419,2)</f>
        <v>0</v>
      </c>
      <c r="BL419" s="19" t="s">
        <v>1307</v>
      </c>
      <c r="BM419" s="186" t="s">
        <v>1308</v>
      </c>
    </row>
    <row r="420" spans="2:63" s="12" customFormat="1" ht="22.9" customHeight="1">
      <c r="B420" s="159"/>
      <c r="C420" s="160"/>
      <c r="D420" s="161" t="s">
        <v>68</v>
      </c>
      <c r="E420" s="173" t="s">
        <v>430</v>
      </c>
      <c r="F420" s="173" t="s">
        <v>431</v>
      </c>
      <c r="G420" s="160"/>
      <c r="H420" s="160"/>
      <c r="I420" s="163"/>
      <c r="J420" s="174">
        <f>BK420</f>
        <v>0</v>
      </c>
      <c r="K420" s="160"/>
      <c r="L420" s="165"/>
      <c r="M420" s="166"/>
      <c r="N420" s="167"/>
      <c r="O420" s="167"/>
      <c r="P420" s="168">
        <f>SUM(P421:P446)</f>
        <v>0</v>
      </c>
      <c r="Q420" s="167"/>
      <c r="R420" s="168">
        <f>SUM(R421:R446)</f>
        <v>4.13954805</v>
      </c>
      <c r="S420" s="167"/>
      <c r="T420" s="169">
        <f>SUM(T421:T446)</f>
        <v>0</v>
      </c>
      <c r="AR420" s="170" t="s">
        <v>79</v>
      </c>
      <c r="AT420" s="171" t="s">
        <v>68</v>
      </c>
      <c r="AU420" s="171" t="s">
        <v>77</v>
      </c>
      <c r="AY420" s="170" t="s">
        <v>124</v>
      </c>
      <c r="BK420" s="172">
        <f>SUM(BK421:BK446)</f>
        <v>0</v>
      </c>
    </row>
    <row r="421" spans="1:65" s="2" customFormat="1" ht="37.9" customHeight="1">
      <c r="A421" s="36"/>
      <c r="B421" s="37"/>
      <c r="C421" s="175" t="s">
        <v>1309</v>
      </c>
      <c r="D421" s="175" t="s">
        <v>127</v>
      </c>
      <c r="E421" s="176" t="s">
        <v>1310</v>
      </c>
      <c r="F421" s="177" t="s">
        <v>1311</v>
      </c>
      <c r="G421" s="178" t="s">
        <v>713</v>
      </c>
      <c r="H421" s="179">
        <v>6.37</v>
      </c>
      <c r="I421" s="180"/>
      <c r="J421" s="181">
        <f>ROUND(I421*H421,2)</f>
        <v>0</v>
      </c>
      <c r="K421" s="177" t="s">
        <v>131</v>
      </c>
      <c r="L421" s="41"/>
      <c r="M421" s="182" t="s">
        <v>19</v>
      </c>
      <c r="N421" s="183" t="s">
        <v>40</v>
      </c>
      <c r="O421" s="66"/>
      <c r="P421" s="184">
        <f>O421*H421</f>
        <v>0</v>
      </c>
      <c r="Q421" s="184">
        <v>0.00189</v>
      </c>
      <c r="R421" s="184">
        <f>Q421*H421</f>
        <v>0.0120393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181</v>
      </c>
      <c r="AT421" s="186" t="s">
        <v>127</v>
      </c>
      <c r="AU421" s="186" t="s">
        <v>79</v>
      </c>
      <c r="AY421" s="19" t="s">
        <v>124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77</v>
      </c>
      <c r="BK421" s="187">
        <f>ROUND(I421*H421,2)</f>
        <v>0</v>
      </c>
      <c r="BL421" s="19" t="s">
        <v>181</v>
      </c>
      <c r="BM421" s="186" t="s">
        <v>1312</v>
      </c>
    </row>
    <row r="422" spans="2:51" s="13" customFormat="1" ht="12">
      <c r="B422" s="188"/>
      <c r="C422" s="189"/>
      <c r="D422" s="190" t="s">
        <v>134</v>
      </c>
      <c r="E422" s="191" t="s">
        <v>19</v>
      </c>
      <c r="F422" s="192" t="s">
        <v>1313</v>
      </c>
      <c r="G422" s="189"/>
      <c r="H422" s="193">
        <v>6.37</v>
      </c>
      <c r="I422" s="194"/>
      <c r="J422" s="189"/>
      <c r="K422" s="189"/>
      <c r="L422" s="195"/>
      <c r="M422" s="196"/>
      <c r="N422" s="197"/>
      <c r="O422" s="197"/>
      <c r="P422" s="197"/>
      <c r="Q422" s="197"/>
      <c r="R422" s="197"/>
      <c r="S422" s="197"/>
      <c r="T422" s="198"/>
      <c r="AT422" s="199" t="s">
        <v>134</v>
      </c>
      <c r="AU422" s="199" t="s">
        <v>79</v>
      </c>
      <c r="AV422" s="13" t="s">
        <v>79</v>
      </c>
      <c r="AW422" s="13" t="s">
        <v>31</v>
      </c>
      <c r="AX422" s="13" t="s">
        <v>77</v>
      </c>
      <c r="AY422" s="199" t="s">
        <v>124</v>
      </c>
    </row>
    <row r="423" spans="1:65" s="2" customFormat="1" ht="37.9" customHeight="1">
      <c r="A423" s="36"/>
      <c r="B423" s="37"/>
      <c r="C423" s="175" t="s">
        <v>1314</v>
      </c>
      <c r="D423" s="175" t="s">
        <v>127</v>
      </c>
      <c r="E423" s="176" t="s">
        <v>1315</v>
      </c>
      <c r="F423" s="177" t="s">
        <v>1316</v>
      </c>
      <c r="G423" s="178" t="s">
        <v>344</v>
      </c>
      <c r="H423" s="179">
        <v>7</v>
      </c>
      <c r="I423" s="180"/>
      <c r="J423" s="181">
        <f>ROUND(I423*H423,2)</f>
        <v>0</v>
      </c>
      <c r="K423" s="177" t="s">
        <v>19</v>
      </c>
      <c r="L423" s="41"/>
      <c r="M423" s="182" t="s">
        <v>19</v>
      </c>
      <c r="N423" s="183" t="s">
        <v>40</v>
      </c>
      <c r="O423" s="66"/>
      <c r="P423" s="184">
        <f>O423*H423</f>
        <v>0</v>
      </c>
      <c r="Q423" s="184">
        <v>0.00267</v>
      </c>
      <c r="R423" s="184">
        <f>Q423*H423</f>
        <v>0.018690000000000002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181</v>
      </c>
      <c r="AT423" s="186" t="s">
        <v>127</v>
      </c>
      <c r="AU423" s="186" t="s">
        <v>79</v>
      </c>
      <c r="AY423" s="19" t="s">
        <v>124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77</v>
      </c>
      <c r="BK423" s="187">
        <f>ROUND(I423*H423,2)</f>
        <v>0</v>
      </c>
      <c r="BL423" s="19" t="s">
        <v>181</v>
      </c>
      <c r="BM423" s="186" t="s">
        <v>1317</v>
      </c>
    </row>
    <row r="424" spans="2:51" s="13" customFormat="1" ht="12">
      <c r="B424" s="188"/>
      <c r="C424" s="189"/>
      <c r="D424" s="190" t="s">
        <v>134</v>
      </c>
      <c r="E424" s="191" t="s">
        <v>19</v>
      </c>
      <c r="F424" s="192" t="s">
        <v>184</v>
      </c>
      <c r="G424" s="189"/>
      <c r="H424" s="193">
        <v>7</v>
      </c>
      <c r="I424" s="194"/>
      <c r="J424" s="189"/>
      <c r="K424" s="189"/>
      <c r="L424" s="195"/>
      <c r="M424" s="196"/>
      <c r="N424" s="197"/>
      <c r="O424" s="197"/>
      <c r="P424" s="197"/>
      <c r="Q424" s="197"/>
      <c r="R424" s="197"/>
      <c r="S424" s="197"/>
      <c r="T424" s="198"/>
      <c r="AT424" s="199" t="s">
        <v>134</v>
      </c>
      <c r="AU424" s="199" t="s">
        <v>79</v>
      </c>
      <c r="AV424" s="13" t="s">
        <v>79</v>
      </c>
      <c r="AW424" s="13" t="s">
        <v>31</v>
      </c>
      <c r="AX424" s="13" t="s">
        <v>77</v>
      </c>
      <c r="AY424" s="199" t="s">
        <v>124</v>
      </c>
    </row>
    <row r="425" spans="1:65" s="2" customFormat="1" ht="37.9" customHeight="1">
      <c r="A425" s="36"/>
      <c r="B425" s="37"/>
      <c r="C425" s="175" t="s">
        <v>1318</v>
      </c>
      <c r="D425" s="175" t="s">
        <v>127</v>
      </c>
      <c r="E425" s="176" t="s">
        <v>1319</v>
      </c>
      <c r="F425" s="177" t="s">
        <v>1320</v>
      </c>
      <c r="G425" s="178" t="s">
        <v>344</v>
      </c>
      <c r="H425" s="179">
        <v>2</v>
      </c>
      <c r="I425" s="180"/>
      <c r="J425" s="181">
        <f>ROUND(I425*H425,2)</f>
        <v>0</v>
      </c>
      <c r="K425" s="177" t="s">
        <v>19</v>
      </c>
      <c r="L425" s="41"/>
      <c r="M425" s="182" t="s">
        <v>19</v>
      </c>
      <c r="N425" s="183" t="s">
        <v>40</v>
      </c>
      <c r="O425" s="66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181</v>
      </c>
      <c r="AT425" s="186" t="s">
        <v>127</v>
      </c>
      <c r="AU425" s="186" t="s">
        <v>79</v>
      </c>
      <c r="AY425" s="19" t="s">
        <v>124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77</v>
      </c>
      <c r="BK425" s="187">
        <f>ROUND(I425*H425,2)</f>
        <v>0</v>
      </c>
      <c r="BL425" s="19" t="s">
        <v>181</v>
      </c>
      <c r="BM425" s="186" t="s">
        <v>1321</v>
      </c>
    </row>
    <row r="426" spans="1:65" s="2" customFormat="1" ht="24.2" customHeight="1">
      <c r="A426" s="36"/>
      <c r="B426" s="37"/>
      <c r="C426" s="175" t="s">
        <v>1322</v>
      </c>
      <c r="D426" s="175" t="s">
        <v>127</v>
      </c>
      <c r="E426" s="176" t="s">
        <v>1323</v>
      </c>
      <c r="F426" s="177" t="s">
        <v>1324</v>
      </c>
      <c r="G426" s="178" t="s">
        <v>147</v>
      </c>
      <c r="H426" s="179">
        <v>8.125</v>
      </c>
      <c r="I426" s="180"/>
      <c r="J426" s="181">
        <f>ROUND(I426*H426,2)</f>
        <v>0</v>
      </c>
      <c r="K426" s="177" t="s">
        <v>131</v>
      </c>
      <c r="L426" s="41"/>
      <c r="M426" s="182" t="s">
        <v>19</v>
      </c>
      <c r="N426" s="183" t="s">
        <v>40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181</v>
      </c>
      <c r="AT426" s="186" t="s">
        <v>127</v>
      </c>
      <c r="AU426" s="186" t="s">
        <v>79</v>
      </c>
      <c r="AY426" s="19" t="s">
        <v>124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77</v>
      </c>
      <c r="BK426" s="187">
        <f>ROUND(I426*H426,2)</f>
        <v>0</v>
      </c>
      <c r="BL426" s="19" t="s">
        <v>181</v>
      </c>
      <c r="BM426" s="186" t="s">
        <v>1325</v>
      </c>
    </row>
    <row r="427" spans="2:51" s="13" customFormat="1" ht="12">
      <c r="B427" s="188"/>
      <c r="C427" s="189"/>
      <c r="D427" s="190" t="s">
        <v>134</v>
      </c>
      <c r="E427" s="191" t="s">
        <v>19</v>
      </c>
      <c r="F427" s="192" t="s">
        <v>1326</v>
      </c>
      <c r="G427" s="189"/>
      <c r="H427" s="193">
        <v>8.125</v>
      </c>
      <c r="I427" s="194"/>
      <c r="J427" s="189"/>
      <c r="K427" s="189"/>
      <c r="L427" s="195"/>
      <c r="M427" s="196"/>
      <c r="N427" s="197"/>
      <c r="O427" s="197"/>
      <c r="P427" s="197"/>
      <c r="Q427" s="197"/>
      <c r="R427" s="197"/>
      <c r="S427" s="197"/>
      <c r="T427" s="198"/>
      <c r="AT427" s="199" t="s">
        <v>134</v>
      </c>
      <c r="AU427" s="199" t="s">
        <v>79</v>
      </c>
      <c r="AV427" s="13" t="s">
        <v>79</v>
      </c>
      <c r="AW427" s="13" t="s">
        <v>31</v>
      </c>
      <c r="AX427" s="13" t="s">
        <v>77</v>
      </c>
      <c r="AY427" s="199" t="s">
        <v>124</v>
      </c>
    </row>
    <row r="428" spans="1:65" s="2" customFormat="1" ht="24.2" customHeight="1">
      <c r="A428" s="36"/>
      <c r="B428" s="37"/>
      <c r="C428" s="211" t="s">
        <v>1327</v>
      </c>
      <c r="D428" s="211" t="s">
        <v>138</v>
      </c>
      <c r="E428" s="212" t="s">
        <v>1328</v>
      </c>
      <c r="F428" s="213" t="s">
        <v>1329</v>
      </c>
      <c r="G428" s="214" t="s">
        <v>147</v>
      </c>
      <c r="H428" s="215">
        <v>8.125</v>
      </c>
      <c r="I428" s="216"/>
      <c r="J428" s="217">
        <f>ROUND(I428*H428,2)</f>
        <v>0</v>
      </c>
      <c r="K428" s="213" t="s">
        <v>131</v>
      </c>
      <c r="L428" s="218"/>
      <c r="M428" s="219" t="s">
        <v>19</v>
      </c>
      <c r="N428" s="220" t="s">
        <v>40</v>
      </c>
      <c r="O428" s="66"/>
      <c r="P428" s="184">
        <f>O428*H428</f>
        <v>0</v>
      </c>
      <c r="Q428" s="184">
        <v>0.00735</v>
      </c>
      <c r="R428" s="184">
        <f>Q428*H428</f>
        <v>0.05971875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180</v>
      </c>
      <c r="AT428" s="186" t="s">
        <v>138</v>
      </c>
      <c r="AU428" s="186" t="s">
        <v>79</v>
      </c>
      <c r="AY428" s="19" t="s">
        <v>124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77</v>
      </c>
      <c r="BK428" s="187">
        <f>ROUND(I428*H428,2)</f>
        <v>0</v>
      </c>
      <c r="BL428" s="19" t="s">
        <v>181</v>
      </c>
      <c r="BM428" s="186" t="s">
        <v>1330</v>
      </c>
    </row>
    <row r="429" spans="1:65" s="2" customFormat="1" ht="49.15" customHeight="1">
      <c r="A429" s="36"/>
      <c r="B429" s="37"/>
      <c r="C429" s="175" t="s">
        <v>1331</v>
      </c>
      <c r="D429" s="175" t="s">
        <v>127</v>
      </c>
      <c r="E429" s="176" t="s">
        <v>1332</v>
      </c>
      <c r="F429" s="177" t="s">
        <v>1333</v>
      </c>
      <c r="G429" s="178" t="s">
        <v>130</v>
      </c>
      <c r="H429" s="179">
        <v>12.5</v>
      </c>
      <c r="I429" s="180"/>
      <c r="J429" s="181">
        <f>ROUND(I429*H429,2)</f>
        <v>0</v>
      </c>
      <c r="K429" s="177" t="s">
        <v>131</v>
      </c>
      <c r="L429" s="41"/>
      <c r="M429" s="182" t="s">
        <v>19</v>
      </c>
      <c r="N429" s="183" t="s">
        <v>40</v>
      </c>
      <c r="O429" s="66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6" t="s">
        <v>181</v>
      </c>
      <c r="AT429" s="186" t="s">
        <v>127</v>
      </c>
      <c r="AU429" s="186" t="s">
        <v>79</v>
      </c>
      <c r="AY429" s="19" t="s">
        <v>124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9" t="s">
        <v>77</v>
      </c>
      <c r="BK429" s="187">
        <f>ROUND(I429*H429,2)</f>
        <v>0</v>
      </c>
      <c r="BL429" s="19" t="s">
        <v>181</v>
      </c>
      <c r="BM429" s="186" t="s">
        <v>1334</v>
      </c>
    </row>
    <row r="430" spans="2:51" s="13" customFormat="1" ht="12">
      <c r="B430" s="188"/>
      <c r="C430" s="189"/>
      <c r="D430" s="190" t="s">
        <v>134</v>
      </c>
      <c r="E430" s="191" t="s">
        <v>19</v>
      </c>
      <c r="F430" s="192" t="s">
        <v>1335</v>
      </c>
      <c r="G430" s="189"/>
      <c r="H430" s="193">
        <v>12.5</v>
      </c>
      <c r="I430" s="194"/>
      <c r="J430" s="189"/>
      <c r="K430" s="189"/>
      <c r="L430" s="195"/>
      <c r="M430" s="196"/>
      <c r="N430" s="197"/>
      <c r="O430" s="197"/>
      <c r="P430" s="197"/>
      <c r="Q430" s="197"/>
      <c r="R430" s="197"/>
      <c r="S430" s="197"/>
      <c r="T430" s="198"/>
      <c r="AT430" s="199" t="s">
        <v>134</v>
      </c>
      <c r="AU430" s="199" t="s">
        <v>79</v>
      </c>
      <c r="AV430" s="13" t="s">
        <v>79</v>
      </c>
      <c r="AW430" s="13" t="s">
        <v>31</v>
      </c>
      <c r="AX430" s="13" t="s">
        <v>77</v>
      </c>
      <c r="AY430" s="199" t="s">
        <v>124</v>
      </c>
    </row>
    <row r="431" spans="1:65" s="2" customFormat="1" ht="14.45" customHeight="1">
      <c r="A431" s="36"/>
      <c r="B431" s="37"/>
      <c r="C431" s="211" t="s">
        <v>1336</v>
      </c>
      <c r="D431" s="211" t="s">
        <v>138</v>
      </c>
      <c r="E431" s="212" t="s">
        <v>1337</v>
      </c>
      <c r="F431" s="213" t="s">
        <v>1338</v>
      </c>
      <c r="G431" s="214" t="s">
        <v>713</v>
      </c>
      <c r="H431" s="215">
        <v>0.21</v>
      </c>
      <c r="I431" s="216"/>
      <c r="J431" s="217">
        <f>ROUND(I431*H431,2)</f>
        <v>0</v>
      </c>
      <c r="K431" s="213" t="s">
        <v>131</v>
      </c>
      <c r="L431" s="218"/>
      <c r="M431" s="219" t="s">
        <v>19</v>
      </c>
      <c r="N431" s="220" t="s">
        <v>40</v>
      </c>
      <c r="O431" s="66"/>
      <c r="P431" s="184">
        <f>O431*H431</f>
        <v>0</v>
      </c>
      <c r="Q431" s="184">
        <v>0.55</v>
      </c>
      <c r="R431" s="184">
        <f>Q431*H431</f>
        <v>0.1155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180</v>
      </c>
      <c r="AT431" s="186" t="s">
        <v>138</v>
      </c>
      <c r="AU431" s="186" t="s">
        <v>79</v>
      </c>
      <c r="AY431" s="19" t="s">
        <v>124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77</v>
      </c>
      <c r="BK431" s="187">
        <f>ROUND(I431*H431,2)</f>
        <v>0</v>
      </c>
      <c r="BL431" s="19" t="s">
        <v>181</v>
      </c>
      <c r="BM431" s="186" t="s">
        <v>1339</v>
      </c>
    </row>
    <row r="432" spans="2:51" s="13" customFormat="1" ht="12">
      <c r="B432" s="188"/>
      <c r="C432" s="189"/>
      <c r="D432" s="190" t="s">
        <v>134</v>
      </c>
      <c r="E432" s="191" t="s">
        <v>19</v>
      </c>
      <c r="F432" s="192" t="s">
        <v>1340</v>
      </c>
      <c r="G432" s="189"/>
      <c r="H432" s="193">
        <v>0.21</v>
      </c>
      <c r="I432" s="194"/>
      <c r="J432" s="189"/>
      <c r="K432" s="189"/>
      <c r="L432" s="195"/>
      <c r="M432" s="196"/>
      <c r="N432" s="197"/>
      <c r="O432" s="197"/>
      <c r="P432" s="197"/>
      <c r="Q432" s="197"/>
      <c r="R432" s="197"/>
      <c r="S432" s="197"/>
      <c r="T432" s="198"/>
      <c r="AT432" s="199" t="s">
        <v>134</v>
      </c>
      <c r="AU432" s="199" t="s">
        <v>79</v>
      </c>
      <c r="AV432" s="13" t="s">
        <v>79</v>
      </c>
      <c r="AW432" s="13" t="s">
        <v>31</v>
      </c>
      <c r="AX432" s="13" t="s">
        <v>77</v>
      </c>
      <c r="AY432" s="199" t="s">
        <v>124</v>
      </c>
    </row>
    <row r="433" spans="1:65" s="2" customFormat="1" ht="49.15" customHeight="1">
      <c r="A433" s="36"/>
      <c r="B433" s="37"/>
      <c r="C433" s="175" t="s">
        <v>1341</v>
      </c>
      <c r="D433" s="175" t="s">
        <v>127</v>
      </c>
      <c r="E433" s="176" t="s">
        <v>1342</v>
      </c>
      <c r="F433" s="177" t="s">
        <v>1343</v>
      </c>
      <c r="G433" s="178" t="s">
        <v>130</v>
      </c>
      <c r="H433" s="179">
        <v>129.2</v>
      </c>
      <c r="I433" s="180"/>
      <c r="J433" s="181">
        <f>ROUND(I433*H433,2)</f>
        <v>0</v>
      </c>
      <c r="K433" s="177" t="s">
        <v>131</v>
      </c>
      <c r="L433" s="41"/>
      <c r="M433" s="182" t="s">
        <v>19</v>
      </c>
      <c r="N433" s="183" t="s">
        <v>40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181</v>
      </c>
      <c r="AT433" s="186" t="s">
        <v>127</v>
      </c>
      <c r="AU433" s="186" t="s">
        <v>79</v>
      </c>
      <c r="AY433" s="19" t="s">
        <v>124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77</v>
      </c>
      <c r="BK433" s="187">
        <f>ROUND(I433*H433,2)</f>
        <v>0</v>
      </c>
      <c r="BL433" s="19" t="s">
        <v>181</v>
      </c>
      <c r="BM433" s="186" t="s">
        <v>1344</v>
      </c>
    </row>
    <row r="434" spans="2:51" s="15" customFormat="1" ht="12">
      <c r="B434" s="221"/>
      <c r="C434" s="222"/>
      <c r="D434" s="190" t="s">
        <v>134</v>
      </c>
      <c r="E434" s="223" t="s">
        <v>19</v>
      </c>
      <c r="F434" s="224" t="s">
        <v>1345</v>
      </c>
      <c r="G434" s="222"/>
      <c r="H434" s="223" t="s">
        <v>19</v>
      </c>
      <c r="I434" s="225"/>
      <c r="J434" s="222"/>
      <c r="K434" s="222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134</v>
      </c>
      <c r="AU434" s="230" t="s">
        <v>79</v>
      </c>
      <c r="AV434" s="15" t="s">
        <v>77</v>
      </c>
      <c r="AW434" s="15" t="s">
        <v>31</v>
      </c>
      <c r="AX434" s="15" t="s">
        <v>69</v>
      </c>
      <c r="AY434" s="230" t="s">
        <v>124</v>
      </c>
    </row>
    <row r="435" spans="2:51" s="13" customFormat="1" ht="12">
      <c r="B435" s="188"/>
      <c r="C435" s="189"/>
      <c r="D435" s="190" t="s">
        <v>134</v>
      </c>
      <c r="E435" s="191" t="s">
        <v>19</v>
      </c>
      <c r="F435" s="192" t="s">
        <v>1346</v>
      </c>
      <c r="G435" s="189"/>
      <c r="H435" s="193">
        <v>129.2</v>
      </c>
      <c r="I435" s="194"/>
      <c r="J435" s="189"/>
      <c r="K435" s="189"/>
      <c r="L435" s="195"/>
      <c r="M435" s="196"/>
      <c r="N435" s="197"/>
      <c r="O435" s="197"/>
      <c r="P435" s="197"/>
      <c r="Q435" s="197"/>
      <c r="R435" s="197"/>
      <c r="S435" s="197"/>
      <c r="T435" s="198"/>
      <c r="AT435" s="199" t="s">
        <v>134</v>
      </c>
      <c r="AU435" s="199" t="s">
        <v>79</v>
      </c>
      <c r="AV435" s="13" t="s">
        <v>79</v>
      </c>
      <c r="AW435" s="13" t="s">
        <v>31</v>
      </c>
      <c r="AX435" s="13" t="s">
        <v>77</v>
      </c>
      <c r="AY435" s="199" t="s">
        <v>124</v>
      </c>
    </row>
    <row r="436" spans="1:65" s="2" customFormat="1" ht="14.45" customHeight="1">
      <c r="A436" s="36"/>
      <c r="B436" s="37"/>
      <c r="C436" s="211" t="s">
        <v>1347</v>
      </c>
      <c r="D436" s="211" t="s">
        <v>138</v>
      </c>
      <c r="E436" s="212" t="s">
        <v>1348</v>
      </c>
      <c r="F436" s="213" t="s">
        <v>1349</v>
      </c>
      <c r="G436" s="214" t="s">
        <v>713</v>
      </c>
      <c r="H436" s="215">
        <v>2.074</v>
      </c>
      <c r="I436" s="216"/>
      <c r="J436" s="217">
        <f>ROUND(I436*H436,2)</f>
        <v>0</v>
      </c>
      <c r="K436" s="213" t="s">
        <v>131</v>
      </c>
      <c r="L436" s="218"/>
      <c r="M436" s="219" t="s">
        <v>19</v>
      </c>
      <c r="N436" s="220" t="s">
        <v>40</v>
      </c>
      <c r="O436" s="66"/>
      <c r="P436" s="184">
        <f>O436*H436</f>
        <v>0</v>
      </c>
      <c r="Q436" s="184">
        <v>0.55</v>
      </c>
      <c r="R436" s="184">
        <f>Q436*H436</f>
        <v>1.1407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180</v>
      </c>
      <c r="AT436" s="186" t="s">
        <v>138</v>
      </c>
      <c r="AU436" s="186" t="s">
        <v>79</v>
      </c>
      <c r="AY436" s="19" t="s">
        <v>124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77</v>
      </c>
      <c r="BK436" s="187">
        <f>ROUND(I436*H436,2)</f>
        <v>0</v>
      </c>
      <c r="BL436" s="19" t="s">
        <v>181</v>
      </c>
      <c r="BM436" s="186" t="s">
        <v>1350</v>
      </c>
    </row>
    <row r="437" spans="2:51" s="13" customFormat="1" ht="12">
      <c r="B437" s="188"/>
      <c r="C437" s="189"/>
      <c r="D437" s="190" t="s">
        <v>134</v>
      </c>
      <c r="E437" s="191" t="s">
        <v>19</v>
      </c>
      <c r="F437" s="192" t="s">
        <v>1351</v>
      </c>
      <c r="G437" s="189"/>
      <c r="H437" s="193">
        <v>2.074</v>
      </c>
      <c r="I437" s="194"/>
      <c r="J437" s="189"/>
      <c r="K437" s="189"/>
      <c r="L437" s="195"/>
      <c r="M437" s="196"/>
      <c r="N437" s="197"/>
      <c r="O437" s="197"/>
      <c r="P437" s="197"/>
      <c r="Q437" s="197"/>
      <c r="R437" s="197"/>
      <c r="S437" s="197"/>
      <c r="T437" s="198"/>
      <c r="AT437" s="199" t="s">
        <v>134</v>
      </c>
      <c r="AU437" s="199" t="s">
        <v>79</v>
      </c>
      <c r="AV437" s="13" t="s">
        <v>79</v>
      </c>
      <c r="AW437" s="13" t="s">
        <v>31</v>
      </c>
      <c r="AX437" s="13" t="s">
        <v>77</v>
      </c>
      <c r="AY437" s="199" t="s">
        <v>124</v>
      </c>
    </row>
    <row r="438" spans="1:65" s="2" customFormat="1" ht="14.45" customHeight="1">
      <c r="A438" s="36"/>
      <c r="B438" s="37"/>
      <c r="C438" s="211" t="s">
        <v>1352</v>
      </c>
      <c r="D438" s="211" t="s">
        <v>138</v>
      </c>
      <c r="E438" s="212" t="s">
        <v>1353</v>
      </c>
      <c r="F438" s="213" t="s">
        <v>1354</v>
      </c>
      <c r="G438" s="214" t="s">
        <v>713</v>
      </c>
      <c r="H438" s="215">
        <v>3.11</v>
      </c>
      <c r="I438" s="216"/>
      <c r="J438" s="217">
        <f>ROUND(I438*H438,2)</f>
        <v>0</v>
      </c>
      <c r="K438" s="213" t="s">
        <v>131</v>
      </c>
      <c r="L438" s="218"/>
      <c r="M438" s="219" t="s">
        <v>19</v>
      </c>
      <c r="N438" s="220" t="s">
        <v>40</v>
      </c>
      <c r="O438" s="66"/>
      <c r="P438" s="184">
        <f>O438*H438</f>
        <v>0</v>
      </c>
      <c r="Q438" s="184">
        <v>0.55</v>
      </c>
      <c r="R438" s="184">
        <f>Q438*H438</f>
        <v>1.7105000000000001</v>
      </c>
      <c r="S438" s="184">
        <v>0</v>
      </c>
      <c r="T438" s="185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6" t="s">
        <v>180</v>
      </c>
      <c r="AT438" s="186" t="s">
        <v>138</v>
      </c>
      <c r="AU438" s="186" t="s">
        <v>79</v>
      </c>
      <c r="AY438" s="19" t="s">
        <v>124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9" t="s">
        <v>77</v>
      </c>
      <c r="BK438" s="187">
        <f>ROUND(I438*H438,2)</f>
        <v>0</v>
      </c>
      <c r="BL438" s="19" t="s">
        <v>181</v>
      </c>
      <c r="BM438" s="186" t="s">
        <v>1355</v>
      </c>
    </row>
    <row r="439" spans="2:51" s="13" customFormat="1" ht="12">
      <c r="B439" s="188"/>
      <c r="C439" s="189"/>
      <c r="D439" s="190" t="s">
        <v>134</v>
      </c>
      <c r="E439" s="191" t="s">
        <v>19</v>
      </c>
      <c r="F439" s="192" t="s">
        <v>1356</v>
      </c>
      <c r="G439" s="189"/>
      <c r="H439" s="193">
        <v>3.11</v>
      </c>
      <c r="I439" s="194"/>
      <c r="J439" s="189"/>
      <c r="K439" s="189"/>
      <c r="L439" s="195"/>
      <c r="M439" s="196"/>
      <c r="N439" s="197"/>
      <c r="O439" s="197"/>
      <c r="P439" s="197"/>
      <c r="Q439" s="197"/>
      <c r="R439" s="197"/>
      <c r="S439" s="197"/>
      <c r="T439" s="198"/>
      <c r="AT439" s="199" t="s">
        <v>134</v>
      </c>
      <c r="AU439" s="199" t="s">
        <v>79</v>
      </c>
      <c r="AV439" s="13" t="s">
        <v>79</v>
      </c>
      <c r="AW439" s="13" t="s">
        <v>31</v>
      </c>
      <c r="AX439" s="13" t="s">
        <v>77</v>
      </c>
      <c r="AY439" s="199" t="s">
        <v>124</v>
      </c>
    </row>
    <row r="440" spans="1:65" s="2" customFormat="1" ht="14.45" customHeight="1">
      <c r="A440" s="36"/>
      <c r="B440" s="37"/>
      <c r="C440" s="211" t="s">
        <v>1357</v>
      </c>
      <c r="D440" s="211" t="s">
        <v>138</v>
      </c>
      <c r="E440" s="212" t="s">
        <v>1358</v>
      </c>
      <c r="F440" s="213" t="s">
        <v>1359</v>
      </c>
      <c r="G440" s="214" t="s">
        <v>713</v>
      </c>
      <c r="H440" s="215">
        <v>0.397</v>
      </c>
      <c r="I440" s="216"/>
      <c r="J440" s="217">
        <f>ROUND(I440*H440,2)</f>
        <v>0</v>
      </c>
      <c r="K440" s="213" t="s">
        <v>131</v>
      </c>
      <c r="L440" s="218"/>
      <c r="M440" s="219" t="s">
        <v>19</v>
      </c>
      <c r="N440" s="220" t="s">
        <v>40</v>
      </c>
      <c r="O440" s="66"/>
      <c r="P440" s="184">
        <f>O440*H440</f>
        <v>0</v>
      </c>
      <c r="Q440" s="184">
        <v>0.55</v>
      </c>
      <c r="R440" s="184">
        <f>Q440*H440</f>
        <v>0.21835000000000002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180</v>
      </c>
      <c r="AT440" s="186" t="s">
        <v>138</v>
      </c>
      <c r="AU440" s="186" t="s">
        <v>79</v>
      </c>
      <c r="AY440" s="19" t="s">
        <v>124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77</v>
      </c>
      <c r="BK440" s="187">
        <f>ROUND(I440*H440,2)</f>
        <v>0</v>
      </c>
      <c r="BL440" s="19" t="s">
        <v>181</v>
      </c>
      <c r="BM440" s="186" t="s">
        <v>1360</v>
      </c>
    </row>
    <row r="441" spans="2:51" s="13" customFormat="1" ht="12">
      <c r="B441" s="188"/>
      <c r="C441" s="189"/>
      <c r="D441" s="190" t="s">
        <v>134</v>
      </c>
      <c r="E441" s="191" t="s">
        <v>19</v>
      </c>
      <c r="F441" s="192" t="s">
        <v>1361</v>
      </c>
      <c r="G441" s="189"/>
      <c r="H441" s="193">
        <v>0.397</v>
      </c>
      <c r="I441" s="194"/>
      <c r="J441" s="189"/>
      <c r="K441" s="189"/>
      <c r="L441" s="195"/>
      <c r="M441" s="196"/>
      <c r="N441" s="197"/>
      <c r="O441" s="197"/>
      <c r="P441" s="197"/>
      <c r="Q441" s="197"/>
      <c r="R441" s="197"/>
      <c r="S441" s="197"/>
      <c r="T441" s="198"/>
      <c r="AT441" s="199" t="s">
        <v>134</v>
      </c>
      <c r="AU441" s="199" t="s">
        <v>79</v>
      </c>
      <c r="AV441" s="13" t="s">
        <v>79</v>
      </c>
      <c r="AW441" s="13" t="s">
        <v>31</v>
      </c>
      <c r="AX441" s="13" t="s">
        <v>77</v>
      </c>
      <c r="AY441" s="199" t="s">
        <v>124</v>
      </c>
    </row>
    <row r="442" spans="1:65" s="2" customFormat="1" ht="37.9" customHeight="1">
      <c r="A442" s="36"/>
      <c r="B442" s="37"/>
      <c r="C442" s="175" t="s">
        <v>1362</v>
      </c>
      <c r="D442" s="175" t="s">
        <v>127</v>
      </c>
      <c r="E442" s="176" t="s">
        <v>1363</v>
      </c>
      <c r="F442" s="177" t="s">
        <v>1364</v>
      </c>
      <c r="G442" s="178" t="s">
        <v>147</v>
      </c>
      <c r="H442" s="179">
        <v>78.56</v>
      </c>
      <c r="I442" s="180"/>
      <c r="J442" s="181">
        <f>ROUND(I442*H442,2)</f>
        <v>0</v>
      </c>
      <c r="K442" s="177" t="s">
        <v>131</v>
      </c>
      <c r="L442" s="41"/>
      <c r="M442" s="182" t="s">
        <v>19</v>
      </c>
      <c r="N442" s="183" t="s">
        <v>40</v>
      </c>
      <c r="O442" s="66"/>
      <c r="P442" s="184">
        <f>O442*H442</f>
        <v>0</v>
      </c>
      <c r="Q442" s="184">
        <v>0</v>
      </c>
      <c r="R442" s="184">
        <f>Q442*H442</f>
        <v>0</v>
      </c>
      <c r="S442" s="184">
        <v>0</v>
      </c>
      <c r="T442" s="185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6" t="s">
        <v>181</v>
      </c>
      <c r="AT442" s="186" t="s">
        <v>127</v>
      </c>
      <c r="AU442" s="186" t="s">
        <v>79</v>
      </c>
      <c r="AY442" s="19" t="s">
        <v>124</v>
      </c>
      <c r="BE442" s="187">
        <f>IF(N442="základní",J442,0)</f>
        <v>0</v>
      </c>
      <c r="BF442" s="187">
        <f>IF(N442="snížená",J442,0)</f>
        <v>0</v>
      </c>
      <c r="BG442" s="187">
        <f>IF(N442="zákl. přenesená",J442,0)</f>
        <v>0</v>
      </c>
      <c r="BH442" s="187">
        <f>IF(N442="sníž. přenesená",J442,0)</f>
        <v>0</v>
      </c>
      <c r="BI442" s="187">
        <f>IF(N442="nulová",J442,0)</f>
        <v>0</v>
      </c>
      <c r="BJ442" s="19" t="s">
        <v>77</v>
      </c>
      <c r="BK442" s="187">
        <f>ROUND(I442*H442,2)</f>
        <v>0</v>
      </c>
      <c r="BL442" s="19" t="s">
        <v>181</v>
      </c>
      <c r="BM442" s="186" t="s">
        <v>1365</v>
      </c>
    </row>
    <row r="443" spans="2:51" s="13" customFormat="1" ht="12">
      <c r="B443" s="188"/>
      <c r="C443" s="189"/>
      <c r="D443" s="190" t="s">
        <v>134</v>
      </c>
      <c r="E443" s="191" t="s">
        <v>19</v>
      </c>
      <c r="F443" s="192" t="s">
        <v>910</v>
      </c>
      <c r="G443" s="189"/>
      <c r="H443" s="193">
        <v>78.56</v>
      </c>
      <c r="I443" s="194"/>
      <c r="J443" s="189"/>
      <c r="K443" s="189"/>
      <c r="L443" s="195"/>
      <c r="M443" s="196"/>
      <c r="N443" s="197"/>
      <c r="O443" s="197"/>
      <c r="P443" s="197"/>
      <c r="Q443" s="197"/>
      <c r="R443" s="197"/>
      <c r="S443" s="197"/>
      <c r="T443" s="198"/>
      <c r="AT443" s="199" t="s">
        <v>134</v>
      </c>
      <c r="AU443" s="199" t="s">
        <v>79</v>
      </c>
      <c r="AV443" s="13" t="s">
        <v>79</v>
      </c>
      <c r="AW443" s="13" t="s">
        <v>31</v>
      </c>
      <c r="AX443" s="13" t="s">
        <v>77</v>
      </c>
      <c r="AY443" s="199" t="s">
        <v>124</v>
      </c>
    </row>
    <row r="444" spans="1:65" s="2" customFormat="1" ht="14.45" customHeight="1">
      <c r="A444" s="36"/>
      <c r="B444" s="37"/>
      <c r="C444" s="211" t="s">
        <v>1366</v>
      </c>
      <c r="D444" s="211" t="s">
        <v>138</v>
      </c>
      <c r="E444" s="212" t="s">
        <v>1367</v>
      </c>
      <c r="F444" s="213" t="s">
        <v>1368</v>
      </c>
      <c r="G444" s="214" t="s">
        <v>713</v>
      </c>
      <c r="H444" s="215">
        <v>1.571</v>
      </c>
      <c r="I444" s="216"/>
      <c r="J444" s="217">
        <f>ROUND(I444*H444,2)</f>
        <v>0</v>
      </c>
      <c r="K444" s="213" t="s">
        <v>131</v>
      </c>
      <c r="L444" s="218"/>
      <c r="M444" s="219" t="s">
        <v>19</v>
      </c>
      <c r="N444" s="220" t="s">
        <v>40</v>
      </c>
      <c r="O444" s="66"/>
      <c r="P444" s="184">
        <f>O444*H444</f>
        <v>0</v>
      </c>
      <c r="Q444" s="184">
        <v>0.55</v>
      </c>
      <c r="R444" s="184">
        <f>Q444*H444</f>
        <v>0.8640500000000001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180</v>
      </c>
      <c r="AT444" s="186" t="s">
        <v>138</v>
      </c>
      <c r="AU444" s="186" t="s">
        <v>79</v>
      </c>
      <c r="AY444" s="19" t="s">
        <v>124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77</v>
      </c>
      <c r="BK444" s="187">
        <f>ROUND(I444*H444,2)</f>
        <v>0</v>
      </c>
      <c r="BL444" s="19" t="s">
        <v>181</v>
      </c>
      <c r="BM444" s="186" t="s">
        <v>1369</v>
      </c>
    </row>
    <row r="445" spans="2:51" s="13" customFormat="1" ht="12">
      <c r="B445" s="188"/>
      <c r="C445" s="189"/>
      <c r="D445" s="190" t="s">
        <v>134</v>
      </c>
      <c r="E445" s="191" t="s">
        <v>19</v>
      </c>
      <c r="F445" s="192" t="s">
        <v>1370</v>
      </c>
      <c r="G445" s="189"/>
      <c r="H445" s="193">
        <v>1.571</v>
      </c>
      <c r="I445" s="194"/>
      <c r="J445" s="189"/>
      <c r="K445" s="189"/>
      <c r="L445" s="195"/>
      <c r="M445" s="196"/>
      <c r="N445" s="197"/>
      <c r="O445" s="197"/>
      <c r="P445" s="197"/>
      <c r="Q445" s="197"/>
      <c r="R445" s="197"/>
      <c r="S445" s="197"/>
      <c r="T445" s="198"/>
      <c r="AT445" s="199" t="s">
        <v>134</v>
      </c>
      <c r="AU445" s="199" t="s">
        <v>79</v>
      </c>
      <c r="AV445" s="13" t="s">
        <v>79</v>
      </c>
      <c r="AW445" s="13" t="s">
        <v>31</v>
      </c>
      <c r="AX445" s="13" t="s">
        <v>77</v>
      </c>
      <c r="AY445" s="199" t="s">
        <v>124</v>
      </c>
    </row>
    <row r="446" spans="1:65" s="2" customFormat="1" ht="37.9" customHeight="1">
      <c r="A446" s="36"/>
      <c r="B446" s="37"/>
      <c r="C446" s="175" t="s">
        <v>1371</v>
      </c>
      <c r="D446" s="175" t="s">
        <v>127</v>
      </c>
      <c r="E446" s="176" t="s">
        <v>1372</v>
      </c>
      <c r="F446" s="177" t="s">
        <v>1373</v>
      </c>
      <c r="G446" s="178" t="s">
        <v>272</v>
      </c>
      <c r="H446" s="231"/>
      <c r="I446" s="180"/>
      <c r="J446" s="181">
        <f>ROUND(I446*H446,2)</f>
        <v>0</v>
      </c>
      <c r="K446" s="177" t="s">
        <v>131</v>
      </c>
      <c r="L446" s="41"/>
      <c r="M446" s="182" t="s">
        <v>19</v>
      </c>
      <c r="N446" s="183" t="s">
        <v>40</v>
      </c>
      <c r="O446" s="66"/>
      <c r="P446" s="184">
        <f>O446*H446</f>
        <v>0</v>
      </c>
      <c r="Q446" s="184">
        <v>0</v>
      </c>
      <c r="R446" s="184">
        <f>Q446*H446</f>
        <v>0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181</v>
      </c>
      <c r="AT446" s="186" t="s">
        <v>127</v>
      </c>
      <c r="AU446" s="186" t="s">
        <v>79</v>
      </c>
      <c r="AY446" s="19" t="s">
        <v>124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9" t="s">
        <v>77</v>
      </c>
      <c r="BK446" s="187">
        <f>ROUND(I446*H446,2)</f>
        <v>0</v>
      </c>
      <c r="BL446" s="19" t="s">
        <v>181</v>
      </c>
      <c r="BM446" s="186" t="s">
        <v>1374</v>
      </c>
    </row>
    <row r="447" spans="2:63" s="12" customFormat="1" ht="22.9" customHeight="1">
      <c r="B447" s="159"/>
      <c r="C447" s="160"/>
      <c r="D447" s="161" t="s">
        <v>68</v>
      </c>
      <c r="E447" s="173" t="s">
        <v>1375</v>
      </c>
      <c r="F447" s="173" t="s">
        <v>1376</v>
      </c>
      <c r="G447" s="160"/>
      <c r="H447" s="160"/>
      <c r="I447" s="163"/>
      <c r="J447" s="174">
        <f>BK447</f>
        <v>0</v>
      </c>
      <c r="K447" s="160"/>
      <c r="L447" s="165"/>
      <c r="M447" s="166"/>
      <c r="N447" s="167"/>
      <c r="O447" s="167"/>
      <c r="P447" s="168">
        <f>SUM(P448:P455)</f>
        <v>0</v>
      </c>
      <c r="Q447" s="167"/>
      <c r="R447" s="168">
        <f>SUM(R448:R455)</f>
        <v>2.0110054</v>
      </c>
      <c r="S447" s="167"/>
      <c r="T447" s="169">
        <f>SUM(T448:T455)</f>
        <v>0</v>
      </c>
      <c r="AR447" s="170" t="s">
        <v>79</v>
      </c>
      <c r="AT447" s="171" t="s">
        <v>68</v>
      </c>
      <c r="AU447" s="171" t="s">
        <v>77</v>
      </c>
      <c r="AY447" s="170" t="s">
        <v>124</v>
      </c>
      <c r="BK447" s="172">
        <f>SUM(BK448:BK455)</f>
        <v>0</v>
      </c>
    </row>
    <row r="448" spans="1:65" s="2" customFormat="1" ht="49.15" customHeight="1">
      <c r="A448" s="36"/>
      <c r="B448" s="37"/>
      <c r="C448" s="175" t="s">
        <v>1377</v>
      </c>
      <c r="D448" s="175" t="s">
        <v>127</v>
      </c>
      <c r="E448" s="176" t="s">
        <v>1378</v>
      </c>
      <c r="F448" s="177" t="s">
        <v>1379</v>
      </c>
      <c r="G448" s="178" t="s">
        <v>147</v>
      </c>
      <c r="H448" s="179">
        <v>2.59</v>
      </c>
      <c r="I448" s="180"/>
      <c r="J448" s="181">
        <f>ROUND(I448*H448,2)</f>
        <v>0</v>
      </c>
      <c r="K448" s="177" t="s">
        <v>131</v>
      </c>
      <c r="L448" s="41"/>
      <c r="M448" s="182" t="s">
        <v>19</v>
      </c>
      <c r="N448" s="183" t="s">
        <v>40</v>
      </c>
      <c r="O448" s="66"/>
      <c r="P448" s="184">
        <f>O448*H448</f>
        <v>0</v>
      </c>
      <c r="Q448" s="184">
        <v>0.02866</v>
      </c>
      <c r="R448" s="184">
        <f>Q448*H448</f>
        <v>0.0742294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181</v>
      </c>
      <c r="AT448" s="186" t="s">
        <v>127</v>
      </c>
      <c r="AU448" s="186" t="s">
        <v>79</v>
      </c>
      <c r="AY448" s="19" t="s">
        <v>124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77</v>
      </c>
      <c r="BK448" s="187">
        <f>ROUND(I448*H448,2)</f>
        <v>0</v>
      </c>
      <c r="BL448" s="19" t="s">
        <v>181</v>
      </c>
      <c r="BM448" s="186" t="s">
        <v>1380</v>
      </c>
    </row>
    <row r="449" spans="1:47" s="2" customFormat="1" ht="29.25">
      <c r="A449" s="36"/>
      <c r="B449" s="37"/>
      <c r="C449" s="38"/>
      <c r="D449" s="190" t="s">
        <v>338</v>
      </c>
      <c r="E449" s="38"/>
      <c r="F449" s="232" t="s">
        <v>1381</v>
      </c>
      <c r="G449" s="38"/>
      <c r="H449" s="38"/>
      <c r="I449" s="233"/>
      <c r="J449" s="38"/>
      <c r="K449" s="38"/>
      <c r="L449" s="41"/>
      <c r="M449" s="234"/>
      <c r="N449" s="235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338</v>
      </c>
      <c r="AU449" s="19" t="s">
        <v>79</v>
      </c>
    </row>
    <row r="450" spans="2:51" s="13" customFormat="1" ht="12">
      <c r="B450" s="188"/>
      <c r="C450" s="189"/>
      <c r="D450" s="190" t="s">
        <v>134</v>
      </c>
      <c r="E450" s="191" t="s">
        <v>19</v>
      </c>
      <c r="F450" s="192" t="s">
        <v>1382</v>
      </c>
      <c r="G450" s="189"/>
      <c r="H450" s="193">
        <v>2.59</v>
      </c>
      <c r="I450" s="194"/>
      <c r="J450" s="189"/>
      <c r="K450" s="189"/>
      <c r="L450" s="195"/>
      <c r="M450" s="196"/>
      <c r="N450" s="197"/>
      <c r="O450" s="197"/>
      <c r="P450" s="197"/>
      <c r="Q450" s="197"/>
      <c r="R450" s="197"/>
      <c r="S450" s="197"/>
      <c r="T450" s="198"/>
      <c r="AT450" s="199" t="s">
        <v>134</v>
      </c>
      <c r="AU450" s="199" t="s">
        <v>79</v>
      </c>
      <c r="AV450" s="13" t="s">
        <v>79</v>
      </c>
      <c r="AW450" s="13" t="s">
        <v>31</v>
      </c>
      <c r="AX450" s="13" t="s">
        <v>77</v>
      </c>
      <c r="AY450" s="199" t="s">
        <v>124</v>
      </c>
    </row>
    <row r="451" spans="1:65" s="2" customFormat="1" ht="62.65" customHeight="1">
      <c r="A451" s="36"/>
      <c r="B451" s="37"/>
      <c r="C451" s="175" t="s">
        <v>1383</v>
      </c>
      <c r="D451" s="175" t="s">
        <v>127</v>
      </c>
      <c r="E451" s="176" t="s">
        <v>1384</v>
      </c>
      <c r="F451" s="177" t="s">
        <v>1385</v>
      </c>
      <c r="G451" s="178" t="s">
        <v>147</v>
      </c>
      <c r="H451" s="179">
        <v>17.94</v>
      </c>
      <c r="I451" s="180"/>
      <c r="J451" s="181">
        <f>ROUND(I451*H451,2)</f>
        <v>0</v>
      </c>
      <c r="K451" s="177" t="s">
        <v>131</v>
      </c>
      <c r="L451" s="41"/>
      <c r="M451" s="182" t="s">
        <v>19</v>
      </c>
      <c r="N451" s="183" t="s">
        <v>40</v>
      </c>
      <c r="O451" s="66"/>
      <c r="P451" s="184">
        <f>O451*H451</f>
        <v>0</v>
      </c>
      <c r="Q451" s="184">
        <v>0.0272</v>
      </c>
      <c r="R451" s="184">
        <f>Q451*H451</f>
        <v>0.487968</v>
      </c>
      <c r="S451" s="184">
        <v>0</v>
      </c>
      <c r="T451" s="185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6" t="s">
        <v>181</v>
      </c>
      <c r="AT451" s="186" t="s">
        <v>127</v>
      </c>
      <c r="AU451" s="186" t="s">
        <v>79</v>
      </c>
      <c r="AY451" s="19" t="s">
        <v>124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9" t="s">
        <v>77</v>
      </c>
      <c r="BK451" s="187">
        <f>ROUND(I451*H451,2)</f>
        <v>0</v>
      </c>
      <c r="BL451" s="19" t="s">
        <v>181</v>
      </c>
      <c r="BM451" s="186" t="s">
        <v>1386</v>
      </c>
    </row>
    <row r="452" spans="2:51" s="13" customFormat="1" ht="12">
      <c r="B452" s="188"/>
      <c r="C452" s="189"/>
      <c r="D452" s="190" t="s">
        <v>134</v>
      </c>
      <c r="E452" s="191" t="s">
        <v>19</v>
      </c>
      <c r="F452" s="192" t="s">
        <v>1387</v>
      </c>
      <c r="G452" s="189"/>
      <c r="H452" s="193">
        <v>17.94</v>
      </c>
      <c r="I452" s="194"/>
      <c r="J452" s="189"/>
      <c r="K452" s="189"/>
      <c r="L452" s="195"/>
      <c r="M452" s="196"/>
      <c r="N452" s="197"/>
      <c r="O452" s="197"/>
      <c r="P452" s="197"/>
      <c r="Q452" s="197"/>
      <c r="R452" s="197"/>
      <c r="S452" s="197"/>
      <c r="T452" s="198"/>
      <c r="AT452" s="199" t="s">
        <v>134</v>
      </c>
      <c r="AU452" s="199" t="s">
        <v>79</v>
      </c>
      <c r="AV452" s="13" t="s">
        <v>79</v>
      </c>
      <c r="AW452" s="13" t="s">
        <v>31</v>
      </c>
      <c r="AX452" s="13" t="s">
        <v>77</v>
      </c>
      <c r="AY452" s="199" t="s">
        <v>124</v>
      </c>
    </row>
    <row r="453" spans="1:65" s="2" customFormat="1" ht="49.15" customHeight="1">
      <c r="A453" s="36"/>
      <c r="B453" s="37"/>
      <c r="C453" s="175" t="s">
        <v>1388</v>
      </c>
      <c r="D453" s="175" t="s">
        <v>127</v>
      </c>
      <c r="E453" s="176" t="s">
        <v>1389</v>
      </c>
      <c r="F453" s="177" t="s">
        <v>1390</v>
      </c>
      <c r="G453" s="178" t="s">
        <v>147</v>
      </c>
      <c r="H453" s="179">
        <v>90.1</v>
      </c>
      <c r="I453" s="180"/>
      <c r="J453" s="181">
        <f>ROUND(I453*H453,2)</f>
        <v>0</v>
      </c>
      <c r="K453" s="177" t="s">
        <v>131</v>
      </c>
      <c r="L453" s="41"/>
      <c r="M453" s="182" t="s">
        <v>19</v>
      </c>
      <c r="N453" s="183" t="s">
        <v>40</v>
      </c>
      <c r="O453" s="66"/>
      <c r="P453" s="184">
        <f>O453*H453</f>
        <v>0</v>
      </c>
      <c r="Q453" s="184">
        <v>0.01608</v>
      </c>
      <c r="R453" s="184">
        <f>Q453*H453</f>
        <v>1.4488079999999999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181</v>
      </c>
      <c r="AT453" s="186" t="s">
        <v>127</v>
      </c>
      <c r="AU453" s="186" t="s">
        <v>79</v>
      </c>
      <c r="AY453" s="19" t="s">
        <v>124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77</v>
      </c>
      <c r="BK453" s="187">
        <f>ROUND(I453*H453,2)</f>
        <v>0</v>
      </c>
      <c r="BL453" s="19" t="s">
        <v>181</v>
      </c>
      <c r="BM453" s="186" t="s">
        <v>1391</v>
      </c>
    </row>
    <row r="454" spans="2:51" s="13" customFormat="1" ht="12">
      <c r="B454" s="188"/>
      <c r="C454" s="189"/>
      <c r="D454" s="190" t="s">
        <v>134</v>
      </c>
      <c r="E454" s="191" t="s">
        <v>19</v>
      </c>
      <c r="F454" s="192" t="s">
        <v>1392</v>
      </c>
      <c r="G454" s="189"/>
      <c r="H454" s="193">
        <v>90.1</v>
      </c>
      <c r="I454" s="194"/>
      <c r="J454" s="189"/>
      <c r="K454" s="189"/>
      <c r="L454" s="195"/>
      <c r="M454" s="196"/>
      <c r="N454" s="197"/>
      <c r="O454" s="197"/>
      <c r="P454" s="197"/>
      <c r="Q454" s="197"/>
      <c r="R454" s="197"/>
      <c r="S454" s="197"/>
      <c r="T454" s="198"/>
      <c r="AT454" s="199" t="s">
        <v>134</v>
      </c>
      <c r="AU454" s="199" t="s">
        <v>79</v>
      </c>
      <c r="AV454" s="13" t="s">
        <v>79</v>
      </c>
      <c r="AW454" s="13" t="s">
        <v>31</v>
      </c>
      <c r="AX454" s="13" t="s">
        <v>77</v>
      </c>
      <c r="AY454" s="199" t="s">
        <v>124</v>
      </c>
    </row>
    <row r="455" spans="1:65" s="2" customFormat="1" ht="37.9" customHeight="1">
      <c r="A455" s="36"/>
      <c r="B455" s="37"/>
      <c r="C455" s="175" t="s">
        <v>1393</v>
      </c>
      <c r="D455" s="175" t="s">
        <v>127</v>
      </c>
      <c r="E455" s="176" t="s">
        <v>1394</v>
      </c>
      <c r="F455" s="177" t="s">
        <v>1395</v>
      </c>
      <c r="G455" s="178" t="s">
        <v>272</v>
      </c>
      <c r="H455" s="231"/>
      <c r="I455" s="180"/>
      <c r="J455" s="181">
        <f>ROUND(I455*H455,2)</f>
        <v>0</v>
      </c>
      <c r="K455" s="177" t="s">
        <v>131</v>
      </c>
      <c r="L455" s="41"/>
      <c r="M455" s="182" t="s">
        <v>19</v>
      </c>
      <c r="N455" s="183" t="s">
        <v>40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181</v>
      </c>
      <c r="AT455" s="186" t="s">
        <v>127</v>
      </c>
      <c r="AU455" s="186" t="s">
        <v>79</v>
      </c>
      <c r="AY455" s="19" t="s">
        <v>124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77</v>
      </c>
      <c r="BK455" s="187">
        <f>ROUND(I455*H455,2)</f>
        <v>0</v>
      </c>
      <c r="BL455" s="19" t="s">
        <v>181</v>
      </c>
      <c r="BM455" s="186" t="s">
        <v>1396</v>
      </c>
    </row>
    <row r="456" spans="2:63" s="12" customFormat="1" ht="22.9" customHeight="1">
      <c r="B456" s="159"/>
      <c r="C456" s="160"/>
      <c r="D456" s="161" t="s">
        <v>68</v>
      </c>
      <c r="E456" s="173" t="s">
        <v>442</v>
      </c>
      <c r="F456" s="173" t="s">
        <v>443</v>
      </c>
      <c r="G456" s="160"/>
      <c r="H456" s="160"/>
      <c r="I456" s="163"/>
      <c r="J456" s="174">
        <f>BK456</f>
        <v>0</v>
      </c>
      <c r="K456" s="160"/>
      <c r="L456" s="165"/>
      <c r="M456" s="166"/>
      <c r="N456" s="167"/>
      <c r="O456" s="167"/>
      <c r="P456" s="168">
        <f>SUM(P457:P475)</f>
        <v>0</v>
      </c>
      <c r="Q456" s="167"/>
      <c r="R456" s="168">
        <f>SUM(R457:R475)</f>
        <v>0.8105156</v>
      </c>
      <c r="S456" s="167"/>
      <c r="T456" s="169">
        <f>SUM(T457:T475)</f>
        <v>0</v>
      </c>
      <c r="AR456" s="170" t="s">
        <v>79</v>
      </c>
      <c r="AT456" s="171" t="s">
        <v>68</v>
      </c>
      <c r="AU456" s="171" t="s">
        <v>77</v>
      </c>
      <c r="AY456" s="170" t="s">
        <v>124</v>
      </c>
      <c r="BK456" s="172">
        <f>SUM(BK457:BK475)</f>
        <v>0</v>
      </c>
    </row>
    <row r="457" spans="1:65" s="2" customFormat="1" ht="62.65" customHeight="1">
      <c r="A457" s="36"/>
      <c r="B457" s="37"/>
      <c r="C457" s="175" t="s">
        <v>1397</v>
      </c>
      <c r="D457" s="175" t="s">
        <v>127</v>
      </c>
      <c r="E457" s="176" t="s">
        <v>1398</v>
      </c>
      <c r="F457" s="177" t="s">
        <v>1399</v>
      </c>
      <c r="G457" s="178" t="s">
        <v>147</v>
      </c>
      <c r="H457" s="179">
        <v>78.56</v>
      </c>
      <c r="I457" s="180"/>
      <c r="J457" s="181">
        <f>ROUND(I457*H457,2)</f>
        <v>0</v>
      </c>
      <c r="K457" s="177" t="s">
        <v>131</v>
      </c>
      <c r="L457" s="41"/>
      <c r="M457" s="182" t="s">
        <v>19</v>
      </c>
      <c r="N457" s="183" t="s">
        <v>40</v>
      </c>
      <c r="O457" s="66"/>
      <c r="P457" s="184">
        <f>O457*H457</f>
        <v>0</v>
      </c>
      <c r="Q457" s="184">
        <v>0.00661</v>
      </c>
      <c r="R457" s="184">
        <f>Q457*H457</f>
        <v>0.5192816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181</v>
      </c>
      <c r="AT457" s="186" t="s">
        <v>127</v>
      </c>
      <c r="AU457" s="186" t="s">
        <v>79</v>
      </c>
      <c r="AY457" s="19" t="s">
        <v>124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77</v>
      </c>
      <c r="BK457" s="187">
        <f>ROUND(I457*H457,2)</f>
        <v>0</v>
      </c>
      <c r="BL457" s="19" t="s">
        <v>181</v>
      </c>
      <c r="BM457" s="186" t="s">
        <v>1400</v>
      </c>
    </row>
    <row r="458" spans="2:51" s="13" customFormat="1" ht="12">
      <c r="B458" s="188"/>
      <c r="C458" s="189"/>
      <c r="D458" s="190" t="s">
        <v>134</v>
      </c>
      <c r="E458" s="191" t="s">
        <v>19</v>
      </c>
      <c r="F458" s="192" t="s">
        <v>910</v>
      </c>
      <c r="G458" s="189"/>
      <c r="H458" s="193">
        <v>78.56</v>
      </c>
      <c r="I458" s="194"/>
      <c r="J458" s="189"/>
      <c r="K458" s="189"/>
      <c r="L458" s="195"/>
      <c r="M458" s="196"/>
      <c r="N458" s="197"/>
      <c r="O458" s="197"/>
      <c r="P458" s="197"/>
      <c r="Q458" s="197"/>
      <c r="R458" s="197"/>
      <c r="S458" s="197"/>
      <c r="T458" s="198"/>
      <c r="AT458" s="199" t="s">
        <v>134</v>
      </c>
      <c r="AU458" s="199" t="s">
        <v>79</v>
      </c>
      <c r="AV458" s="13" t="s">
        <v>79</v>
      </c>
      <c r="AW458" s="13" t="s">
        <v>31</v>
      </c>
      <c r="AX458" s="13" t="s">
        <v>77</v>
      </c>
      <c r="AY458" s="199" t="s">
        <v>124</v>
      </c>
    </row>
    <row r="459" spans="1:65" s="2" customFormat="1" ht="49.15" customHeight="1">
      <c r="A459" s="36"/>
      <c r="B459" s="37"/>
      <c r="C459" s="175" t="s">
        <v>1401</v>
      </c>
      <c r="D459" s="175" t="s">
        <v>127</v>
      </c>
      <c r="E459" s="176" t="s">
        <v>1402</v>
      </c>
      <c r="F459" s="177" t="s">
        <v>1403</v>
      </c>
      <c r="G459" s="178" t="s">
        <v>130</v>
      </c>
      <c r="H459" s="179">
        <v>11.3</v>
      </c>
      <c r="I459" s="180"/>
      <c r="J459" s="181">
        <f>ROUND(I459*H459,2)</f>
        <v>0</v>
      </c>
      <c r="K459" s="177" t="s">
        <v>131</v>
      </c>
      <c r="L459" s="41"/>
      <c r="M459" s="182" t="s">
        <v>19</v>
      </c>
      <c r="N459" s="183" t="s">
        <v>40</v>
      </c>
      <c r="O459" s="66"/>
      <c r="P459" s="184">
        <f>O459*H459</f>
        <v>0</v>
      </c>
      <c r="Q459" s="184">
        <v>0.0066</v>
      </c>
      <c r="R459" s="184">
        <f>Q459*H459</f>
        <v>0.07458000000000001</v>
      </c>
      <c r="S459" s="184">
        <v>0</v>
      </c>
      <c r="T459" s="185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6" t="s">
        <v>181</v>
      </c>
      <c r="AT459" s="186" t="s">
        <v>127</v>
      </c>
      <c r="AU459" s="186" t="s">
        <v>79</v>
      </c>
      <c r="AY459" s="19" t="s">
        <v>124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9" t="s">
        <v>77</v>
      </c>
      <c r="BK459" s="187">
        <f>ROUND(I459*H459,2)</f>
        <v>0</v>
      </c>
      <c r="BL459" s="19" t="s">
        <v>181</v>
      </c>
      <c r="BM459" s="186" t="s">
        <v>1404</v>
      </c>
    </row>
    <row r="460" spans="2:51" s="13" customFormat="1" ht="12">
      <c r="B460" s="188"/>
      <c r="C460" s="189"/>
      <c r="D460" s="190" t="s">
        <v>134</v>
      </c>
      <c r="E460" s="191" t="s">
        <v>19</v>
      </c>
      <c r="F460" s="192" t="s">
        <v>1405</v>
      </c>
      <c r="G460" s="189"/>
      <c r="H460" s="193">
        <v>11.3</v>
      </c>
      <c r="I460" s="194"/>
      <c r="J460" s="189"/>
      <c r="K460" s="189"/>
      <c r="L460" s="195"/>
      <c r="M460" s="196"/>
      <c r="N460" s="197"/>
      <c r="O460" s="197"/>
      <c r="P460" s="197"/>
      <c r="Q460" s="197"/>
      <c r="R460" s="197"/>
      <c r="S460" s="197"/>
      <c r="T460" s="198"/>
      <c r="AT460" s="199" t="s">
        <v>134</v>
      </c>
      <c r="AU460" s="199" t="s">
        <v>79</v>
      </c>
      <c r="AV460" s="13" t="s">
        <v>79</v>
      </c>
      <c r="AW460" s="13" t="s">
        <v>31</v>
      </c>
      <c r="AX460" s="13" t="s">
        <v>77</v>
      </c>
      <c r="AY460" s="199" t="s">
        <v>124</v>
      </c>
    </row>
    <row r="461" spans="1:65" s="2" customFormat="1" ht="24.2" customHeight="1">
      <c r="A461" s="36"/>
      <c r="B461" s="37"/>
      <c r="C461" s="175" t="s">
        <v>1406</v>
      </c>
      <c r="D461" s="175" t="s">
        <v>127</v>
      </c>
      <c r="E461" s="176" t="s">
        <v>1407</v>
      </c>
      <c r="F461" s="177" t="s">
        <v>1408</v>
      </c>
      <c r="G461" s="178" t="s">
        <v>130</v>
      </c>
      <c r="H461" s="179">
        <v>11</v>
      </c>
      <c r="I461" s="180"/>
      <c r="J461" s="181">
        <f>ROUND(I461*H461,2)</f>
        <v>0</v>
      </c>
      <c r="K461" s="177" t="s">
        <v>131</v>
      </c>
      <c r="L461" s="41"/>
      <c r="M461" s="182" t="s">
        <v>19</v>
      </c>
      <c r="N461" s="183" t="s">
        <v>40</v>
      </c>
      <c r="O461" s="66"/>
      <c r="P461" s="184">
        <f>O461*H461</f>
        <v>0</v>
      </c>
      <c r="Q461" s="184">
        <v>0.00581</v>
      </c>
      <c r="R461" s="184">
        <f>Q461*H461</f>
        <v>0.06391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181</v>
      </c>
      <c r="AT461" s="186" t="s">
        <v>127</v>
      </c>
      <c r="AU461" s="186" t="s">
        <v>79</v>
      </c>
      <c r="AY461" s="19" t="s">
        <v>124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77</v>
      </c>
      <c r="BK461" s="187">
        <f>ROUND(I461*H461,2)</f>
        <v>0</v>
      </c>
      <c r="BL461" s="19" t="s">
        <v>181</v>
      </c>
      <c r="BM461" s="186" t="s">
        <v>1409</v>
      </c>
    </row>
    <row r="462" spans="1:65" s="2" customFormat="1" ht="37.9" customHeight="1">
      <c r="A462" s="36"/>
      <c r="B462" s="37"/>
      <c r="C462" s="175" t="s">
        <v>1410</v>
      </c>
      <c r="D462" s="175" t="s">
        <v>127</v>
      </c>
      <c r="E462" s="176" t="s">
        <v>1411</v>
      </c>
      <c r="F462" s="177" t="s">
        <v>1412</v>
      </c>
      <c r="G462" s="178" t="s">
        <v>130</v>
      </c>
      <c r="H462" s="179">
        <v>12.6</v>
      </c>
      <c r="I462" s="180"/>
      <c r="J462" s="181">
        <f>ROUND(I462*H462,2)</f>
        <v>0</v>
      </c>
      <c r="K462" s="177" t="s">
        <v>131</v>
      </c>
      <c r="L462" s="41"/>
      <c r="M462" s="182" t="s">
        <v>19</v>
      </c>
      <c r="N462" s="183" t="s">
        <v>40</v>
      </c>
      <c r="O462" s="66"/>
      <c r="P462" s="184">
        <f>O462*H462</f>
        <v>0</v>
      </c>
      <c r="Q462" s="184">
        <v>0.00228</v>
      </c>
      <c r="R462" s="184">
        <f>Q462*H462</f>
        <v>0.028727999999999997</v>
      </c>
      <c r="S462" s="184">
        <v>0</v>
      </c>
      <c r="T462" s="18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6" t="s">
        <v>181</v>
      </c>
      <c r="AT462" s="186" t="s">
        <v>127</v>
      </c>
      <c r="AU462" s="186" t="s">
        <v>79</v>
      </c>
      <c r="AY462" s="19" t="s">
        <v>124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9" t="s">
        <v>77</v>
      </c>
      <c r="BK462" s="187">
        <f>ROUND(I462*H462,2)</f>
        <v>0</v>
      </c>
      <c r="BL462" s="19" t="s">
        <v>181</v>
      </c>
      <c r="BM462" s="186" t="s">
        <v>1413</v>
      </c>
    </row>
    <row r="463" spans="2:51" s="13" customFormat="1" ht="12">
      <c r="B463" s="188"/>
      <c r="C463" s="189"/>
      <c r="D463" s="190" t="s">
        <v>134</v>
      </c>
      <c r="E463" s="191" t="s">
        <v>19</v>
      </c>
      <c r="F463" s="192" t="s">
        <v>1414</v>
      </c>
      <c r="G463" s="189"/>
      <c r="H463" s="193">
        <v>12.6</v>
      </c>
      <c r="I463" s="194"/>
      <c r="J463" s="189"/>
      <c r="K463" s="189"/>
      <c r="L463" s="195"/>
      <c r="M463" s="196"/>
      <c r="N463" s="197"/>
      <c r="O463" s="197"/>
      <c r="P463" s="197"/>
      <c r="Q463" s="197"/>
      <c r="R463" s="197"/>
      <c r="S463" s="197"/>
      <c r="T463" s="198"/>
      <c r="AT463" s="199" t="s">
        <v>134</v>
      </c>
      <c r="AU463" s="199" t="s">
        <v>79</v>
      </c>
      <c r="AV463" s="13" t="s">
        <v>79</v>
      </c>
      <c r="AW463" s="13" t="s">
        <v>31</v>
      </c>
      <c r="AX463" s="13" t="s">
        <v>77</v>
      </c>
      <c r="AY463" s="199" t="s">
        <v>124</v>
      </c>
    </row>
    <row r="464" spans="1:65" s="2" customFormat="1" ht="37.9" customHeight="1">
      <c r="A464" s="36"/>
      <c r="B464" s="37"/>
      <c r="C464" s="175" t="s">
        <v>1415</v>
      </c>
      <c r="D464" s="175" t="s">
        <v>127</v>
      </c>
      <c r="E464" s="176" t="s">
        <v>1416</v>
      </c>
      <c r="F464" s="177" t="s">
        <v>1417</v>
      </c>
      <c r="G464" s="178" t="s">
        <v>130</v>
      </c>
      <c r="H464" s="179">
        <v>20</v>
      </c>
      <c r="I464" s="180"/>
      <c r="J464" s="181">
        <f>ROUND(I464*H464,2)</f>
        <v>0</v>
      </c>
      <c r="K464" s="177" t="s">
        <v>131</v>
      </c>
      <c r="L464" s="41"/>
      <c r="M464" s="182" t="s">
        <v>19</v>
      </c>
      <c r="N464" s="183" t="s">
        <v>40</v>
      </c>
      <c r="O464" s="66"/>
      <c r="P464" s="184">
        <f>O464*H464</f>
        <v>0</v>
      </c>
      <c r="Q464" s="184">
        <v>0.00291</v>
      </c>
      <c r="R464" s="184">
        <f>Q464*H464</f>
        <v>0.058199999999999995</v>
      </c>
      <c r="S464" s="184">
        <v>0</v>
      </c>
      <c r="T464" s="18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6" t="s">
        <v>181</v>
      </c>
      <c r="AT464" s="186" t="s">
        <v>127</v>
      </c>
      <c r="AU464" s="186" t="s">
        <v>79</v>
      </c>
      <c r="AY464" s="19" t="s">
        <v>124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9" t="s">
        <v>77</v>
      </c>
      <c r="BK464" s="187">
        <f>ROUND(I464*H464,2)</f>
        <v>0</v>
      </c>
      <c r="BL464" s="19" t="s">
        <v>181</v>
      </c>
      <c r="BM464" s="186" t="s">
        <v>1418</v>
      </c>
    </row>
    <row r="465" spans="2:51" s="13" customFormat="1" ht="12">
      <c r="B465" s="188"/>
      <c r="C465" s="189"/>
      <c r="D465" s="190" t="s">
        <v>134</v>
      </c>
      <c r="E465" s="191" t="s">
        <v>19</v>
      </c>
      <c r="F465" s="192" t="s">
        <v>1419</v>
      </c>
      <c r="G465" s="189"/>
      <c r="H465" s="193">
        <v>20</v>
      </c>
      <c r="I465" s="194"/>
      <c r="J465" s="189"/>
      <c r="K465" s="189"/>
      <c r="L465" s="195"/>
      <c r="M465" s="196"/>
      <c r="N465" s="197"/>
      <c r="O465" s="197"/>
      <c r="P465" s="197"/>
      <c r="Q465" s="197"/>
      <c r="R465" s="197"/>
      <c r="S465" s="197"/>
      <c r="T465" s="198"/>
      <c r="AT465" s="199" t="s">
        <v>134</v>
      </c>
      <c r="AU465" s="199" t="s">
        <v>79</v>
      </c>
      <c r="AV465" s="13" t="s">
        <v>79</v>
      </c>
      <c r="AW465" s="13" t="s">
        <v>31</v>
      </c>
      <c r="AX465" s="13" t="s">
        <v>77</v>
      </c>
      <c r="AY465" s="199" t="s">
        <v>124</v>
      </c>
    </row>
    <row r="466" spans="1:65" s="2" customFormat="1" ht="37.9" customHeight="1">
      <c r="A466" s="36"/>
      <c r="B466" s="37"/>
      <c r="C466" s="175" t="s">
        <v>1420</v>
      </c>
      <c r="D466" s="175" t="s">
        <v>127</v>
      </c>
      <c r="E466" s="176" t="s">
        <v>1421</v>
      </c>
      <c r="F466" s="177" t="s">
        <v>1422</v>
      </c>
      <c r="G466" s="178" t="s">
        <v>130</v>
      </c>
      <c r="H466" s="179">
        <v>5.15</v>
      </c>
      <c r="I466" s="180"/>
      <c r="J466" s="181">
        <f>ROUND(I466*H466,2)</f>
        <v>0</v>
      </c>
      <c r="K466" s="177" t="s">
        <v>131</v>
      </c>
      <c r="L466" s="41"/>
      <c r="M466" s="182" t="s">
        <v>19</v>
      </c>
      <c r="N466" s="183" t="s">
        <v>40</v>
      </c>
      <c r="O466" s="66"/>
      <c r="P466" s="184">
        <f>O466*H466</f>
        <v>0</v>
      </c>
      <c r="Q466" s="184">
        <v>0.00222</v>
      </c>
      <c r="R466" s="184">
        <f>Q466*H466</f>
        <v>0.011433000000000002</v>
      </c>
      <c r="S466" s="184">
        <v>0</v>
      </c>
      <c r="T466" s="18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6" t="s">
        <v>181</v>
      </c>
      <c r="AT466" s="186" t="s">
        <v>127</v>
      </c>
      <c r="AU466" s="186" t="s">
        <v>79</v>
      </c>
      <c r="AY466" s="19" t="s">
        <v>124</v>
      </c>
      <c r="BE466" s="187">
        <f>IF(N466="základní",J466,0)</f>
        <v>0</v>
      </c>
      <c r="BF466" s="187">
        <f>IF(N466="snížená",J466,0)</f>
        <v>0</v>
      </c>
      <c r="BG466" s="187">
        <f>IF(N466="zákl. přenesená",J466,0)</f>
        <v>0</v>
      </c>
      <c r="BH466" s="187">
        <f>IF(N466="sníž. přenesená",J466,0)</f>
        <v>0</v>
      </c>
      <c r="BI466" s="187">
        <f>IF(N466="nulová",J466,0)</f>
        <v>0</v>
      </c>
      <c r="BJ466" s="19" t="s">
        <v>77</v>
      </c>
      <c r="BK466" s="187">
        <f>ROUND(I466*H466,2)</f>
        <v>0</v>
      </c>
      <c r="BL466" s="19" t="s">
        <v>181</v>
      </c>
      <c r="BM466" s="186" t="s">
        <v>1423</v>
      </c>
    </row>
    <row r="467" spans="2:51" s="13" customFormat="1" ht="12">
      <c r="B467" s="188"/>
      <c r="C467" s="189"/>
      <c r="D467" s="190" t="s">
        <v>134</v>
      </c>
      <c r="E467" s="191" t="s">
        <v>19</v>
      </c>
      <c r="F467" s="192" t="s">
        <v>1424</v>
      </c>
      <c r="G467" s="189"/>
      <c r="H467" s="193">
        <v>5.15</v>
      </c>
      <c r="I467" s="194"/>
      <c r="J467" s="189"/>
      <c r="K467" s="189"/>
      <c r="L467" s="195"/>
      <c r="M467" s="196"/>
      <c r="N467" s="197"/>
      <c r="O467" s="197"/>
      <c r="P467" s="197"/>
      <c r="Q467" s="197"/>
      <c r="R467" s="197"/>
      <c r="S467" s="197"/>
      <c r="T467" s="198"/>
      <c r="AT467" s="199" t="s">
        <v>134</v>
      </c>
      <c r="AU467" s="199" t="s">
        <v>79</v>
      </c>
      <c r="AV467" s="13" t="s">
        <v>79</v>
      </c>
      <c r="AW467" s="13" t="s">
        <v>31</v>
      </c>
      <c r="AX467" s="13" t="s">
        <v>77</v>
      </c>
      <c r="AY467" s="199" t="s">
        <v>124</v>
      </c>
    </row>
    <row r="468" spans="1:65" s="2" customFormat="1" ht="37.9" customHeight="1">
      <c r="A468" s="36"/>
      <c r="B468" s="37"/>
      <c r="C468" s="175" t="s">
        <v>1425</v>
      </c>
      <c r="D468" s="175" t="s">
        <v>127</v>
      </c>
      <c r="E468" s="176" t="s">
        <v>1426</v>
      </c>
      <c r="F468" s="177" t="s">
        <v>1427</v>
      </c>
      <c r="G468" s="178" t="s">
        <v>130</v>
      </c>
      <c r="H468" s="179">
        <v>11.3</v>
      </c>
      <c r="I468" s="180"/>
      <c r="J468" s="181">
        <f>ROUND(I468*H468,2)</f>
        <v>0</v>
      </c>
      <c r="K468" s="177" t="s">
        <v>131</v>
      </c>
      <c r="L468" s="41"/>
      <c r="M468" s="182" t="s">
        <v>19</v>
      </c>
      <c r="N468" s="183" t="s">
        <v>40</v>
      </c>
      <c r="O468" s="66"/>
      <c r="P468" s="184">
        <f>O468*H468</f>
        <v>0</v>
      </c>
      <c r="Q468" s="184">
        <v>0.0022</v>
      </c>
      <c r="R468" s="184">
        <f>Q468*H468</f>
        <v>0.024860000000000004</v>
      </c>
      <c r="S468" s="184">
        <v>0</v>
      </c>
      <c r="T468" s="18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6" t="s">
        <v>181</v>
      </c>
      <c r="AT468" s="186" t="s">
        <v>127</v>
      </c>
      <c r="AU468" s="186" t="s">
        <v>79</v>
      </c>
      <c r="AY468" s="19" t="s">
        <v>124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9" t="s">
        <v>77</v>
      </c>
      <c r="BK468" s="187">
        <f>ROUND(I468*H468,2)</f>
        <v>0</v>
      </c>
      <c r="BL468" s="19" t="s">
        <v>181</v>
      </c>
      <c r="BM468" s="186" t="s">
        <v>1428</v>
      </c>
    </row>
    <row r="469" spans="2:51" s="13" customFormat="1" ht="12">
      <c r="B469" s="188"/>
      <c r="C469" s="189"/>
      <c r="D469" s="190" t="s">
        <v>134</v>
      </c>
      <c r="E469" s="191" t="s">
        <v>19</v>
      </c>
      <c r="F469" s="192" t="s">
        <v>1405</v>
      </c>
      <c r="G469" s="189"/>
      <c r="H469" s="193">
        <v>11.3</v>
      </c>
      <c r="I469" s="194"/>
      <c r="J469" s="189"/>
      <c r="K469" s="189"/>
      <c r="L469" s="195"/>
      <c r="M469" s="196"/>
      <c r="N469" s="197"/>
      <c r="O469" s="197"/>
      <c r="P469" s="197"/>
      <c r="Q469" s="197"/>
      <c r="R469" s="197"/>
      <c r="S469" s="197"/>
      <c r="T469" s="198"/>
      <c r="AT469" s="199" t="s">
        <v>134</v>
      </c>
      <c r="AU469" s="199" t="s">
        <v>79</v>
      </c>
      <c r="AV469" s="13" t="s">
        <v>79</v>
      </c>
      <c r="AW469" s="13" t="s">
        <v>31</v>
      </c>
      <c r="AX469" s="13" t="s">
        <v>77</v>
      </c>
      <c r="AY469" s="199" t="s">
        <v>124</v>
      </c>
    </row>
    <row r="470" spans="1:65" s="2" customFormat="1" ht="24.2" customHeight="1">
      <c r="A470" s="36"/>
      <c r="B470" s="37"/>
      <c r="C470" s="175" t="s">
        <v>1429</v>
      </c>
      <c r="D470" s="175" t="s">
        <v>127</v>
      </c>
      <c r="E470" s="176" t="s">
        <v>497</v>
      </c>
      <c r="F470" s="177" t="s">
        <v>498</v>
      </c>
      <c r="G470" s="178" t="s">
        <v>130</v>
      </c>
      <c r="H470" s="179">
        <v>12.55</v>
      </c>
      <c r="I470" s="180"/>
      <c r="J470" s="181">
        <f>ROUND(I470*H470,2)</f>
        <v>0</v>
      </c>
      <c r="K470" s="177" t="s">
        <v>131</v>
      </c>
      <c r="L470" s="41"/>
      <c r="M470" s="182" t="s">
        <v>19</v>
      </c>
      <c r="N470" s="183" t="s">
        <v>40</v>
      </c>
      <c r="O470" s="66"/>
      <c r="P470" s="184">
        <f>O470*H470</f>
        <v>0</v>
      </c>
      <c r="Q470" s="184">
        <v>0.00169</v>
      </c>
      <c r="R470" s="184">
        <f>Q470*H470</f>
        <v>0.021209500000000003</v>
      </c>
      <c r="S470" s="184">
        <v>0</v>
      </c>
      <c r="T470" s="18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6" t="s">
        <v>181</v>
      </c>
      <c r="AT470" s="186" t="s">
        <v>127</v>
      </c>
      <c r="AU470" s="186" t="s">
        <v>79</v>
      </c>
      <c r="AY470" s="19" t="s">
        <v>124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9" t="s">
        <v>77</v>
      </c>
      <c r="BK470" s="187">
        <f>ROUND(I470*H470,2)</f>
        <v>0</v>
      </c>
      <c r="BL470" s="19" t="s">
        <v>181</v>
      </c>
      <c r="BM470" s="186" t="s">
        <v>1430</v>
      </c>
    </row>
    <row r="471" spans="2:51" s="13" customFormat="1" ht="12">
      <c r="B471" s="188"/>
      <c r="C471" s="189"/>
      <c r="D471" s="190" t="s">
        <v>134</v>
      </c>
      <c r="E471" s="191" t="s">
        <v>19</v>
      </c>
      <c r="F471" s="192" t="s">
        <v>1431</v>
      </c>
      <c r="G471" s="189"/>
      <c r="H471" s="193">
        <v>12.55</v>
      </c>
      <c r="I471" s="194"/>
      <c r="J471" s="189"/>
      <c r="K471" s="189"/>
      <c r="L471" s="195"/>
      <c r="M471" s="196"/>
      <c r="N471" s="197"/>
      <c r="O471" s="197"/>
      <c r="P471" s="197"/>
      <c r="Q471" s="197"/>
      <c r="R471" s="197"/>
      <c r="S471" s="197"/>
      <c r="T471" s="198"/>
      <c r="AT471" s="199" t="s">
        <v>134</v>
      </c>
      <c r="AU471" s="199" t="s">
        <v>79</v>
      </c>
      <c r="AV471" s="13" t="s">
        <v>79</v>
      </c>
      <c r="AW471" s="13" t="s">
        <v>31</v>
      </c>
      <c r="AX471" s="13" t="s">
        <v>77</v>
      </c>
      <c r="AY471" s="199" t="s">
        <v>124</v>
      </c>
    </row>
    <row r="472" spans="1:65" s="2" customFormat="1" ht="37.9" customHeight="1">
      <c r="A472" s="36"/>
      <c r="B472" s="37"/>
      <c r="C472" s="175" t="s">
        <v>1432</v>
      </c>
      <c r="D472" s="175" t="s">
        <v>127</v>
      </c>
      <c r="E472" s="176" t="s">
        <v>1433</v>
      </c>
      <c r="F472" s="177" t="s">
        <v>1434</v>
      </c>
      <c r="G472" s="178" t="s">
        <v>344</v>
      </c>
      <c r="H472" s="179">
        <v>1</v>
      </c>
      <c r="I472" s="180"/>
      <c r="J472" s="181">
        <f>ROUND(I472*H472,2)</f>
        <v>0</v>
      </c>
      <c r="K472" s="177" t="s">
        <v>131</v>
      </c>
      <c r="L472" s="41"/>
      <c r="M472" s="182" t="s">
        <v>19</v>
      </c>
      <c r="N472" s="183" t="s">
        <v>40</v>
      </c>
      <c r="O472" s="66"/>
      <c r="P472" s="184">
        <f>O472*H472</f>
        <v>0</v>
      </c>
      <c r="Q472" s="184">
        <v>0.00025</v>
      </c>
      <c r="R472" s="184">
        <f>Q472*H472</f>
        <v>0.00025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181</v>
      </c>
      <c r="AT472" s="186" t="s">
        <v>127</v>
      </c>
      <c r="AU472" s="186" t="s">
        <v>79</v>
      </c>
      <c r="AY472" s="19" t="s">
        <v>124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77</v>
      </c>
      <c r="BK472" s="187">
        <f>ROUND(I472*H472,2)</f>
        <v>0</v>
      </c>
      <c r="BL472" s="19" t="s">
        <v>181</v>
      </c>
      <c r="BM472" s="186" t="s">
        <v>1435</v>
      </c>
    </row>
    <row r="473" spans="1:65" s="2" customFormat="1" ht="37.9" customHeight="1">
      <c r="A473" s="36"/>
      <c r="B473" s="37"/>
      <c r="C473" s="175" t="s">
        <v>1436</v>
      </c>
      <c r="D473" s="175" t="s">
        <v>127</v>
      </c>
      <c r="E473" s="176" t="s">
        <v>502</v>
      </c>
      <c r="F473" s="177" t="s">
        <v>503</v>
      </c>
      <c r="G473" s="178" t="s">
        <v>344</v>
      </c>
      <c r="H473" s="179">
        <v>1</v>
      </c>
      <c r="I473" s="180"/>
      <c r="J473" s="181">
        <f>ROUND(I473*H473,2)</f>
        <v>0</v>
      </c>
      <c r="K473" s="177" t="s">
        <v>131</v>
      </c>
      <c r="L473" s="41"/>
      <c r="M473" s="182" t="s">
        <v>19</v>
      </c>
      <c r="N473" s="183" t="s">
        <v>40</v>
      </c>
      <c r="O473" s="66"/>
      <c r="P473" s="184">
        <f>O473*H473</f>
        <v>0</v>
      </c>
      <c r="Q473" s="184">
        <v>0.00036</v>
      </c>
      <c r="R473" s="184">
        <f>Q473*H473</f>
        <v>0.00036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181</v>
      </c>
      <c r="AT473" s="186" t="s">
        <v>127</v>
      </c>
      <c r="AU473" s="186" t="s">
        <v>79</v>
      </c>
      <c r="AY473" s="19" t="s">
        <v>124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77</v>
      </c>
      <c r="BK473" s="187">
        <f>ROUND(I473*H473,2)</f>
        <v>0</v>
      </c>
      <c r="BL473" s="19" t="s">
        <v>181</v>
      </c>
      <c r="BM473" s="186" t="s">
        <v>1437</v>
      </c>
    </row>
    <row r="474" spans="1:65" s="2" customFormat="1" ht="37.9" customHeight="1">
      <c r="A474" s="36"/>
      <c r="B474" s="37"/>
      <c r="C474" s="175" t="s">
        <v>1438</v>
      </c>
      <c r="D474" s="175" t="s">
        <v>127</v>
      </c>
      <c r="E474" s="176" t="s">
        <v>506</v>
      </c>
      <c r="F474" s="177" t="s">
        <v>507</v>
      </c>
      <c r="G474" s="178" t="s">
        <v>130</v>
      </c>
      <c r="H474" s="179">
        <v>3.55</v>
      </c>
      <c r="I474" s="180"/>
      <c r="J474" s="181">
        <f>ROUND(I474*H474,2)</f>
        <v>0</v>
      </c>
      <c r="K474" s="177" t="s">
        <v>131</v>
      </c>
      <c r="L474" s="41"/>
      <c r="M474" s="182" t="s">
        <v>19</v>
      </c>
      <c r="N474" s="183" t="s">
        <v>40</v>
      </c>
      <c r="O474" s="66"/>
      <c r="P474" s="184">
        <f>O474*H474</f>
        <v>0</v>
      </c>
      <c r="Q474" s="184">
        <v>0.00217</v>
      </c>
      <c r="R474" s="184">
        <f>Q474*H474</f>
        <v>0.007703499999999999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181</v>
      </c>
      <c r="AT474" s="186" t="s">
        <v>127</v>
      </c>
      <c r="AU474" s="186" t="s">
        <v>79</v>
      </c>
      <c r="AY474" s="19" t="s">
        <v>124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77</v>
      </c>
      <c r="BK474" s="187">
        <f>ROUND(I474*H474,2)</f>
        <v>0</v>
      </c>
      <c r="BL474" s="19" t="s">
        <v>181</v>
      </c>
      <c r="BM474" s="186" t="s">
        <v>1439</v>
      </c>
    </row>
    <row r="475" spans="1:65" s="2" customFormat="1" ht="37.9" customHeight="1">
      <c r="A475" s="36"/>
      <c r="B475" s="37"/>
      <c r="C475" s="175" t="s">
        <v>1440</v>
      </c>
      <c r="D475" s="175" t="s">
        <v>127</v>
      </c>
      <c r="E475" s="176" t="s">
        <v>1441</v>
      </c>
      <c r="F475" s="177" t="s">
        <v>1442</v>
      </c>
      <c r="G475" s="178" t="s">
        <v>272</v>
      </c>
      <c r="H475" s="231"/>
      <c r="I475" s="180"/>
      <c r="J475" s="181">
        <f>ROUND(I475*H475,2)</f>
        <v>0</v>
      </c>
      <c r="K475" s="177" t="s">
        <v>131</v>
      </c>
      <c r="L475" s="41"/>
      <c r="M475" s="182" t="s">
        <v>19</v>
      </c>
      <c r="N475" s="183" t="s">
        <v>40</v>
      </c>
      <c r="O475" s="66"/>
      <c r="P475" s="184">
        <f>O475*H475</f>
        <v>0</v>
      </c>
      <c r="Q475" s="184">
        <v>0</v>
      </c>
      <c r="R475" s="184">
        <f>Q475*H475</f>
        <v>0</v>
      </c>
      <c r="S475" s="184">
        <v>0</v>
      </c>
      <c r="T475" s="185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6" t="s">
        <v>181</v>
      </c>
      <c r="AT475" s="186" t="s">
        <v>127</v>
      </c>
      <c r="AU475" s="186" t="s">
        <v>79</v>
      </c>
      <c r="AY475" s="19" t="s">
        <v>124</v>
      </c>
      <c r="BE475" s="187">
        <f>IF(N475="základní",J475,0)</f>
        <v>0</v>
      </c>
      <c r="BF475" s="187">
        <f>IF(N475="snížená",J475,0)</f>
        <v>0</v>
      </c>
      <c r="BG475" s="187">
        <f>IF(N475="zákl. přenesená",J475,0)</f>
        <v>0</v>
      </c>
      <c r="BH475" s="187">
        <f>IF(N475="sníž. přenesená",J475,0)</f>
        <v>0</v>
      </c>
      <c r="BI475" s="187">
        <f>IF(N475="nulová",J475,0)</f>
        <v>0</v>
      </c>
      <c r="BJ475" s="19" t="s">
        <v>77</v>
      </c>
      <c r="BK475" s="187">
        <f>ROUND(I475*H475,2)</f>
        <v>0</v>
      </c>
      <c r="BL475" s="19" t="s">
        <v>181</v>
      </c>
      <c r="BM475" s="186" t="s">
        <v>1443</v>
      </c>
    </row>
    <row r="476" spans="2:63" s="12" customFormat="1" ht="22.9" customHeight="1">
      <c r="B476" s="159"/>
      <c r="C476" s="160"/>
      <c r="D476" s="161" t="s">
        <v>68</v>
      </c>
      <c r="E476" s="173" t="s">
        <v>520</v>
      </c>
      <c r="F476" s="173" t="s">
        <v>521</v>
      </c>
      <c r="G476" s="160"/>
      <c r="H476" s="160"/>
      <c r="I476" s="163"/>
      <c r="J476" s="174">
        <f>BK476</f>
        <v>0</v>
      </c>
      <c r="K476" s="160"/>
      <c r="L476" s="165"/>
      <c r="M476" s="166"/>
      <c r="N476" s="167"/>
      <c r="O476" s="167"/>
      <c r="P476" s="168">
        <f>SUM(P477:P502)</f>
        <v>0</v>
      </c>
      <c r="Q476" s="167"/>
      <c r="R476" s="168">
        <f>SUM(R477:R502)</f>
        <v>0.5411150200000001</v>
      </c>
      <c r="S476" s="167"/>
      <c r="T476" s="169">
        <f>SUM(T477:T502)</f>
        <v>0</v>
      </c>
      <c r="AR476" s="170" t="s">
        <v>79</v>
      </c>
      <c r="AT476" s="171" t="s">
        <v>68</v>
      </c>
      <c r="AU476" s="171" t="s">
        <v>77</v>
      </c>
      <c r="AY476" s="170" t="s">
        <v>124</v>
      </c>
      <c r="BK476" s="172">
        <f>SUM(BK477:BK502)</f>
        <v>0</v>
      </c>
    </row>
    <row r="477" spans="1:65" s="2" customFormat="1" ht="24.2" customHeight="1">
      <c r="A477" s="36"/>
      <c r="B477" s="37"/>
      <c r="C477" s="175" t="s">
        <v>1444</v>
      </c>
      <c r="D477" s="175" t="s">
        <v>127</v>
      </c>
      <c r="E477" s="176" t="s">
        <v>1445</v>
      </c>
      <c r="F477" s="177" t="s">
        <v>1446</v>
      </c>
      <c r="G477" s="178" t="s">
        <v>147</v>
      </c>
      <c r="H477" s="179">
        <v>2.94</v>
      </c>
      <c r="I477" s="180"/>
      <c r="J477" s="181">
        <f>ROUND(I477*H477,2)</f>
        <v>0</v>
      </c>
      <c r="K477" s="177" t="s">
        <v>19</v>
      </c>
      <c r="L477" s="41"/>
      <c r="M477" s="182" t="s">
        <v>19</v>
      </c>
      <c r="N477" s="183" t="s">
        <v>40</v>
      </c>
      <c r="O477" s="66"/>
      <c r="P477" s="184">
        <f>O477*H477</f>
        <v>0</v>
      </c>
      <c r="Q477" s="184">
        <v>0.00026</v>
      </c>
      <c r="R477" s="184">
        <f>Q477*H477</f>
        <v>0.0007643999999999999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181</v>
      </c>
      <c r="AT477" s="186" t="s">
        <v>127</v>
      </c>
      <c r="AU477" s="186" t="s">
        <v>79</v>
      </c>
      <c r="AY477" s="19" t="s">
        <v>124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77</v>
      </c>
      <c r="BK477" s="187">
        <f>ROUND(I477*H477,2)</f>
        <v>0</v>
      </c>
      <c r="BL477" s="19" t="s">
        <v>181</v>
      </c>
      <c r="BM477" s="186" t="s">
        <v>1447</v>
      </c>
    </row>
    <row r="478" spans="2:51" s="13" customFormat="1" ht="12">
      <c r="B478" s="188"/>
      <c r="C478" s="189"/>
      <c r="D478" s="190" t="s">
        <v>134</v>
      </c>
      <c r="E478" s="191" t="s">
        <v>19</v>
      </c>
      <c r="F478" s="192" t="s">
        <v>1448</v>
      </c>
      <c r="G478" s="189"/>
      <c r="H478" s="193">
        <v>2.94</v>
      </c>
      <c r="I478" s="194"/>
      <c r="J478" s="189"/>
      <c r="K478" s="189"/>
      <c r="L478" s="195"/>
      <c r="M478" s="196"/>
      <c r="N478" s="197"/>
      <c r="O478" s="197"/>
      <c r="P478" s="197"/>
      <c r="Q478" s="197"/>
      <c r="R478" s="197"/>
      <c r="S478" s="197"/>
      <c r="T478" s="198"/>
      <c r="AT478" s="199" t="s">
        <v>134</v>
      </c>
      <c r="AU478" s="199" t="s">
        <v>79</v>
      </c>
      <c r="AV478" s="13" t="s">
        <v>79</v>
      </c>
      <c r="AW478" s="13" t="s">
        <v>31</v>
      </c>
      <c r="AX478" s="13" t="s">
        <v>77</v>
      </c>
      <c r="AY478" s="199" t="s">
        <v>124</v>
      </c>
    </row>
    <row r="479" spans="1:65" s="2" customFormat="1" ht="14.45" customHeight="1">
      <c r="A479" s="36"/>
      <c r="B479" s="37"/>
      <c r="C479" s="211" t="s">
        <v>1449</v>
      </c>
      <c r="D479" s="211" t="s">
        <v>138</v>
      </c>
      <c r="E479" s="212" t="s">
        <v>1450</v>
      </c>
      <c r="F479" s="213" t="s">
        <v>1451</v>
      </c>
      <c r="G479" s="214" t="s">
        <v>147</v>
      </c>
      <c r="H479" s="215">
        <v>2.94</v>
      </c>
      <c r="I479" s="216"/>
      <c r="J479" s="217">
        <f>ROUND(I479*H479,2)</f>
        <v>0</v>
      </c>
      <c r="K479" s="213" t="s">
        <v>19</v>
      </c>
      <c r="L479" s="218"/>
      <c r="M479" s="219" t="s">
        <v>19</v>
      </c>
      <c r="N479" s="220" t="s">
        <v>40</v>
      </c>
      <c r="O479" s="66"/>
      <c r="P479" s="184">
        <f>O479*H479</f>
        <v>0</v>
      </c>
      <c r="Q479" s="184">
        <v>0.0375</v>
      </c>
      <c r="R479" s="184">
        <f>Q479*H479</f>
        <v>0.11025</v>
      </c>
      <c r="S479" s="184">
        <v>0</v>
      </c>
      <c r="T479" s="18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180</v>
      </c>
      <c r="AT479" s="186" t="s">
        <v>138</v>
      </c>
      <c r="AU479" s="186" t="s">
        <v>79</v>
      </c>
      <c r="AY479" s="19" t="s">
        <v>124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9" t="s">
        <v>77</v>
      </c>
      <c r="BK479" s="187">
        <f>ROUND(I479*H479,2)</f>
        <v>0</v>
      </c>
      <c r="BL479" s="19" t="s">
        <v>181</v>
      </c>
      <c r="BM479" s="186" t="s">
        <v>1452</v>
      </c>
    </row>
    <row r="480" spans="1:65" s="2" customFormat="1" ht="24.2" customHeight="1">
      <c r="A480" s="36"/>
      <c r="B480" s="37"/>
      <c r="C480" s="175" t="s">
        <v>1453</v>
      </c>
      <c r="D480" s="175" t="s">
        <v>127</v>
      </c>
      <c r="E480" s="176" t="s">
        <v>1454</v>
      </c>
      <c r="F480" s="177" t="s">
        <v>1455</v>
      </c>
      <c r="G480" s="178" t="s">
        <v>344</v>
      </c>
      <c r="H480" s="179">
        <v>0.938</v>
      </c>
      <c r="I480" s="180"/>
      <c r="J480" s="181">
        <f>ROUND(I480*H480,2)</f>
        <v>0</v>
      </c>
      <c r="K480" s="177" t="s">
        <v>131</v>
      </c>
      <c r="L480" s="41"/>
      <c r="M480" s="182" t="s">
        <v>19</v>
      </c>
      <c r="N480" s="183" t="s">
        <v>40</v>
      </c>
      <c r="O480" s="66"/>
      <c r="P480" s="184">
        <f>O480*H480</f>
        <v>0</v>
      </c>
      <c r="Q480" s="184">
        <v>0.00027</v>
      </c>
      <c r="R480" s="184">
        <f>Q480*H480</f>
        <v>0.00025326</v>
      </c>
      <c r="S480" s="184">
        <v>0</v>
      </c>
      <c r="T480" s="185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6" t="s">
        <v>181</v>
      </c>
      <c r="AT480" s="186" t="s">
        <v>127</v>
      </c>
      <c r="AU480" s="186" t="s">
        <v>79</v>
      </c>
      <c r="AY480" s="19" t="s">
        <v>124</v>
      </c>
      <c r="BE480" s="187">
        <f>IF(N480="základní",J480,0)</f>
        <v>0</v>
      </c>
      <c r="BF480" s="187">
        <f>IF(N480="snížená",J480,0)</f>
        <v>0</v>
      </c>
      <c r="BG480" s="187">
        <f>IF(N480="zákl. přenesená",J480,0)</f>
        <v>0</v>
      </c>
      <c r="BH480" s="187">
        <f>IF(N480="sníž. přenesená",J480,0)</f>
        <v>0</v>
      </c>
      <c r="BI480" s="187">
        <f>IF(N480="nulová",J480,0)</f>
        <v>0</v>
      </c>
      <c r="BJ480" s="19" t="s">
        <v>77</v>
      </c>
      <c r="BK480" s="187">
        <f>ROUND(I480*H480,2)</f>
        <v>0</v>
      </c>
      <c r="BL480" s="19" t="s">
        <v>181</v>
      </c>
      <c r="BM480" s="186" t="s">
        <v>1456</v>
      </c>
    </row>
    <row r="481" spans="1:65" s="2" customFormat="1" ht="24.2" customHeight="1">
      <c r="A481" s="36"/>
      <c r="B481" s="37"/>
      <c r="C481" s="211" t="s">
        <v>1457</v>
      </c>
      <c r="D481" s="211" t="s">
        <v>138</v>
      </c>
      <c r="E481" s="212" t="s">
        <v>1458</v>
      </c>
      <c r="F481" s="213" t="s">
        <v>1459</v>
      </c>
      <c r="G481" s="214" t="s">
        <v>147</v>
      </c>
      <c r="H481" s="215">
        <v>0.938</v>
      </c>
      <c r="I481" s="216"/>
      <c r="J481" s="217">
        <f>ROUND(I481*H481,2)</f>
        <v>0</v>
      </c>
      <c r="K481" s="213" t="s">
        <v>131</v>
      </c>
      <c r="L481" s="218"/>
      <c r="M481" s="219" t="s">
        <v>19</v>
      </c>
      <c r="N481" s="220" t="s">
        <v>40</v>
      </c>
      <c r="O481" s="66"/>
      <c r="P481" s="184">
        <f>O481*H481</f>
        <v>0</v>
      </c>
      <c r="Q481" s="184">
        <v>0.03472</v>
      </c>
      <c r="R481" s="184">
        <f>Q481*H481</f>
        <v>0.03256736</v>
      </c>
      <c r="S481" s="184">
        <v>0</v>
      </c>
      <c r="T481" s="185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180</v>
      </c>
      <c r="AT481" s="186" t="s">
        <v>138</v>
      </c>
      <c r="AU481" s="186" t="s">
        <v>79</v>
      </c>
      <c r="AY481" s="19" t="s">
        <v>124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77</v>
      </c>
      <c r="BK481" s="187">
        <f>ROUND(I481*H481,2)</f>
        <v>0</v>
      </c>
      <c r="BL481" s="19" t="s">
        <v>181</v>
      </c>
      <c r="BM481" s="186" t="s">
        <v>1460</v>
      </c>
    </row>
    <row r="482" spans="2:51" s="13" customFormat="1" ht="12">
      <c r="B482" s="188"/>
      <c r="C482" s="189"/>
      <c r="D482" s="190" t="s">
        <v>134</v>
      </c>
      <c r="E482" s="191" t="s">
        <v>19</v>
      </c>
      <c r="F482" s="192" t="s">
        <v>1461</v>
      </c>
      <c r="G482" s="189"/>
      <c r="H482" s="193">
        <v>0.938</v>
      </c>
      <c r="I482" s="194"/>
      <c r="J482" s="189"/>
      <c r="K482" s="189"/>
      <c r="L482" s="195"/>
      <c r="M482" s="196"/>
      <c r="N482" s="197"/>
      <c r="O482" s="197"/>
      <c r="P482" s="197"/>
      <c r="Q482" s="197"/>
      <c r="R482" s="197"/>
      <c r="S482" s="197"/>
      <c r="T482" s="198"/>
      <c r="AT482" s="199" t="s">
        <v>134</v>
      </c>
      <c r="AU482" s="199" t="s">
        <v>79</v>
      </c>
      <c r="AV482" s="13" t="s">
        <v>79</v>
      </c>
      <c r="AW482" s="13" t="s">
        <v>31</v>
      </c>
      <c r="AX482" s="13" t="s">
        <v>77</v>
      </c>
      <c r="AY482" s="199" t="s">
        <v>124</v>
      </c>
    </row>
    <row r="483" spans="1:65" s="2" customFormat="1" ht="37.9" customHeight="1">
      <c r="A483" s="36"/>
      <c r="B483" s="37"/>
      <c r="C483" s="175" t="s">
        <v>1462</v>
      </c>
      <c r="D483" s="175" t="s">
        <v>127</v>
      </c>
      <c r="E483" s="176" t="s">
        <v>1463</v>
      </c>
      <c r="F483" s="177" t="s">
        <v>1464</v>
      </c>
      <c r="G483" s="178" t="s">
        <v>344</v>
      </c>
      <c r="H483" s="179">
        <v>2</v>
      </c>
      <c r="I483" s="180"/>
      <c r="J483" s="181">
        <f>ROUND(I483*H483,2)</f>
        <v>0</v>
      </c>
      <c r="K483" s="177" t="s">
        <v>131</v>
      </c>
      <c r="L483" s="41"/>
      <c r="M483" s="182" t="s">
        <v>19</v>
      </c>
      <c r="N483" s="183" t="s">
        <v>40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181</v>
      </c>
      <c r="AT483" s="186" t="s">
        <v>127</v>
      </c>
      <c r="AU483" s="186" t="s">
        <v>79</v>
      </c>
      <c r="AY483" s="19" t="s">
        <v>124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77</v>
      </c>
      <c r="BK483" s="187">
        <f>ROUND(I483*H483,2)</f>
        <v>0</v>
      </c>
      <c r="BL483" s="19" t="s">
        <v>181</v>
      </c>
      <c r="BM483" s="186" t="s">
        <v>1465</v>
      </c>
    </row>
    <row r="484" spans="1:65" s="2" customFormat="1" ht="37.9" customHeight="1">
      <c r="A484" s="36"/>
      <c r="B484" s="37"/>
      <c r="C484" s="175" t="s">
        <v>1466</v>
      </c>
      <c r="D484" s="175" t="s">
        <v>127</v>
      </c>
      <c r="E484" s="176" t="s">
        <v>1467</v>
      </c>
      <c r="F484" s="177" t="s">
        <v>1468</v>
      </c>
      <c r="G484" s="178" t="s">
        <v>344</v>
      </c>
      <c r="H484" s="179">
        <v>1</v>
      </c>
      <c r="I484" s="180"/>
      <c r="J484" s="181">
        <f>ROUND(I484*H484,2)</f>
        <v>0</v>
      </c>
      <c r="K484" s="177" t="s">
        <v>131</v>
      </c>
      <c r="L484" s="41"/>
      <c r="M484" s="182" t="s">
        <v>19</v>
      </c>
      <c r="N484" s="183" t="s">
        <v>40</v>
      </c>
      <c r="O484" s="66"/>
      <c r="P484" s="184">
        <f>O484*H484</f>
        <v>0</v>
      </c>
      <c r="Q484" s="184">
        <v>0.00026</v>
      </c>
      <c r="R484" s="184">
        <f>Q484*H484</f>
        <v>0.00026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181</v>
      </c>
      <c r="AT484" s="186" t="s">
        <v>127</v>
      </c>
      <c r="AU484" s="186" t="s">
        <v>79</v>
      </c>
      <c r="AY484" s="19" t="s">
        <v>124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77</v>
      </c>
      <c r="BK484" s="187">
        <f>ROUND(I484*H484,2)</f>
        <v>0</v>
      </c>
      <c r="BL484" s="19" t="s">
        <v>181</v>
      </c>
      <c r="BM484" s="186" t="s">
        <v>1469</v>
      </c>
    </row>
    <row r="485" spans="1:65" s="2" customFormat="1" ht="14.45" customHeight="1">
      <c r="A485" s="36"/>
      <c r="B485" s="37"/>
      <c r="C485" s="211" t="s">
        <v>1470</v>
      </c>
      <c r="D485" s="211" t="s">
        <v>138</v>
      </c>
      <c r="E485" s="212" t="s">
        <v>1471</v>
      </c>
      <c r="F485" s="213" t="s">
        <v>1472</v>
      </c>
      <c r="G485" s="214" t="s">
        <v>147</v>
      </c>
      <c r="H485" s="215">
        <v>2.25</v>
      </c>
      <c r="I485" s="216"/>
      <c r="J485" s="217">
        <f>ROUND(I485*H485,2)</f>
        <v>0</v>
      </c>
      <c r="K485" s="213" t="s">
        <v>131</v>
      </c>
      <c r="L485" s="218"/>
      <c r="M485" s="219" t="s">
        <v>19</v>
      </c>
      <c r="N485" s="220" t="s">
        <v>40</v>
      </c>
      <c r="O485" s="66"/>
      <c r="P485" s="184">
        <f>O485*H485</f>
        <v>0</v>
      </c>
      <c r="Q485" s="184">
        <v>0.03016</v>
      </c>
      <c r="R485" s="184">
        <f>Q485*H485</f>
        <v>0.06786</v>
      </c>
      <c r="S485" s="184">
        <v>0</v>
      </c>
      <c r="T485" s="185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6" t="s">
        <v>180</v>
      </c>
      <c r="AT485" s="186" t="s">
        <v>138</v>
      </c>
      <c r="AU485" s="186" t="s">
        <v>79</v>
      </c>
      <c r="AY485" s="19" t="s">
        <v>124</v>
      </c>
      <c r="BE485" s="187">
        <f>IF(N485="základní",J485,0)</f>
        <v>0</v>
      </c>
      <c r="BF485" s="187">
        <f>IF(N485="snížená",J485,0)</f>
        <v>0</v>
      </c>
      <c r="BG485" s="187">
        <f>IF(N485="zákl. přenesená",J485,0)</f>
        <v>0</v>
      </c>
      <c r="BH485" s="187">
        <f>IF(N485="sníž. přenesená",J485,0)</f>
        <v>0</v>
      </c>
      <c r="BI485" s="187">
        <f>IF(N485="nulová",J485,0)</f>
        <v>0</v>
      </c>
      <c r="BJ485" s="19" t="s">
        <v>77</v>
      </c>
      <c r="BK485" s="187">
        <f>ROUND(I485*H485,2)</f>
        <v>0</v>
      </c>
      <c r="BL485" s="19" t="s">
        <v>181</v>
      </c>
      <c r="BM485" s="186" t="s">
        <v>1473</v>
      </c>
    </row>
    <row r="486" spans="2:51" s="13" customFormat="1" ht="12">
      <c r="B486" s="188"/>
      <c r="C486" s="189"/>
      <c r="D486" s="190" t="s">
        <v>134</v>
      </c>
      <c r="E486" s="191" t="s">
        <v>19</v>
      </c>
      <c r="F486" s="192" t="s">
        <v>1474</v>
      </c>
      <c r="G486" s="189"/>
      <c r="H486" s="193">
        <v>2.25</v>
      </c>
      <c r="I486" s="194"/>
      <c r="J486" s="189"/>
      <c r="K486" s="189"/>
      <c r="L486" s="195"/>
      <c r="M486" s="196"/>
      <c r="N486" s="197"/>
      <c r="O486" s="197"/>
      <c r="P486" s="197"/>
      <c r="Q486" s="197"/>
      <c r="R486" s="197"/>
      <c r="S486" s="197"/>
      <c r="T486" s="198"/>
      <c r="AT486" s="199" t="s">
        <v>134</v>
      </c>
      <c r="AU486" s="199" t="s">
        <v>79</v>
      </c>
      <c r="AV486" s="13" t="s">
        <v>79</v>
      </c>
      <c r="AW486" s="13" t="s">
        <v>31</v>
      </c>
      <c r="AX486" s="13" t="s">
        <v>77</v>
      </c>
      <c r="AY486" s="199" t="s">
        <v>124</v>
      </c>
    </row>
    <row r="487" spans="1:65" s="2" customFormat="1" ht="37.9" customHeight="1">
      <c r="A487" s="36"/>
      <c r="B487" s="37"/>
      <c r="C487" s="175" t="s">
        <v>1475</v>
      </c>
      <c r="D487" s="175" t="s">
        <v>127</v>
      </c>
      <c r="E487" s="176" t="s">
        <v>1476</v>
      </c>
      <c r="F487" s="177" t="s">
        <v>1477</v>
      </c>
      <c r="G487" s="178" t="s">
        <v>344</v>
      </c>
      <c r="H487" s="179">
        <f>H488+H489</f>
        <v>14</v>
      </c>
      <c r="I487" s="180"/>
      <c r="J487" s="181">
        <f>ROUND(I487*H487,2)</f>
        <v>0</v>
      </c>
      <c r="K487" s="177" t="s">
        <v>131</v>
      </c>
      <c r="L487" s="41"/>
      <c r="M487" s="182" t="s">
        <v>19</v>
      </c>
      <c r="N487" s="183" t="s">
        <v>40</v>
      </c>
      <c r="O487" s="66"/>
      <c r="P487" s="184">
        <f>O487*H487</f>
        <v>0</v>
      </c>
      <c r="Q487" s="184">
        <v>0</v>
      </c>
      <c r="R487" s="184">
        <f>Q487*H487</f>
        <v>0</v>
      </c>
      <c r="S487" s="184">
        <v>0</v>
      </c>
      <c r="T487" s="185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6" t="s">
        <v>181</v>
      </c>
      <c r="AT487" s="186" t="s">
        <v>127</v>
      </c>
      <c r="AU487" s="186" t="s">
        <v>79</v>
      </c>
      <c r="AY487" s="19" t="s">
        <v>124</v>
      </c>
      <c r="BE487" s="187">
        <f>IF(N487="základní",J487,0)</f>
        <v>0</v>
      </c>
      <c r="BF487" s="187">
        <f>IF(N487="snížená",J487,0)</f>
        <v>0</v>
      </c>
      <c r="BG487" s="187">
        <f>IF(N487="zákl. přenesená",J487,0)</f>
        <v>0</v>
      </c>
      <c r="BH487" s="187">
        <f>IF(N487="sníž. přenesená",J487,0)</f>
        <v>0</v>
      </c>
      <c r="BI487" s="187">
        <f>IF(N487="nulová",J487,0)</f>
        <v>0</v>
      </c>
      <c r="BJ487" s="19" t="s">
        <v>77</v>
      </c>
      <c r="BK487" s="187">
        <f>ROUND(I487*H487,2)</f>
        <v>0</v>
      </c>
      <c r="BL487" s="19" t="s">
        <v>181</v>
      </c>
      <c r="BM487" s="186" t="s">
        <v>1478</v>
      </c>
    </row>
    <row r="488" spans="1:65" s="2" customFormat="1" ht="24.2" customHeight="1">
      <c r="A488" s="36"/>
      <c r="B488" s="37"/>
      <c r="C488" s="211" t="s">
        <v>1479</v>
      </c>
      <c r="D488" s="211" t="s">
        <v>138</v>
      </c>
      <c r="E488" s="212" t="s">
        <v>1480</v>
      </c>
      <c r="F488" s="213" t="s">
        <v>1481</v>
      </c>
      <c r="G488" s="214" t="s">
        <v>344</v>
      </c>
      <c r="H488" s="215">
        <v>8</v>
      </c>
      <c r="I488" s="216"/>
      <c r="J488" s="217">
        <f>ROUND(I488*H488,2)</f>
        <v>0</v>
      </c>
      <c r="K488" s="213" t="s">
        <v>131</v>
      </c>
      <c r="L488" s="218"/>
      <c r="M488" s="219" t="s">
        <v>19</v>
      </c>
      <c r="N488" s="220" t="s">
        <v>40</v>
      </c>
      <c r="O488" s="66"/>
      <c r="P488" s="184">
        <f>O488*H488</f>
        <v>0</v>
      </c>
      <c r="Q488" s="184">
        <v>0.0145</v>
      </c>
      <c r="R488" s="184">
        <f>Q488*H488</f>
        <v>0.116</v>
      </c>
      <c r="S488" s="184">
        <v>0</v>
      </c>
      <c r="T488" s="18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6" t="s">
        <v>180</v>
      </c>
      <c r="AT488" s="186" t="s">
        <v>138</v>
      </c>
      <c r="AU488" s="186" t="s">
        <v>79</v>
      </c>
      <c r="AY488" s="19" t="s">
        <v>124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9" t="s">
        <v>77</v>
      </c>
      <c r="BK488" s="187">
        <f>ROUND(I488*H488,2)</f>
        <v>0</v>
      </c>
      <c r="BL488" s="19" t="s">
        <v>181</v>
      </c>
      <c r="BM488" s="186" t="s">
        <v>1482</v>
      </c>
    </row>
    <row r="489" spans="1:65" s="2" customFormat="1" ht="24.2" customHeight="1">
      <c r="A489" s="36"/>
      <c r="B489" s="37"/>
      <c r="C489" s="211" t="s">
        <v>1483</v>
      </c>
      <c r="D489" s="211" t="s">
        <v>138</v>
      </c>
      <c r="E489" s="212" t="s">
        <v>1484</v>
      </c>
      <c r="F489" s="213" t="s">
        <v>1485</v>
      </c>
      <c r="G489" s="214" t="s">
        <v>344</v>
      </c>
      <c r="H489" s="215">
        <v>6</v>
      </c>
      <c r="I489" s="216"/>
      <c r="J489" s="217">
        <f>ROUND(I489*H489,2)</f>
        <v>0</v>
      </c>
      <c r="K489" s="213" t="s">
        <v>131</v>
      </c>
      <c r="L489" s="218"/>
      <c r="M489" s="219" t="s">
        <v>19</v>
      </c>
      <c r="N489" s="220" t="s">
        <v>40</v>
      </c>
      <c r="O489" s="66"/>
      <c r="P489" s="184">
        <f>O489*H489</f>
        <v>0</v>
      </c>
      <c r="Q489" s="184">
        <v>0.016</v>
      </c>
      <c r="R489" s="184">
        <f>Q489*H489</f>
        <v>0.096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180</v>
      </c>
      <c r="AT489" s="186" t="s">
        <v>138</v>
      </c>
      <c r="AU489" s="186" t="s">
        <v>79</v>
      </c>
      <c r="AY489" s="19" t="s">
        <v>124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77</v>
      </c>
      <c r="BK489" s="187">
        <f>ROUND(I489*H489,2)</f>
        <v>0</v>
      </c>
      <c r="BL489" s="19" t="s">
        <v>181</v>
      </c>
      <c r="BM489" s="186" t="s">
        <v>1486</v>
      </c>
    </row>
    <row r="490" spans="1:65" s="2" customFormat="1" ht="37.9" customHeight="1">
      <c r="A490" s="36"/>
      <c r="B490" s="37"/>
      <c r="C490" s="175" t="s">
        <v>1487</v>
      </c>
      <c r="D490" s="175" t="s">
        <v>127</v>
      </c>
      <c r="E490" s="176" t="s">
        <v>1488</v>
      </c>
      <c r="F490" s="177" t="s">
        <v>1489</v>
      </c>
      <c r="G490" s="178" t="s">
        <v>344</v>
      </c>
      <c r="H490" s="179">
        <v>2</v>
      </c>
      <c r="I490" s="180"/>
      <c r="J490" s="181">
        <f>ROUND(I490*H490,2)</f>
        <v>0</v>
      </c>
      <c r="K490" s="177" t="s">
        <v>131</v>
      </c>
      <c r="L490" s="41"/>
      <c r="M490" s="182" t="s">
        <v>19</v>
      </c>
      <c r="N490" s="183" t="s">
        <v>40</v>
      </c>
      <c r="O490" s="66"/>
      <c r="P490" s="184">
        <f>O490*H490</f>
        <v>0</v>
      </c>
      <c r="Q490" s="184">
        <v>0</v>
      </c>
      <c r="R490" s="184">
        <f>Q490*H490</f>
        <v>0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181</v>
      </c>
      <c r="AT490" s="186" t="s">
        <v>127</v>
      </c>
      <c r="AU490" s="186" t="s">
        <v>79</v>
      </c>
      <c r="AY490" s="19" t="s">
        <v>124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77</v>
      </c>
      <c r="BK490" s="187">
        <f>ROUND(I490*H490,2)</f>
        <v>0</v>
      </c>
      <c r="BL490" s="19" t="s">
        <v>181</v>
      </c>
      <c r="BM490" s="186" t="s">
        <v>1490</v>
      </c>
    </row>
    <row r="491" spans="1:65" s="2" customFormat="1" ht="38.65" customHeight="1">
      <c r="A491" s="36"/>
      <c r="B491" s="37"/>
      <c r="C491" s="211" t="s">
        <v>1491</v>
      </c>
      <c r="D491" s="211" t="s">
        <v>138</v>
      </c>
      <c r="E491" s="212" t="s">
        <v>1492</v>
      </c>
      <c r="F491" s="213" t="s">
        <v>1493</v>
      </c>
      <c r="G491" s="214" t="s">
        <v>344</v>
      </c>
      <c r="H491" s="215">
        <v>2</v>
      </c>
      <c r="I491" s="216"/>
      <c r="J491" s="217">
        <f>ROUND(I491*H491,2)</f>
        <v>0</v>
      </c>
      <c r="K491" s="213" t="s">
        <v>19</v>
      </c>
      <c r="L491" s="218"/>
      <c r="M491" s="219" t="s">
        <v>19</v>
      </c>
      <c r="N491" s="220" t="s">
        <v>40</v>
      </c>
      <c r="O491" s="66"/>
      <c r="P491" s="184">
        <f>O491*H491</f>
        <v>0</v>
      </c>
      <c r="Q491" s="184">
        <v>0.04</v>
      </c>
      <c r="R491" s="184">
        <f>Q491*H491</f>
        <v>0.08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180</v>
      </c>
      <c r="AT491" s="186" t="s">
        <v>138</v>
      </c>
      <c r="AU491" s="186" t="s">
        <v>79</v>
      </c>
      <c r="AY491" s="19" t="s">
        <v>124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77</v>
      </c>
      <c r="BK491" s="187">
        <f>ROUND(I491*H491,2)</f>
        <v>0</v>
      </c>
      <c r="BL491" s="19" t="s">
        <v>181</v>
      </c>
      <c r="BM491" s="186" t="s">
        <v>1494</v>
      </c>
    </row>
    <row r="492" spans="1:47" s="2" customFormat="1" ht="39">
      <c r="A492" s="36"/>
      <c r="B492" s="37"/>
      <c r="C492" s="38"/>
      <c r="D492" s="190" t="s">
        <v>338</v>
      </c>
      <c r="E492" s="38"/>
      <c r="F492" s="232" t="s">
        <v>1495</v>
      </c>
      <c r="G492" s="38"/>
      <c r="H492" s="38"/>
      <c r="I492" s="233"/>
      <c r="J492" s="38"/>
      <c r="K492" s="38"/>
      <c r="L492" s="41"/>
      <c r="M492" s="234"/>
      <c r="N492" s="235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338</v>
      </c>
      <c r="AU492" s="19" t="s">
        <v>79</v>
      </c>
    </row>
    <row r="493" spans="1:65" s="2" customFormat="1" ht="24.2" customHeight="1">
      <c r="A493" s="36"/>
      <c r="B493" s="37"/>
      <c r="C493" s="175" t="s">
        <v>1496</v>
      </c>
      <c r="D493" s="175" t="s">
        <v>127</v>
      </c>
      <c r="E493" s="176" t="s">
        <v>1497</v>
      </c>
      <c r="F493" s="177" t="s">
        <v>1498</v>
      </c>
      <c r="G493" s="178" t="s">
        <v>344</v>
      </c>
      <c r="H493" s="179">
        <f>H494</f>
        <v>14</v>
      </c>
      <c r="I493" s="180"/>
      <c r="J493" s="181">
        <f>ROUND(I493*H493,2)</f>
        <v>0</v>
      </c>
      <c r="K493" s="177" t="s">
        <v>131</v>
      </c>
      <c r="L493" s="41"/>
      <c r="M493" s="182" t="s">
        <v>19</v>
      </c>
      <c r="N493" s="183" t="s">
        <v>40</v>
      </c>
      <c r="O493" s="66"/>
      <c r="P493" s="184">
        <f>O493*H493</f>
        <v>0</v>
      </c>
      <c r="Q493" s="184">
        <v>0</v>
      </c>
      <c r="R493" s="184">
        <f>Q493*H493</f>
        <v>0</v>
      </c>
      <c r="S493" s="184">
        <v>0</v>
      </c>
      <c r="T493" s="185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6" t="s">
        <v>181</v>
      </c>
      <c r="AT493" s="186" t="s">
        <v>127</v>
      </c>
      <c r="AU493" s="186" t="s">
        <v>79</v>
      </c>
      <c r="AY493" s="19" t="s">
        <v>124</v>
      </c>
      <c r="BE493" s="187">
        <f>IF(N493="základní",J493,0)</f>
        <v>0</v>
      </c>
      <c r="BF493" s="187">
        <f>IF(N493="snížená",J493,0)</f>
        <v>0</v>
      </c>
      <c r="BG493" s="187">
        <f>IF(N493="zákl. přenesená",J493,0)</f>
        <v>0</v>
      </c>
      <c r="BH493" s="187">
        <f>IF(N493="sníž. přenesená",J493,0)</f>
        <v>0</v>
      </c>
      <c r="BI493" s="187">
        <f>IF(N493="nulová",J493,0)</f>
        <v>0</v>
      </c>
      <c r="BJ493" s="19" t="s">
        <v>77</v>
      </c>
      <c r="BK493" s="187">
        <f>ROUND(I493*H493,2)</f>
        <v>0</v>
      </c>
      <c r="BL493" s="19" t="s">
        <v>181</v>
      </c>
      <c r="BM493" s="186" t="s">
        <v>1499</v>
      </c>
    </row>
    <row r="494" spans="1:65" s="2" customFormat="1" ht="24.2" customHeight="1">
      <c r="A494" s="36"/>
      <c r="B494" s="37"/>
      <c r="C494" s="211" t="s">
        <v>1500</v>
      </c>
      <c r="D494" s="211" t="s">
        <v>138</v>
      </c>
      <c r="E494" s="212" t="s">
        <v>1501</v>
      </c>
      <c r="F494" s="213" t="s">
        <v>1502</v>
      </c>
      <c r="G494" s="214" t="s">
        <v>344</v>
      </c>
      <c r="H494" s="215">
        <v>14</v>
      </c>
      <c r="I494" s="216"/>
      <c r="J494" s="217">
        <f>ROUND(I494*H494,2)</f>
        <v>0</v>
      </c>
      <c r="K494" s="213" t="s">
        <v>131</v>
      </c>
      <c r="L494" s="218"/>
      <c r="M494" s="219" t="s">
        <v>19</v>
      </c>
      <c r="N494" s="220" t="s">
        <v>40</v>
      </c>
      <c r="O494" s="66"/>
      <c r="P494" s="184">
        <f>O494*H494</f>
        <v>0</v>
      </c>
      <c r="Q494" s="184">
        <v>0.0012</v>
      </c>
      <c r="R494" s="184">
        <f>Q494*H494</f>
        <v>0.0168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180</v>
      </c>
      <c r="AT494" s="186" t="s">
        <v>138</v>
      </c>
      <c r="AU494" s="186" t="s">
        <v>79</v>
      </c>
      <c r="AY494" s="19" t="s">
        <v>124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77</v>
      </c>
      <c r="BK494" s="187">
        <f>ROUND(I494*H494,2)</f>
        <v>0</v>
      </c>
      <c r="BL494" s="19" t="s">
        <v>181</v>
      </c>
      <c r="BM494" s="186" t="s">
        <v>1503</v>
      </c>
    </row>
    <row r="495" spans="1:65" s="2" customFormat="1" ht="37.9" customHeight="1">
      <c r="A495" s="36"/>
      <c r="B495" s="37"/>
      <c r="C495" s="175" t="s">
        <v>1504</v>
      </c>
      <c r="D495" s="175" t="s">
        <v>127</v>
      </c>
      <c r="E495" s="176" t="s">
        <v>552</v>
      </c>
      <c r="F495" s="177" t="s">
        <v>553</v>
      </c>
      <c r="G495" s="178" t="s">
        <v>344</v>
      </c>
      <c r="H495" s="179">
        <f>H496</f>
        <v>1.25</v>
      </c>
      <c r="I495" s="180"/>
      <c r="J495" s="181">
        <f>ROUND(I495*H495,2)</f>
        <v>0</v>
      </c>
      <c r="K495" s="177" t="s">
        <v>131</v>
      </c>
      <c r="L495" s="41"/>
      <c r="M495" s="182" t="s">
        <v>19</v>
      </c>
      <c r="N495" s="183" t="s">
        <v>40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181</v>
      </c>
      <c r="AT495" s="186" t="s">
        <v>127</v>
      </c>
      <c r="AU495" s="186" t="s">
        <v>79</v>
      </c>
      <c r="AY495" s="19" t="s">
        <v>124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77</v>
      </c>
      <c r="BK495" s="187">
        <f>ROUND(I495*H495,2)</f>
        <v>0</v>
      </c>
      <c r="BL495" s="19" t="s">
        <v>181</v>
      </c>
      <c r="BM495" s="186" t="s">
        <v>1505</v>
      </c>
    </row>
    <row r="496" spans="2:51" s="13" customFormat="1" ht="12">
      <c r="B496" s="188"/>
      <c r="C496" s="189"/>
      <c r="D496" s="190" t="s">
        <v>134</v>
      </c>
      <c r="E496" s="191" t="s">
        <v>19</v>
      </c>
      <c r="F496" s="192" t="s">
        <v>1506</v>
      </c>
      <c r="G496" s="189"/>
      <c r="H496" s="193">
        <v>1.25</v>
      </c>
      <c r="I496" s="194"/>
      <c r="J496" s="189"/>
      <c r="K496" s="189"/>
      <c r="L496" s="195"/>
      <c r="M496" s="196"/>
      <c r="N496" s="197"/>
      <c r="O496" s="197"/>
      <c r="P496" s="197"/>
      <c r="Q496" s="197"/>
      <c r="R496" s="197"/>
      <c r="S496" s="197"/>
      <c r="T496" s="198"/>
      <c r="AT496" s="199" t="s">
        <v>134</v>
      </c>
      <c r="AU496" s="199" t="s">
        <v>79</v>
      </c>
      <c r="AV496" s="13" t="s">
        <v>79</v>
      </c>
      <c r="AW496" s="13" t="s">
        <v>31</v>
      </c>
      <c r="AX496" s="13" t="s">
        <v>77</v>
      </c>
      <c r="AY496" s="199" t="s">
        <v>124</v>
      </c>
    </row>
    <row r="497" spans="1:65" s="2" customFormat="1" ht="24.2" customHeight="1">
      <c r="A497" s="36"/>
      <c r="B497" s="37"/>
      <c r="C497" s="211" t="s">
        <v>1507</v>
      </c>
      <c r="D497" s="211" t="s">
        <v>138</v>
      </c>
      <c r="E497" s="212" t="s">
        <v>1508</v>
      </c>
      <c r="F497" s="213" t="s">
        <v>1509</v>
      </c>
      <c r="G497" s="214" t="s">
        <v>130</v>
      </c>
      <c r="H497" s="215">
        <v>1.25</v>
      </c>
      <c r="I497" s="216"/>
      <c r="J497" s="217">
        <f>ROUND(I497*H497,2)</f>
        <v>0</v>
      </c>
      <c r="K497" s="213" t="s">
        <v>131</v>
      </c>
      <c r="L497" s="218"/>
      <c r="M497" s="219" t="s">
        <v>19</v>
      </c>
      <c r="N497" s="220" t="s">
        <v>40</v>
      </c>
      <c r="O497" s="66"/>
      <c r="P497" s="184">
        <f>O497*H497</f>
        <v>0</v>
      </c>
      <c r="Q497" s="184">
        <v>0.004</v>
      </c>
      <c r="R497" s="184">
        <f>Q497*H497</f>
        <v>0.005</v>
      </c>
      <c r="S497" s="184">
        <v>0</v>
      </c>
      <c r="T497" s="185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180</v>
      </c>
      <c r="AT497" s="186" t="s">
        <v>138</v>
      </c>
      <c r="AU497" s="186" t="s">
        <v>79</v>
      </c>
      <c r="AY497" s="19" t="s">
        <v>124</v>
      </c>
      <c r="BE497" s="187">
        <f>IF(N497="základní",J497,0)</f>
        <v>0</v>
      </c>
      <c r="BF497" s="187">
        <f>IF(N497="snížená",J497,0)</f>
        <v>0</v>
      </c>
      <c r="BG497" s="187">
        <f>IF(N497="zákl. přenesená",J497,0)</f>
        <v>0</v>
      </c>
      <c r="BH497" s="187">
        <f>IF(N497="sníž. přenesená",J497,0)</f>
        <v>0</v>
      </c>
      <c r="BI497" s="187">
        <f>IF(N497="nulová",J497,0)</f>
        <v>0</v>
      </c>
      <c r="BJ497" s="19" t="s">
        <v>77</v>
      </c>
      <c r="BK497" s="187">
        <f>ROUND(I497*H497,2)</f>
        <v>0</v>
      </c>
      <c r="BL497" s="19" t="s">
        <v>181</v>
      </c>
      <c r="BM497" s="186" t="s">
        <v>1510</v>
      </c>
    </row>
    <row r="498" spans="1:65" s="2" customFormat="1" ht="37.9" customHeight="1">
      <c r="A498" s="36"/>
      <c r="B498" s="37"/>
      <c r="C498" s="175" t="s">
        <v>1511</v>
      </c>
      <c r="D498" s="175" t="s">
        <v>127</v>
      </c>
      <c r="E498" s="176" t="s">
        <v>561</v>
      </c>
      <c r="F498" s="177" t="s">
        <v>562</v>
      </c>
      <c r="G498" s="178" t="s">
        <v>344</v>
      </c>
      <c r="H498" s="179">
        <v>3.84</v>
      </c>
      <c r="I498" s="180"/>
      <c r="J498" s="181">
        <f>ROUND(I498*H498,2)</f>
        <v>0</v>
      </c>
      <c r="K498" s="177" t="s">
        <v>131</v>
      </c>
      <c r="L498" s="41"/>
      <c r="M498" s="182" t="s">
        <v>19</v>
      </c>
      <c r="N498" s="183" t="s">
        <v>40</v>
      </c>
      <c r="O498" s="66"/>
      <c r="P498" s="184">
        <f>O498*H498</f>
        <v>0</v>
      </c>
      <c r="Q498" s="184">
        <v>0</v>
      </c>
      <c r="R498" s="184">
        <f>Q498*H498</f>
        <v>0</v>
      </c>
      <c r="S498" s="184">
        <v>0</v>
      </c>
      <c r="T498" s="185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6" t="s">
        <v>181</v>
      </c>
      <c r="AT498" s="186" t="s">
        <v>127</v>
      </c>
      <c r="AU498" s="186" t="s">
        <v>79</v>
      </c>
      <c r="AY498" s="19" t="s">
        <v>124</v>
      </c>
      <c r="BE498" s="187">
        <f>IF(N498="základní",J498,0)</f>
        <v>0</v>
      </c>
      <c r="BF498" s="187">
        <f>IF(N498="snížená",J498,0)</f>
        <v>0</v>
      </c>
      <c r="BG498" s="187">
        <f>IF(N498="zákl. přenesená",J498,0)</f>
        <v>0</v>
      </c>
      <c r="BH498" s="187">
        <f>IF(N498="sníž. přenesená",J498,0)</f>
        <v>0</v>
      </c>
      <c r="BI498" s="187">
        <f>IF(N498="nulová",J498,0)</f>
        <v>0</v>
      </c>
      <c r="BJ498" s="19" t="s">
        <v>77</v>
      </c>
      <c r="BK498" s="187">
        <f>ROUND(I498*H498,2)</f>
        <v>0</v>
      </c>
      <c r="BL498" s="19" t="s">
        <v>181</v>
      </c>
      <c r="BM498" s="186" t="s">
        <v>1512</v>
      </c>
    </row>
    <row r="499" spans="2:51" s="13" customFormat="1" ht="12">
      <c r="B499" s="188"/>
      <c r="C499" s="189"/>
      <c r="D499" s="190" t="s">
        <v>134</v>
      </c>
      <c r="E499" s="191" t="s">
        <v>19</v>
      </c>
      <c r="F499" s="192" t="s">
        <v>1513</v>
      </c>
      <c r="G499" s="189"/>
      <c r="H499" s="193">
        <v>3.84</v>
      </c>
      <c r="I499" s="194"/>
      <c r="J499" s="189"/>
      <c r="K499" s="189"/>
      <c r="L499" s="195"/>
      <c r="M499" s="196"/>
      <c r="N499" s="197"/>
      <c r="O499" s="197"/>
      <c r="P499" s="197"/>
      <c r="Q499" s="197"/>
      <c r="R499" s="197"/>
      <c r="S499" s="197"/>
      <c r="T499" s="198"/>
      <c r="AT499" s="199" t="s">
        <v>134</v>
      </c>
      <c r="AU499" s="199" t="s">
        <v>79</v>
      </c>
      <c r="AV499" s="13" t="s">
        <v>79</v>
      </c>
      <c r="AW499" s="13" t="s">
        <v>31</v>
      </c>
      <c r="AX499" s="13" t="s">
        <v>77</v>
      </c>
      <c r="AY499" s="199" t="s">
        <v>124</v>
      </c>
    </row>
    <row r="500" spans="1:65" s="2" customFormat="1" ht="24.2" customHeight="1">
      <c r="A500" s="36"/>
      <c r="B500" s="37"/>
      <c r="C500" s="211" t="s">
        <v>1514</v>
      </c>
      <c r="D500" s="211" t="s">
        <v>138</v>
      </c>
      <c r="E500" s="212" t="s">
        <v>1508</v>
      </c>
      <c r="F500" s="213" t="s">
        <v>1509</v>
      </c>
      <c r="G500" s="214" t="s">
        <v>130</v>
      </c>
      <c r="H500" s="215">
        <v>3.84</v>
      </c>
      <c r="I500" s="216"/>
      <c r="J500" s="217">
        <f>ROUND(I500*H500,2)</f>
        <v>0</v>
      </c>
      <c r="K500" s="213" t="s">
        <v>131</v>
      </c>
      <c r="L500" s="218"/>
      <c r="M500" s="219" t="s">
        <v>19</v>
      </c>
      <c r="N500" s="220" t="s">
        <v>40</v>
      </c>
      <c r="O500" s="66"/>
      <c r="P500" s="184">
        <f>O500*H500</f>
        <v>0</v>
      </c>
      <c r="Q500" s="184">
        <v>0.004</v>
      </c>
      <c r="R500" s="184">
        <f>Q500*H500</f>
        <v>0.01536</v>
      </c>
      <c r="S500" s="184">
        <v>0</v>
      </c>
      <c r="T500" s="18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6" t="s">
        <v>180</v>
      </c>
      <c r="AT500" s="186" t="s">
        <v>138</v>
      </c>
      <c r="AU500" s="186" t="s">
        <v>79</v>
      </c>
      <c r="AY500" s="19" t="s">
        <v>124</v>
      </c>
      <c r="BE500" s="187">
        <f>IF(N500="základní",J500,0)</f>
        <v>0</v>
      </c>
      <c r="BF500" s="187">
        <f>IF(N500="snížená",J500,0)</f>
        <v>0</v>
      </c>
      <c r="BG500" s="187">
        <f>IF(N500="zákl. přenesená",J500,0)</f>
        <v>0</v>
      </c>
      <c r="BH500" s="187">
        <f>IF(N500="sníž. přenesená",J500,0)</f>
        <v>0</v>
      </c>
      <c r="BI500" s="187">
        <f>IF(N500="nulová",J500,0)</f>
        <v>0</v>
      </c>
      <c r="BJ500" s="19" t="s">
        <v>77</v>
      </c>
      <c r="BK500" s="187">
        <f>ROUND(I500*H500,2)</f>
        <v>0</v>
      </c>
      <c r="BL500" s="19" t="s">
        <v>181</v>
      </c>
      <c r="BM500" s="186" t="s">
        <v>1515</v>
      </c>
    </row>
    <row r="501" spans="2:51" s="13" customFormat="1" ht="12">
      <c r="B501" s="188"/>
      <c r="C501" s="189"/>
      <c r="D501" s="190" t="s">
        <v>134</v>
      </c>
      <c r="E501" s="191" t="s">
        <v>19</v>
      </c>
      <c r="F501" s="192" t="s">
        <v>1513</v>
      </c>
      <c r="G501" s="189"/>
      <c r="H501" s="193">
        <v>3.84</v>
      </c>
      <c r="I501" s="194"/>
      <c r="J501" s="189"/>
      <c r="K501" s="189"/>
      <c r="L501" s="195"/>
      <c r="M501" s="196"/>
      <c r="N501" s="197"/>
      <c r="O501" s="197"/>
      <c r="P501" s="197"/>
      <c r="Q501" s="197"/>
      <c r="R501" s="197"/>
      <c r="S501" s="197"/>
      <c r="T501" s="198"/>
      <c r="AT501" s="199" t="s">
        <v>134</v>
      </c>
      <c r="AU501" s="199" t="s">
        <v>79</v>
      </c>
      <c r="AV501" s="13" t="s">
        <v>79</v>
      </c>
      <c r="AW501" s="13" t="s">
        <v>31</v>
      </c>
      <c r="AX501" s="13" t="s">
        <v>77</v>
      </c>
      <c r="AY501" s="199" t="s">
        <v>124</v>
      </c>
    </row>
    <row r="502" spans="1:65" s="2" customFormat="1" ht="37.9" customHeight="1">
      <c r="A502" s="36"/>
      <c r="B502" s="37"/>
      <c r="C502" s="175" t="s">
        <v>1516</v>
      </c>
      <c r="D502" s="175" t="s">
        <v>127</v>
      </c>
      <c r="E502" s="176" t="s">
        <v>1517</v>
      </c>
      <c r="F502" s="177" t="s">
        <v>1518</v>
      </c>
      <c r="G502" s="178" t="s">
        <v>272</v>
      </c>
      <c r="H502" s="231"/>
      <c r="I502" s="180"/>
      <c r="J502" s="181">
        <f>ROUND(I502*H502,2)</f>
        <v>0</v>
      </c>
      <c r="K502" s="177" t="s">
        <v>131</v>
      </c>
      <c r="L502" s="41"/>
      <c r="M502" s="182" t="s">
        <v>19</v>
      </c>
      <c r="N502" s="183" t="s">
        <v>40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181</v>
      </c>
      <c r="AT502" s="186" t="s">
        <v>127</v>
      </c>
      <c r="AU502" s="186" t="s">
        <v>79</v>
      </c>
      <c r="AY502" s="19" t="s">
        <v>124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77</v>
      </c>
      <c r="BK502" s="187">
        <f>ROUND(I502*H502,2)</f>
        <v>0</v>
      </c>
      <c r="BL502" s="19" t="s">
        <v>181</v>
      </c>
      <c r="BM502" s="186" t="s">
        <v>1519</v>
      </c>
    </row>
    <row r="503" spans="2:63" s="12" customFormat="1" ht="22.9" customHeight="1">
      <c r="B503" s="159"/>
      <c r="C503" s="160"/>
      <c r="D503" s="161" t="s">
        <v>68</v>
      </c>
      <c r="E503" s="173" t="s">
        <v>1520</v>
      </c>
      <c r="F503" s="173" t="s">
        <v>1521</v>
      </c>
      <c r="G503" s="160"/>
      <c r="H503" s="160"/>
      <c r="I503" s="163"/>
      <c r="J503" s="174">
        <f>BK503</f>
        <v>0</v>
      </c>
      <c r="K503" s="160"/>
      <c r="L503" s="165"/>
      <c r="M503" s="166"/>
      <c r="N503" s="167"/>
      <c r="O503" s="167"/>
      <c r="P503" s="168">
        <f>SUM(P504:P515)</f>
        <v>0</v>
      </c>
      <c r="Q503" s="167"/>
      <c r="R503" s="168">
        <f>SUM(R504:R515)</f>
        <v>2.2024004</v>
      </c>
      <c r="S503" s="167"/>
      <c r="T503" s="169">
        <f>SUM(T504:T515)</f>
        <v>0</v>
      </c>
      <c r="AR503" s="170" t="s">
        <v>79</v>
      </c>
      <c r="AT503" s="171" t="s">
        <v>68</v>
      </c>
      <c r="AU503" s="171" t="s">
        <v>77</v>
      </c>
      <c r="AY503" s="170" t="s">
        <v>124</v>
      </c>
      <c r="BK503" s="172">
        <f>SUM(BK504:BK515)</f>
        <v>0</v>
      </c>
    </row>
    <row r="504" spans="1:65" s="2" customFormat="1" ht="37.9" customHeight="1">
      <c r="A504" s="36"/>
      <c r="B504" s="37"/>
      <c r="C504" s="175" t="s">
        <v>1522</v>
      </c>
      <c r="D504" s="175" t="s">
        <v>127</v>
      </c>
      <c r="E504" s="176" t="s">
        <v>1523</v>
      </c>
      <c r="F504" s="177" t="s">
        <v>1524</v>
      </c>
      <c r="G504" s="178" t="s">
        <v>130</v>
      </c>
      <c r="H504" s="179">
        <v>69.68</v>
      </c>
      <c r="I504" s="180"/>
      <c r="J504" s="181">
        <f>ROUND(I504*H504,2)</f>
        <v>0</v>
      </c>
      <c r="K504" s="177" t="s">
        <v>131</v>
      </c>
      <c r="L504" s="41"/>
      <c r="M504" s="182" t="s">
        <v>19</v>
      </c>
      <c r="N504" s="183" t="s">
        <v>40</v>
      </c>
      <c r="O504" s="66"/>
      <c r="P504" s="184">
        <f>O504*H504</f>
        <v>0</v>
      </c>
      <c r="Q504" s="184">
        <v>0.00043</v>
      </c>
      <c r="R504" s="184">
        <f>Q504*H504</f>
        <v>0.029962400000000004</v>
      </c>
      <c r="S504" s="184">
        <v>0</v>
      </c>
      <c r="T504" s="185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6" t="s">
        <v>181</v>
      </c>
      <c r="AT504" s="186" t="s">
        <v>127</v>
      </c>
      <c r="AU504" s="186" t="s">
        <v>79</v>
      </c>
      <c r="AY504" s="19" t="s">
        <v>124</v>
      </c>
      <c r="BE504" s="187">
        <f>IF(N504="základní",J504,0)</f>
        <v>0</v>
      </c>
      <c r="BF504" s="187">
        <f>IF(N504="snížená",J504,0)</f>
        <v>0</v>
      </c>
      <c r="BG504" s="187">
        <f>IF(N504="zákl. přenesená",J504,0)</f>
        <v>0</v>
      </c>
      <c r="BH504" s="187">
        <f>IF(N504="sníž. přenesená",J504,0)</f>
        <v>0</v>
      </c>
      <c r="BI504" s="187">
        <f>IF(N504="nulová",J504,0)</f>
        <v>0</v>
      </c>
      <c r="BJ504" s="19" t="s">
        <v>77</v>
      </c>
      <c r="BK504" s="187">
        <f>ROUND(I504*H504,2)</f>
        <v>0</v>
      </c>
      <c r="BL504" s="19" t="s">
        <v>181</v>
      </c>
      <c r="BM504" s="186" t="s">
        <v>1525</v>
      </c>
    </row>
    <row r="505" spans="2:51" s="13" customFormat="1" ht="22.5">
      <c r="B505" s="188"/>
      <c r="C505" s="189"/>
      <c r="D505" s="190" t="s">
        <v>134</v>
      </c>
      <c r="E505" s="191" t="s">
        <v>19</v>
      </c>
      <c r="F505" s="192" t="s">
        <v>1526</v>
      </c>
      <c r="G505" s="189"/>
      <c r="H505" s="193">
        <v>69.68</v>
      </c>
      <c r="I505" s="194"/>
      <c r="J505" s="189"/>
      <c r="K505" s="189"/>
      <c r="L505" s="195"/>
      <c r="M505" s="196"/>
      <c r="N505" s="197"/>
      <c r="O505" s="197"/>
      <c r="P505" s="197"/>
      <c r="Q505" s="197"/>
      <c r="R505" s="197"/>
      <c r="S505" s="197"/>
      <c r="T505" s="198"/>
      <c r="AT505" s="199" t="s">
        <v>134</v>
      </c>
      <c r="AU505" s="199" t="s">
        <v>79</v>
      </c>
      <c r="AV505" s="13" t="s">
        <v>79</v>
      </c>
      <c r="AW505" s="13" t="s">
        <v>31</v>
      </c>
      <c r="AX505" s="13" t="s">
        <v>77</v>
      </c>
      <c r="AY505" s="199" t="s">
        <v>124</v>
      </c>
    </row>
    <row r="506" spans="1:65" s="2" customFormat="1" ht="24.2" customHeight="1">
      <c r="A506" s="36"/>
      <c r="B506" s="37"/>
      <c r="C506" s="211" t="s">
        <v>1527</v>
      </c>
      <c r="D506" s="211" t="s">
        <v>138</v>
      </c>
      <c r="E506" s="212" t="s">
        <v>1528</v>
      </c>
      <c r="F506" s="213" t="s">
        <v>1529</v>
      </c>
      <c r="G506" s="214" t="s">
        <v>147</v>
      </c>
      <c r="H506" s="215">
        <v>6.131</v>
      </c>
      <c r="I506" s="216"/>
      <c r="J506" s="217">
        <f>ROUND(I506*H506,2)</f>
        <v>0</v>
      </c>
      <c r="K506" s="213" t="s">
        <v>131</v>
      </c>
      <c r="L506" s="218"/>
      <c r="M506" s="219" t="s">
        <v>19</v>
      </c>
      <c r="N506" s="220" t="s">
        <v>40</v>
      </c>
      <c r="O506" s="66"/>
      <c r="P506" s="184">
        <f>O506*H506</f>
        <v>0</v>
      </c>
      <c r="Q506" s="184">
        <v>0.0177</v>
      </c>
      <c r="R506" s="184">
        <f>Q506*H506</f>
        <v>0.10851870000000001</v>
      </c>
      <c r="S506" s="184">
        <v>0</v>
      </c>
      <c r="T506" s="185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180</v>
      </c>
      <c r="AT506" s="186" t="s">
        <v>138</v>
      </c>
      <c r="AU506" s="186" t="s">
        <v>79</v>
      </c>
      <c r="AY506" s="19" t="s">
        <v>124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19" t="s">
        <v>77</v>
      </c>
      <c r="BK506" s="187">
        <f>ROUND(I506*H506,2)</f>
        <v>0</v>
      </c>
      <c r="BL506" s="19" t="s">
        <v>181</v>
      </c>
      <c r="BM506" s="186" t="s">
        <v>1530</v>
      </c>
    </row>
    <row r="507" spans="2:51" s="13" customFormat="1" ht="12">
      <c r="B507" s="188"/>
      <c r="C507" s="189"/>
      <c r="D507" s="190" t="s">
        <v>134</v>
      </c>
      <c r="E507" s="191" t="s">
        <v>19</v>
      </c>
      <c r="F507" s="192" t="s">
        <v>1531</v>
      </c>
      <c r="G507" s="189"/>
      <c r="H507" s="193">
        <v>5.574</v>
      </c>
      <c r="I507" s="194"/>
      <c r="J507" s="189"/>
      <c r="K507" s="189"/>
      <c r="L507" s="195"/>
      <c r="M507" s="196"/>
      <c r="N507" s="197"/>
      <c r="O507" s="197"/>
      <c r="P507" s="197"/>
      <c r="Q507" s="197"/>
      <c r="R507" s="197"/>
      <c r="S507" s="197"/>
      <c r="T507" s="198"/>
      <c r="AT507" s="199" t="s">
        <v>134</v>
      </c>
      <c r="AU507" s="199" t="s">
        <v>79</v>
      </c>
      <c r="AV507" s="13" t="s">
        <v>79</v>
      </c>
      <c r="AW507" s="13" t="s">
        <v>31</v>
      </c>
      <c r="AX507" s="13" t="s">
        <v>77</v>
      </c>
      <c r="AY507" s="199" t="s">
        <v>124</v>
      </c>
    </row>
    <row r="508" spans="2:51" s="13" customFormat="1" ht="12">
      <c r="B508" s="188"/>
      <c r="C508" s="189"/>
      <c r="D508" s="190" t="s">
        <v>134</v>
      </c>
      <c r="E508" s="189"/>
      <c r="F508" s="192" t="s">
        <v>1532</v>
      </c>
      <c r="G508" s="189"/>
      <c r="H508" s="193">
        <v>6.131</v>
      </c>
      <c r="I508" s="194"/>
      <c r="J508" s="189"/>
      <c r="K508" s="189"/>
      <c r="L508" s="195"/>
      <c r="M508" s="196"/>
      <c r="N508" s="197"/>
      <c r="O508" s="197"/>
      <c r="P508" s="197"/>
      <c r="Q508" s="197"/>
      <c r="R508" s="197"/>
      <c r="S508" s="197"/>
      <c r="T508" s="198"/>
      <c r="AT508" s="199" t="s">
        <v>134</v>
      </c>
      <c r="AU508" s="199" t="s">
        <v>79</v>
      </c>
      <c r="AV508" s="13" t="s">
        <v>79</v>
      </c>
      <c r="AW508" s="13" t="s">
        <v>4</v>
      </c>
      <c r="AX508" s="13" t="s">
        <v>77</v>
      </c>
      <c r="AY508" s="199" t="s">
        <v>124</v>
      </c>
    </row>
    <row r="509" spans="1:65" s="2" customFormat="1" ht="24.2" customHeight="1">
      <c r="A509" s="36"/>
      <c r="B509" s="37"/>
      <c r="C509" s="175" t="s">
        <v>1533</v>
      </c>
      <c r="D509" s="175" t="s">
        <v>127</v>
      </c>
      <c r="E509" s="176" t="s">
        <v>1534</v>
      </c>
      <c r="F509" s="177" t="s">
        <v>1535</v>
      </c>
      <c r="G509" s="178" t="s">
        <v>147</v>
      </c>
      <c r="H509" s="179">
        <v>80.09</v>
      </c>
      <c r="I509" s="180"/>
      <c r="J509" s="181">
        <f>ROUND(I509*H509,2)</f>
        <v>0</v>
      </c>
      <c r="K509" s="177" t="s">
        <v>131</v>
      </c>
      <c r="L509" s="41"/>
      <c r="M509" s="182" t="s">
        <v>19</v>
      </c>
      <c r="N509" s="183" t="s">
        <v>40</v>
      </c>
      <c r="O509" s="66"/>
      <c r="P509" s="184">
        <f>O509*H509</f>
        <v>0</v>
      </c>
      <c r="Q509" s="184">
        <v>0.0063</v>
      </c>
      <c r="R509" s="184">
        <f>Q509*H509</f>
        <v>0.504567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181</v>
      </c>
      <c r="AT509" s="186" t="s">
        <v>127</v>
      </c>
      <c r="AU509" s="186" t="s">
        <v>79</v>
      </c>
      <c r="AY509" s="19" t="s">
        <v>124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77</v>
      </c>
      <c r="BK509" s="187">
        <f>ROUND(I509*H509,2)</f>
        <v>0</v>
      </c>
      <c r="BL509" s="19" t="s">
        <v>181</v>
      </c>
      <c r="BM509" s="186" t="s">
        <v>1536</v>
      </c>
    </row>
    <row r="510" spans="2:51" s="13" customFormat="1" ht="22.5">
      <c r="B510" s="188"/>
      <c r="C510" s="189"/>
      <c r="D510" s="190" t="s">
        <v>134</v>
      </c>
      <c r="E510" s="191" t="s">
        <v>19</v>
      </c>
      <c r="F510" s="192" t="s">
        <v>1537</v>
      </c>
      <c r="G510" s="189"/>
      <c r="H510" s="193">
        <v>80.09</v>
      </c>
      <c r="I510" s="194"/>
      <c r="J510" s="189"/>
      <c r="K510" s="189"/>
      <c r="L510" s="195"/>
      <c r="M510" s="196"/>
      <c r="N510" s="197"/>
      <c r="O510" s="197"/>
      <c r="P510" s="197"/>
      <c r="Q510" s="197"/>
      <c r="R510" s="197"/>
      <c r="S510" s="197"/>
      <c r="T510" s="198"/>
      <c r="AT510" s="199" t="s">
        <v>134</v>
      </c>
      <c r="AU510" s="199" t="s">
        <v>79</v>
      </c>
      <c r="AV510" s="13" t="s">
        <v>79</v>
      </c>
      <c r="AW510" s="13" t="s">
        <v>31</v>
      </c>
      <c r="AX510" s="13" t="s">
        <v>77</v>
      </c>
      <c r="AY510" s="199" t="s">
        <v>124</v>
      </c>
    </row>
    <row r="511" spans="1:65" s="2" customFormat="1" ht="24.2" customHeight="1">
      <c r="A511" s="36"/>
      <c r="B511" s="37"/>
      <c r="C511" s="211" t="s">
        <v>1538</v>
      </c>
      <c r="D511" s="211" t="s">
        <v>138</v>
      </c>
      <c r="E511" s="212" t="s">
        <v>1528</v>
      </c>
      <c r="F511" s="213" t="s">
        <v>1529</v>
      </c>
      <c r="G511" s="214" t="s">
        <v>147</v>
      </c>
      <c r="H511" s="215">
        <v>88.099</v>
      </c>
      <c r="I511" s="216"/>
      <c r="J511" s="217">
        <f>ROUND(I511*H511,2)</f>
        <v>0</v>
      </c>
      <c r="K511" s="213" t="s">
        <v>131</v>
      </c>
      <c r="L511" s="218"/>
      <c r="M511" s="219" t="s">
        <v>19</v>
      </c>
      <c r="N511" s="220" t="s">
        <v>40</v>
      </c>
      <c r="O511" s="66"/>
      <c r="P511" s="184">
        <f>O511*H511</f>
        <v>0</v>
      </c>
      <c r="Q511" s="184">
        <v>0.0177</v>
      </c>
      <c r="R511" s="184">
        <f>Q511*H511</f>
        <v>1.5593523</v>
      </c>
      <c r="S511" s="184">
        <v>0</v>
      </c>
      <c r="T511" s="185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180</v>
      </c>
      <c r="AT511" s="186" t="s">
        <v>138</v>
      </c>
      <c r="AU511" s="186" t="s">
        <v>79</v>
      </c>
      <c r="AY511" s="19" t="s">
        <v>124</v>
      </c>
      <c r="BE511" s="187">
        <f>IF(N511="základní",J511,0)</f>
        <v>0</v>
      </c>
      <c r="BF511" s="187">
        <f>IF(N511="snížená",J511,0)</f>
        <v>0</v>
      </c>
      <c r="BG511" s="187">
        <f>IF(N511="zákl. přenesená",J511,0)</f>
        <v>0</v>
      </c>
      <c r="BH511" s="187">
        <f>IF(N511="sníž. přenesená",J511,0)</f>
        <v>0</v>
      </c>
      <c r="BI511" s="187">
        <f>IF(N511="nulová",J511,0)</f>
        <v>0</v>
      </c>
      <c r="BJ511" s="19" t="s">
        <v>77</v>
      </c>
      <c r="BK511" s="187">
        <f>ROUND(I511*H511,2)</f>
        <v>0</v>
      </c>
      <c r="BL511" s="19" t="s">
        <v>181</v>
      </c>
      <c r="BM511" s="186" t="s">
        <v>1539</v>
      </c>
    </row>
    <row r="512" spans="2:51" s="13" customFormat="1" ht="12">
      <c r="B512" s="188"/>
      <c r="C512" s="189"/>
      <c r="D512" s="190" t="s">
        <v>134</v>
      </c>
      <c r="E512" s="189"/>
      <c r="F512" s="192" t="s">
        <v>1540</v>
      </c>
      <c r="G512" s="189"/>
      <c r="H512" s="193">
        <v>88.099</v>
      </c>
      <c r="I512" s="194"/>
      <c r="J512" s="189"/>
      <c r="K512" s="189"/>
      <c r="L512" s="195"/>
      <c r="M512" s="196"/>
      <c r="N512" s="197"/>
      <c r="O512" s="197"/>
      <c r="P512" s="197"/>
      <c r="Q512" s="197"/>
      <c r="R512" s="197"/>
      <c r="S512" s="197"/>
      <c r="T512" s="198"/>
      <c r="AT512" s="199" t="s">
        <v>134</v>
      </c>
      <c r="AU512" s="199" t="s">
        <v>79</v>
      </c>
      <c r="AV512" s="13" t="s">
        <v>79</v>
      </c>
      <c r="AW512" s="13" t="s">
        <v>4</v>
      </c>
      <c r="AX512" s="13" t="s">
        <v>77</v>
      </c>
      <c r="AY512" s="199" t="s">
        <v>124</v>
      </c>
    </row>
    <row r="513" spans="1:65" s="2" customFormat="1" ht="24.2" customHeight="1">
      <c r="A513" s="36"/>
      <c r="B513" s="37"/>
      <c r="C513" s="175" t="s">
        <v>1541</v>
      </c>
      <c r="D513" s="175" t="s">
        <v>127</v>
      </c>
      <c r="E513" s="176" t="s">
        <v>1542</v>
      </c>
      <c r="F513" s="177" t="s">
        <v>1543</v>
      </c>
      <c r="G513" s="178" t="s">
        <v>147</v>
      </c>
      <c r="H513" s="179">
        <v>9.5</v>
      </c>
      <c r="I513" s="180"/>
      <c r="J513" s="181">
        <f>ROUND(I513*H513,2)</f>
        <v>0</v>
      </c>
      <c r="K513" s="177" t="s">
        <v>131</v>
      </c>
      <c r="L513" s="41"/>
      <c r="M513" s="182" t="s">
        <v>19</v>
      </c>
      <c r="N513" s="183" t="s">
        <v>40</v>
      </c>
      <c r="O513" s="66"/>
      <c r="P513" s="184">
        <f>O513*H513</f>
        <v>0</v>
      </c>
      <c r="Q513" s="184">
        <v>0</v>
      </c>
      <c r="R513" s="184">
        <f>Q513*H513</f>
        <v>0</v>
      </c>
      <c r="S513" s="184">
        <v>0</v>
      </c>
      <c r="T513" s="185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6" t="s">
        <v>181</v>
      </c>
      <c r="AT513" s="186" t="s">
        <v>127</v>
      </c>
      <c r="AU513" s="186" t="s">
        <v>79</v>
      </c>
      <c r="AY513" s="19" t="s">
        <v>124</v>
      </c>
      <c r="BE513" s="187">
        <f>IF(N513="základní",J513,0)</f>
        <v>0</v>
      </c>
      <c r="BF513" s="187">
        <f>IF(N513="snížená",J513,0)</f>
        <v>0</v>
      </c>
      <c r="BG513" s="187">
        <f>IF(N513="zákl. přenesená",J513,0)</f>
        <v>0</v>
      </c>
      <c r="BH513" s="187">
        <f>IF(N513="sníž. přenesená",J513,0)</f>
        <v>0</v>
      </c>
      <c r="BI513" s="187">
        <f>IF(N513="nulová",J513,0)</f>
        <v>0</v>
      </c>
      <c r="BJ513" s="19" t="s">
        <v>77</v>
      </c>
      <c r="BK513" s="187">
        <f>ROUND(I513*H513,2)</f>
        <v>0</v>
      </c>
      <c r="BL513" s="19" t="s">
        <v>181</v>
      </c>
      <c r="BM513" s="186" t="s">
        <v>1544</v>
      </c>
    </row>
    <row r="514" spans="2:51" s="13" customFormat="1" ht="12">
      <c r="B514" s="188"/>
      <c r="C514" s="189"/>
      <c r="D514" s="190" t="s">
        <v>134</v>
      </c>
      <c r="E514" s="191" t="s">
        <v>19</v>
      </c>
      <c r="F514" s="192" t="s">
        <v>1545</v>
      </c>
      <c r="G514" s="189"/>
      <c r="H514" s="193">
        <v>9.5</v>
      </c>
      <c r="I514" s="194"/>
      <c r="J514" s="189"/>
      <c r="K514" s="189"/>
      <c r="L514" s="195"/>
      <c r="M514" s="196"/>
      <c r="N514" s="197"/>
      <c r="O514" s="197"/>
      <c r="P514" s="197"/>
      <c r="Q514" s="197"/>
      <c r="R514" s="197"/>
      <c r="S514" s="197"/>
      <c r="T514" s="198"/>
      <c r="AT514" s="199" t="s">
        <v>134</v>
      </c>
      <c r="AU514" s="199" t="s">
        <v>79</v>
      </c>
      <c r="AV514" s="13" t="s">
        <v>79</v>
      </c>
      <c r="AW514" s="13" t="s">
        <v>31</v>
      </c>
      <c r="AX514" s="13" t="s">
        <v>77</v>
      </c>
      <c r="AY514" s="199" t="s">
        <v>124</v>
      </c>
    </row>
    <row r="515" spans="1:65" s="2" customFormat="1" ht="37.9" customHeight="1">
      <c r="A515" s="36"/>
      <c r="B515" s="37"/>
      <c r="C515" s="175" t="s">
        <v>1546</v>
      </c>
      <c r="D515" s="175" t="s">
        <v>127</v>
      </c>
      <c r="E515" s="176" t="s">
        <v>1547</v>
      </c>
      <c r="F515" s="177" t="s">
        <v>1548</v>
      </c>
      <c r="G515" s="178" t="s">
        <v>272</v>
      </c>
      <c r="H515" s="231"/>
      <c r="I515" s="180"/>
      <c r="J515" s="181">
        <f>ROUND(I515*H515,2)</f>
        <v>0</v>
      </c>
      <c r="K515" s="177" t="s">
        <v>131</v>
      </c>
      <c r="L515" s="41"/>
      <c r="M515" s="182" t="s">
        <v>19</v>
      </c>
      <c r="N515" s="183" t="s">
        <v>40</v>
      </c>
      <c r="O515" s="66"/>
      <c r="P515" s="184">
        <f>O515*H515</f>
        <v>0</v>
      </c>
      <c r="Q515" s="184">
        <v>0</v>
      </c>
      <c r="R515" s="184">
        <f>Q515*H515</f>
        <v>0</v>
      </c>
      <c r="S515" s="184">
        <v>0</v>
      </c>
      <c r="T515" s="185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6" t="s">
        <v>181</v>
      </c>
      <c r="AT515" s="186" t="s">
        <v>127</v>
      </c>
      <c r="AU515" s="186" t="s">
        <v>79</v>
      </c>
      <c r="AY515" s="19" t="s">
        <v>124</v>
      </c>
      <c r="BE515" s="187">
        <f>IF(N515="základní",J515,0)</f>
        <v>0</v>
      </c>
      <c r="BF515" s="187">
        <f>IF(N515="snížená",J515,0)</f>
        <v>0</v>
      </c>
      <c r="BG515" s="187">
        <f>IF(N515="zákl. přenesená",J515,0)</f>
        <v>0</v>
      </c>
      <c r="BH515" s="187">
        <f>IF(N515="sníž. přenesená",J515,0)</f>
        <v>0</v>
      </c>
      <c r="BI515" s="187">
        <f>IF(N515="nulová",J515,0)</f>
        <v>0</v>
      </c>
      <c r="BJ515" s="19" t="s">
        <v>77</v>
      </c>
      <c r="BK515" s="187">
        <f>ROUND(I515*H515,2)</f>
        <v>0</v>
      </c>
      <c r="BL515" s="19" t="s">
        <v>181</v>
      </c>
      <c r="BM515" s="186" t="s">
        <v>1549</v>
      </c>
    </row>
    <row r="516" spans="2:63" s="12" customFormat="1" ht="22.9" customHeight="1">
      <c r="B516" s="159"/>
      <c r="C516" s="160"/>
      <c r="D516" s="161" t="s">
        <v>68</v>
      </c>
      <c r="E516" s="173" t="s">
        <v>1550</v>
      </c>
      <c r="F516" s="173" t="s">
        <v>1551</v>
      </c>
      <c r="G516" s="160"/>
      <c r="H516" s="160"/>
      <c r="I516" s="163"/>
      <c r="J516" s="174">
        <f>BK516</f>
        <v>0</v>
      </c>
      <c r="K516" s="160"/>
      <c r="L516" s="165"/>
      <c r="M516" s="166"/>
      <c r="N516" s="167"/>
      <c r="O516" s="167"/>
      <c r="P516" s="168">
        <f>SUM(P517:P536)</f>
        <v>0</v>
      </c>
      <c r="Q516" s="167"/>
      <c r="R516" s="168">
        <f>SUM(R517:R536)</f>
        <v>3.0359035</v>
      </c>
      <c r="S516" s="167"/>
      <c r="T516" s="169">
        <f>SUM(T517:T536)</f>
        <v>0</v>
      </c>
      <c r="AR516" s="170" t="s">
        <v>79</v>
      </c>
      <c r="AT516" s="171" t="s">
        <v>68</v>
      </c>
      <c r="AU516" s="171" t="s">
        <v>77</v>
      </c>
      <c r="AY516" s="170" t="s">
        <v>124</v>
      </c>
      <c r="BK516" s="172">
        <f>SUM(BK517:BK536)</f>
        <v>0</v>
      </c>
    </row>
    <row r="517" spans="1:65" s="2" customFormat="1" ht="24.2" customHeight="1">
      <c r="A517" s="36"/>
      <c r="B517" s="37"/>
      <c r="C517" s="175" t="s">
        <v>1552</v>
      </c>
      <c r="D517" s="175" t="s">
        <v>127</v>
      </c>
      <c r="E517" s="176" t="s">
        <v>1553</v>
      </c>
      <c r="F517" s="177" t="s">
        <v>1554</v>
      </c>
      <c r="G517" s="178" t="s">
        <v>147</v>
      </c>
      <c r="H517" s="179">
        <v>173.98</v>
      </c>
      <c r="I517" s="180"/>
      <c r="J517" s="181">
        <f>ROUND(I517*H517,2)</f>
        <v>0</v>
      </c>
      <c r="K517" s="177" t="s">
        <v>131</v>
      </c>
      <c r="L517" s="41"/>
      <c r="M517" s="182" t="s">
        <v>19</v>
      </c>
      <c r="N517" s="183" t="s">
        <v>40</v>
      </c>
      <c r="O517" s="66"/>
      <c r="P517" s="184">
        <f>O517*H517</f>
        <v>0</v>
      </c>
      <c r="Q517" s="184">
        <v>0.0015</v>
      </c>
      <c r="R517" s="184">
        <f>Q517*H517</f>
        <v>0.26097</v>
      </c>
      <c r="S517" s="184">
        <v>0</v>
      </c>
      <c r="T517" s="185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6" t="s">
        <v>181</v>
      </c>
      <c r="AT517" s="186" t="s">
        <v>127</v>
      </c>
      <c r="AU517" s="186" t="s">
        <v>79</v>
      </c>
      <c r="AY517" s="19" t="s">
        <v>124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9" t="s">
        <v>77</v>
      </c>
      <c r="BK517" s="187">
        <f>ROUND(I517*H517,2)</f>
        <v>0</v>
      </c>
      <c r="BL517" s="19" t="s">
        <v>181</v>
      </c>
      <c r="BM517" s="186" t="s">
        <v>1555</v>
      </c>
    </row>
    <row r="518" spans="2:51" s="15" customFormat="1" ht="12">
      <c r="B518" s="221"/>
      <c r="C518" s="222"/>
      <c r="D518" s="190" t="s">
        <v>134</v>
      </c>
      <c r="E518" s="223" t="s">
        <v>19</v>
      </c>
      <c r="F518" s="224" t="s">
        <v>1556</v>
      </c>
      <c r="G518" s="222"/>
      <c r="H518" s="223" t="s">
        <v>19</v>
      </c>
      <c r="I518" s="225"/>
      <c r="J518" s="222"/>
      <c r="K518" s="222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134</v>
      </c>
      <c r="AU518" s="230" t="s">
        <v>79</v>
      </c>
      <c r="AV518" s="15" t="s">
        <v>77</v>
      </c>
      <c r="AW518" s="15" t="s">
        <v>31</v>
      </c>
      <c r="AX518" s="15" t="s">
        <v>69</v>
      </c>
      <c r="AY518" s="230" t="s">
        <v>124</v>
      </c>
    </row>
    <row r="519" spans="2:51" s="13" customFormat="1" ht="12">
      <c r="B519" s="188"/>
      <c r="C519" s="189"/>
      <c r="D519" s="190" t="s">
        <v>134</v>
      </c>
      <c r="E519" s="191" t="s">
        <v>19</v>
      </c>
      <c r="F519" s="192" t="s">
        <v>1557</v>
      </c>
      <c r="G519" s="189"/>
      <c r="H519" s="193">
        <v>30.33</v>
      </c>
      <c r="I519" s="194"/>
      <c r="J519" s="189"/>
      <c r="K519" s="189"/>
      <c r="L519" s="195"/>
      <c r="M519" s="196"/>
      <c r="N519" s="197"/>
      <c r="O519" s="197"/>
      <c r="P519" s="197"/>
      <c r="Q519" s="197"/>
      <c r="R519" s="197"/>
      <c r="S519" s="197"/>
      <c r="T519" s="198"/>
      <c r="AT519" s="199" t="s">
        <v>134</v>
      </c>
      <c r="AU519" s="199" t="s">
        <v>79</v>
      </c>
      <c r="AV519" s="13" t="s">
        <v>79</v>
      </c>
      <c r="AW519" s="13" t="s">
        <v>31</v>
      </c>
      <c r="AX519" s="13" t="s">
        <v>69</v>
      </c>
      <c r="AY519" s="199" t="s">
        <v>124</v>
      </c>
    </row>
    <row r="520" spans="2:51" s="15" customFormat="1" ht="12">
      <c r="B520" s="221"/>
      <c r="C520" s="222"/>
      <c r="D520" s="190" t="s">
        <v>134</v>
      </c>
      <c r="E520" s="223" t="s">
        <v>19</v>
      </c>
      <c r="F520" s="224" t="s">
        <v>1558</v>
      </c>
      <c r="G520" s="222"/>
      <c r="H520" s="223" t="s">
        <v>19</v>
      </c>
      <c r="I520" s="225"/>
      <c r="J520" s="222"/>
      <c r="K520" s="222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134</v>
      </c>
      <c r="AU520" s="230" t="s">
        <v>79</v>
      </c>
      <c r="AV520" s="15" t="s">
        <v>77</v>
      </c>
      <c r="AW520" s="15" t="s">
        <v>31</v>
      </c>
      <c r="AX520" s="15" t="s">
        <v>69</v>
      </c>
      <c r="AY520" s="230" t="s">
        <v>124</v>
      </c>
    </row>
    <row r="521" spans="2:51" s="13" customFormat="1" ht="22.5">
      <c r="B521" s="188"/>
      <c r="C521" s="189"/>
      <c r="D521" s="190" t="s">
        <v>134</v>
      </c>
      <c r="E521" s="191" t="s">
        <v>19</v>
      </c>
      <c r="F521" s="192" t="s">
        <v>826</v>
      </c>
      <c r="G521" s="189"/>
      <c r="H521" s="193">
        <v>166.05</v>
      </c>
      <c r="I521" s="194"/>
      <c r="J521" s="189"/>
      <c r="K521" s="189"/>
      <c r="L521" s="195"/>
      <c r="M521" s="196"/>
      <c r="N521" s="197"/>
      <c r="O521" s="197"/>
      <c r="P521" s="197"/>
      <c r="Q521" s="197"/>
      <c r="R521" s="197"/>
      <c r="S521" s="197"/>
      <c r="T521" s="198"/>
      <c r="AT521" s="199" t="s">
        <v>134</v>
      </c>
      <c r="AU521" s="199" t="s">
        <v>79</v>
      </c>
      <c r="AV521" s="13" t="s">
        <v>79</v>
      </c>
      <c r="AW521" s="13" t="s">
        <v>31</v>
      </c>
      <c r="AX521" s="13" t="s">
        <v>69</v>
      </c>
      <c r="AY521" s="199" t="s">
        <v>124</v>
      </c>
    </row>
    <row r="522" spans="2:51" s="13" customFormat="1" ht="12">
      <c r="B522" s="188"/>
      <c r="C522" s="189"/>
      <c r="D522" s="190" t="s">
        <v>134</v>
      </c>
      <c r="E522" s="191" t="s">
        <v>19</v>
      </c>
      <c r="F522" s="192" t="s">
        <v>827</v>
      </c>
      <c r="G522" s="189"/>
      <c r="H522" s="193">
        <v>-22.4</v>
      </c>
      <c r="I522" s="194"/>
      <c r="J522" s="189"/>
      <c r="K522" s="189"/>
      <c r="L522" s="195"/>
      <c r="M522" s="196"/>
      <c r="N522" s="197"/>
      <c r="O522" s="197"/>
      <c r="P522" s="197"/>
      <c r="Q522" s="197"/>
      <c r="R522" s="197"/>
      <c r="S522" s="197"/>
      <c r="T522" s="198"/>
      <c r="AT522" s="199" t="s">
        <v>134</v>
      </c>
      <c r="AU522" s="199" t="s">
        <v>79</v>
      </c>
      <c r="AV522" s="13" t="s">
        <v>79</v>
      </c>
      <c r="AW522" s="13" t="s">
        <v>31</v>
      </c>
      <c r="AX522" s="13" t="s">
        <v>69</v>
      </c>
      <c r="AY522" s="199" t="s">
        <v>124</v>
      </c>
    </row>
    <row r="523" spans="2:51" s="14" customFormat="1" ht="12">
      <c r="B523" s="200"/>
      <c r="C523" s="201"/>
      <c r="D523" s="190" t="s">
        <v>134</v>
      </c>
      <c r="E523" s="202" t="s">
        <v>19</v>
      </c>
      <c r="F523" s="203" t="s">
        <v>137</v>
      </c>
      <c r="G523" s="201"/>
      <c r="H523" s="204">
        <v>173.98</v>
      </c>
      <c r="I523" s="205"/>
      <c r="J523" s="201"/>
      <c r="K523" s="201"/>
      <c r="L523" s="206"/>
      <c r="M523" s="207"/>
      <c r="N523" s="208"/>
      <c r="O523" s="208"/>
      <c r="P523" s="208"/>
      <c r="Q523" s="208"/>
      <c r="R523" s="208"/>
      <c r="S523" s="208"/>
      <c r="T523" s="209"/>
      <c r="AT523" s="210" t="s">
        <v>134</v>
      </c>
      <c r="AU523" s="210" t="s">
        <v>79</v>
      </c>
      <c r="AV523" s="14" t="s">
        <v>132</v>
      </c>
      <c r="AW523" s="14" t="s">
        <v>31</v>
      </c>
      <c r="AX523" s="14" t="s">
        <v>77</v>
      </c>
      <c r="AY523" s="210" t="s">
        <v>124</v>
      </c>
    </row>
    <row r="524" spans="1:65" s="2" customFormat="1" ht="37.9" customHeight="1">
      <c r="A524" s="36"/>
      <c r="B524" s="37"/>
      <c r="C524" s="175" t="s">
        <v>1559</v>
      </c>
      <c r="D524" s="175" t="s">
        <v>127</v>
      </c>
      <c r="E524" s="176" t="s">
        <v>1560</v>
      </c>
      <c r="F524" s="177" t="s">
        <v>1561</v>
      </c>
      <c r="G524" s="178" t="s">
        <v>147</v>
      </c>
      <c r="H524" s="179">
        <v>143.65</v>
      </c>
      <c r="I524" s="180"/>
      <c r="J524" s="181">
        <f>ROUND(I524*H524,2)</f>
        <v>0</v>
      </c>
      <c r="K524" s="177" t="s">
        <v>131</v>
      </c>
      <c r="L524" s="41"/>
      <c r="M524" s="182" t="s">
        <v>19</v>
      </c>
      <c r="N524" s="183" t="s">
        <v>40</v>
      </c>
      <c r="O524" s="66"/>
      <c r="P524" s="184">
        <f>O524*H524</f>
        <v>0</v>
      </c>
      <c r="Q524" s="184">
        <v>0.0053</v>
      </c>
      <c r="R524" s="184">
        <f>Q524*H524</f>
        <v>0.761345</v>
      </c>
      <c r="S524" s="184">
        <v>0</v>
      </c>
      <c r="T524" s="185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6" t="s">
        <v>181</v>
      </c>
      <c r="AT524" s="186" t="s">
        <v>127</v>
      </c>
      <c r="AU524" s="186" t="s">
        <v>79</v>
      </c>
      <c r="AY524" s="19" t="s">
        <v>124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9" t="s">
        <v>77</v>
      </c>
      <c r="BK524" s="187">
        <f>ROUND(I524*H524,2)</f>
        <v>0</v>
      </c>
      <c r="BL524" s="19" t="s">
        <v>181</v>
      </c>
      <c r="BM524" s="186" t="s">
        <v>1562</v>
      </c>
    </row>
    <row r="525" spans="2:51" s="13" customFormat="1" ht="22.5">
      <c r="B525" s="188"/>
      <c r="C525" s="189"/>
      <c r="D525" s="190" t="s">
        <v>134</v>
      </c>
      <c r="E525" s="191" t="s">
        <v>19</v>
      </c>
      <c r="F525" s="192" t="s">
        <v>826</v>
      </c>
      <c r="G525" s="189"/>
      <c r="H525" s="193">
        <v>166.05</v>
      </c>
      <c r="I525" s="194"/>
      <c r="J525" s="189"/>
      <c r="K525" s="189"/>
      <c r="L525" s="195"/>
      <c r="M525" s="196"/>
      <c r="N525" s="197"/>
      <c r="O525" s="197"/>
      <c r="P525" s="197"/>
      <c r="Q525" s="197"/>
      <c r="R525" s="197"/>
      <c r="S525" s="197"/>
      <c r="T525" s="198"/>
      <c r="AT525" s="199" t="s">
        <v>134</v>
      </c>
      <c r="AU525" s="199" t="s">
        <v>79</v>
      </c>
      <c r="AV525" s="13" t="s">
        <v>79</v>
      </c>
      <c r="AW525" s="13" t="s">
        <v>31</v>
      </c>
      <c r="AX525" s="13" t="s">
        <v>69</v>
      </c>
      <c r="AY525" s="199" t="s">
        <v>124</v>
      </c>
    </row>
    <row r="526" spans="2:51" s="13" customFormat="1" ht="12">
      <c r="B526" s="188"/>
      <c r="C526" s="189"/>
      <c r="D526" s="190" t="s">
        <v>134</v>
      </c>
      <c r="E526" s="191" t="s">
        <v>19</v>
      </c>
      <c r="F526" s="192" t="s">
        <v>827</v>
      </c>
      <c r="G526" s="189"/>
      <c r="H526" s="193">
        <v>-22.4</v>
      </c>
      <c r="I526" s="194"/>
      <c r="J526" s="189"/>
      <c r="K526" s="189"/>
      <c r="L526" s="195"/>
      <c r="M526" s="196"/>
      <c r="N526" s="197"/>
      <c r="O526" s="197"/>
      <c r="P526" s="197"/>
      <c r="Q526" s="197"/>
      <c r="R526" s="197"/>
      <c r="S526" s="197"/>
      <c r="T526" s="198"/>
      <c r="AT526" s="199" t="s">
        <v>134</v>
      </c>
      <c r="AU526" s="199" t="s">
        <v>79</v>
      </c>
      <c r="AV526" s="13" t="s">
        <v>79</v>
      </c>
      <c r="AW526" s="13" t="s">
        <v>31</v>
      </c>
      <c r="AX526" s="13" t="s">
        <v>69</v>
      </c>
      <c r="AY526" s="199" t="s">
        <v>124</v>
      </c>
    </row>
    <row r="527" spans="2:51" s="14" customFormat="1" ht="12">
      <c r="B527" s="200"/>
      <c r="C527" s="201"/>
      <c r="D527" s="190" t="s">
        <v>134</v>
      </c>
      <c r="E527" s="202" t="s">
        <v>19</v>
      </c>
      <c r="F527" s="203" t="s">
        <v>137</v>
      </c>
      <c r="G527" s="201"/>
      <c r="H527" s="204">
        <v>143.65</v>
      </c>
      <c r="I527" s="205"/>
      <c r="J527" s="201"/>
      <c r="K527" s="201"/>
      <c r="L527" s="206"/>
      <c r="M527" s="207"/>
      <c r="N527" s="208"/>
      <c r="O527" s="208"/>
      <c r="P527" s="208"/>
      <c r="Q527" s="208"/>
      <c r="R527" s="208"/>
      <c r="S527" s="208"/>
      <c r="T527" s="209"/>
      <c r="AT527" s="210" t="s">
        <v>134</v>
      </c>
      <c r="AU527" s="210" t="s">
        <v>79</v>
      </c>
      <c r="AV527" s="14" t="s">
        <v>132</v>
      </c>
      <c r="AW527" s="14" t="s">
        <v>31</v>
      </c>
      <c r="AX527" s="14" t="s">
        <v>77</v>
      </c>
      <c r="AY527" s="210" t="s">
        <v>124</v>
      </c>
    </row>
    <row r="528" spans="1:65" s="2" customFormat="1" ht="14.45" customHeight="1">
      <c r="A528" s="36"/>
      <c r="B528" s="37"/>
      <c r="C528" s="211" t="s">
        <v>1563</v>
      </c>
      <c r="D528" s="211" t="s">
        <v>138</v>
      </c>
      <c r="E528" s="212" t="s">
        <v>1564</v>
      </c>
      <c r="F528" s="213" t="s">
        <v>1565</v>
      </c>
      <c r="G528" s="214" t="s">
        <v>147</v>
      </c>
      <c r="H528" s="215">
        <v>158.015</v>
      </c>
      <c r="I528" s="216"/>
      <c r="J528" s="217">
        <f>ROUND(I528*H528,2)</f>
        <v>0</v>
      </c>
      <c r="K528" s="213" t="s">
        <v>131</v>
      </c>
      <c r="L528" s="218"/>
      <c r="M528" s="219" t="s">
        <v>19</v>
      </c>
      <c r="N528" s="220" t="s">
        <v>40</v>
      </c>
      <c r="O528" s="66"/>
      <c r="P528" s="184">
        <f>O528*H528</f>
        <v>0</v>
      </c>
      <c r="Q528" s="184">
        <v>0.0126</v>
      </c>
      <c r="R528" s="184">
        <f>Q528*H528</f>
        <v>1.990989</v>
      </c>
      <c r="S528" s="184">
        <v>0</v>
      </c>
      <c r="T528" s="185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180</v>
      </c>
      <c r="AT528" s="186" t="s">
        <v>138</v>
      </c>
      <c r="AU528" s="186" t="s">
        <v>79</v>
      </c>
      <c r="AY528" s="19" t="s">
        <v>124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9" t="s">
        <v>77</v>
      </c>
      <c r="BK528" s="187">
        <f>ROUND(I528*H528,2)</f>
        <v>0</v>
      </c>
      <c r="BL528" s="19" t="s">
        <v>181</v>
      </c>
      <c r="BM528" s="186" t="s">
        <v>1566</v>
      </c>
    </row>
    <row r="529" spans="2:51" s="13" customFormat="1" ht="12">
      <c r="B529" s="188"/>
      <c r="C529" s="189"/>
      <c r="D529" s="190" t="s">
        <v>134</v>
      </c>
      <c r="E529" s="189"/>
      <c r="F529" s="192" t="s">
        <v>1567</v>
      </c>
      <c r="G529" s="189"/>
      <c r="H529" s="193">
        <v>158.015</v>
      </c>
      <c r="I529" s="194"/>
      <c r="J529" s="189"/>
      <c r="K529" s="189"/>
      <c r="L529" s="195"/>
      <c r="M529" s="196"/>
      <c r="N529" s="197"/>
      <c r="O529" s="197"/>
      <c r="P529" s="197"/>
      <c r="Q529" s="197"/>
      <c r="R529" s="197"/>
      <c r="S529" s="197"/>
      <c r="T529" s="198"/>
      <c r="AT529" s="199" t="s">
        <v>134</v>
      </c>
      <c r="AU529" s="199" t="s">
        <v>79</v>
      </c>
      <c r="AV529" s="13" t="s">
        <v>79</v>
      </c>
      <c r="AW529" s="13" t="s">
        <v>4</v>
      </c>
      <c r="AX529" s="13" t="s">
        <v>77</v>
      </c>
      <c r="AY529" s="199" t="s">
        <v>124</v>
      </c>
    </row>
    <row r="530" spans="1:65" s="2" customFormat="1" ht="24.2" customHeight="1">
      <c r="A530" s="36"/>
      <c r="B530" s="37"/>
      <c r="C530" s="175" t="s">
        <v>1568</v>
      </c>
      <c r="D530" s="175" t="s">
        <v>127</v>
      </c>
      <c r="E530" s="176" t="s">
        <v>1569</v>
      </c>
      <c r="F530" s="177" t="s">
        <v>1570</v>
      </c>
      <c r="G530" s="178" t="s">
        <v>147</v>
      </c>
      <c r="H530" s="179">
        <v>143.65</v>
      </c>
      <c r="I530" s="180"/>
      <c r="J530" s="181">
        <f>ROUND(I530*H530,2)</f>
        <v>0</v>
      </c>
      <c r="K530" s="177" t="s">
        <v>131</v>
      </c>
      <c r="L530" s="41"/>
      <c r="M530" s="182" t="s">
        <v>19</v>
      </c>
      <c r="N530" s="183" t="s">
        <v>40</v>
      </c>
      <c r="O530" s="66"/>
      <c r="P530" s="184">
        <f>O530*H530</f>
        <v>0</v>
      </c>
      <c r="Q530" s="184">
        <v>0</v>
      </c>
      <c r="R530" s="184">
        <f>Q530*H530</f>
        <v>0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181</v>
      </c>
      <c r="AT530" s="186" t="s">
        <v>127</v>
      </c>
      <c r="AU530" s="186" t="s">
        <v>79</v>
      </c>
      <c r="AY530" s="19" t="s">
        <v>124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77</v>
      </c>
      <c r="BK530" s="187">
        <f>ROUND(I530*H530,2)</f>
        <v>0</v>
      </c>
      <c r="BL530" s="19" t="s">
        <v>181</v>
      </c>
      <c r="BM530" s="186" t="s">
        <v>1571</v>
      </c>
    </row>
    <row r="531" spans="2:51" s="13" customFormat="1" ht="22.5">
      <c r="B531" s="188"/>
      <c r="C531" s="189"/>
      <c r="D531" s="190" t="s">
        <v>134</v>
      </c>
      <c r="E531" s="191" t="s">
        <v>19</v>
      </c>
      <c r="F531" s="192" t="s">
        <v>826</v>
      </c>
      <c r="G531" s="189"/>
      <c r="H531" s="193">
        <v>166.05</v>
      </c>
      <c r="I531" s="194"/>
      <c r="J531" s="189"/>
      <c r="K531" s="189"/>
      <c r="L531" s="195"/>
      <c r="M531" s="196"/>
      <c r="N531" s="197"/>
      <c r="O531" s="197"/>
      <c r="P531" s="197"/>
      <c r="Q531" s="197"/>
      <c r="R531" s="197"/>
      <c r="S531" s="197"/>
      <c r="T531" s="198"/>
      <c r="AT531" s="199" t="s">
        <v>134</v>
      </c>
      <c r="AU531" s="199" t="s">
        <v>79</v>
      </c>
      <c r="AV531" s="13" t="s">
        <v>79</v>
      </c>
      <c r="AW531" s="13" t="s">
        <v>31</v>
      </c>
      <c r="AX531" s="13" t="s">
        <v>69</v>
      </c>
      <c r="AY531" s="199" t="s">
        <v>124</v>
      </c>
    </row>
    <row r="532" spans="2:51" s="13" customFormat="1" ht="12">
      <c r="B532" s="188"/>
      <c r="C532" s="189"/>
      <c r="D532" s="190" t="s">
        <v>134</v>
      </c>
      <c r="E532" s="191" t="s">
        <v>19</v>
      </c>
      <c r="F532" s="192" t="s">
        <v>827</v>
      </c>
      <c r="G532" s="189"/>
      <c r="H532" s="193">
        <v>-22.4</v>
      </c>
      <c r="I532" s="194"/>
      <c r="J532" s="189"/>
      <c r="K532" s="189"/>
      <c r="L532" s="195"/>
      <c r="M532" s="196"/>
      <c r="N532" s="197"/>
      <c r="O532" s="197"/>
      <c r="P532" s="197"/>
      <c r="Q532" s="197"/>
      <c r="R532" s="197"/>
      <c r="S532" s="197"/>
      <c r="T532" s="198"/>
      <c r="AT532" s="199" t="s">
        <v>134</v>
      </c>
      <c r="AU532" s="199" t="s">
        <v>79</v>
      </c>
      <c r="AV532" s="13" t="s">
        <v>79</v>
      </c>
      <c r="AW532" s="13" t="s">
        <v>31</v>
      </c>
      <c r="AX532" s="13" t="s">
        <v>69</v>
      </c>
      <c r="AY532" s="199" t="s">
        <v>124</v>
      </c>
    </row>
    <row r="533" spans="2:51" s="14" customFormat="1" ht="12">
      <c r="B533" s="200"/>
      <c r="C533" s="201"/>
      <c r="D533" s="190" t="s">
        <v>134</v>
      </c>
      <c r="E533" s="202" t="s">
        <v>19</v>
      </c>
      <c r="F533" s="203" t="s">
        <v>137</v>
      </c>
      <c r="G533" s="201"/>
      <c r="H533" s="204">
        <v>143.65</v>
      </c>
      <c r="I533" s="205"/>
      <c r="J533" s="201"/>
      <c r="K533" s="201"/>
      <c r="L533" s="206"/>
      <c r="M533" s="207"/>
      <c r="N533" s="208"/>
      <c r="O533" s="208"/>
      <c r="P533" s="208"/>
      <c r="Q533" s="208"/>
      <c r="R533" s="208"/>
      <c r="S533" s="208"/>
      <c r="T533" s="209"/>
      <c r="AT533" s="210" t="s">
        <v>134</v>
      </c>
      <c r="AU533" s="210" t="s">
        <v>79</v>
      </c>
      <c r="AV533" s="14" t="s">
        <v>132</v>
      </c>
      <c r="AW533" s="14" t="s">
        <v>31</v>
      </c>
      <c r="AX533" s="14" t="s">
        <v>77</v>
      </c>
      <c r="AY533" s="210" t="s">
        <v>124</v>
      </c>
    </row>
    <row r="534" spans="1:65" s="2" customFormat="1" ht="24.2" customHeight="1">
      <c r="A534" s="36"/>
      <c r="B534" s="37"/>
      <c r="C534" s="175" t="s">
        <v>1572</v>
      </c>
      <c r="D534" s="175" t="s">
        <v>127</v>
      </c>
      <c r="E534" s="176" t="s">
        <v>1573</v>
      </c>
      <c r="F534" s="177" t="s">
        <v>1574</v>
      </c>
      <c r="G534" s="178" t="s">
        <v>130</v>
      </c>
      <c r="H534" s="179">
        <v>41.09</v>
      </c>
      <c r="I534" s="180"/>
      <c r="J534" s="181">
        <f>ROUND(I534*H534,2)</f>
        <v>0</v>
      </c>
      <c r="K534" s="177" t="s">
        <v>131</v>
      </c>
      <c r="L534" s="41"/>
      <c r="M534" s="182" t="s">
        <v>19</v>
      </c>
      <c r="N534" s="183" t="s">
        <v>40</v>
      </c>
      <c r="O534" s="66"/>
      <c r="P534" s="184">
        <f>O534*H534</f>
        <v>0</v>
      </c>
      <c r="Q534" s="184">
        <v>0.00055</v>
      </c>
      <c r="R534" s="184">
        <f>Q534*H534</f>
        <v>0.0225995</v>
      </c>
      <c r="S534" s="184">
        <v>0</v>
      </c>
      <c r="T534" s="185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86" t="s">
        <v>181</v>
      </c>
      <c r="AT534" s="186" t="s">
        <v>127</v>
      </c>
      <c r="AU534" s="186" t="s">
        <v>79</v>
      </c>
      <c r="AY534" s="19" t="s">
        <v>124</v>
      </c>
      <c r="BE534" s="187">
        <f>IF(N534="základní",J534,0)</f>
        <v>0</v>
      </c>
      <c r="BF534" s="187">
        <f>IF(N534="snížená",J534,0)</f>
        <v>0</v>
      </c>
      <c r="BG534" s="187">
        <f>IF(N534="zákl. přenesená",J534,0)</f>
        <v>0</v>
      </c>
      <c r="BH534" s="187">
        <f>IF(N534="sníž. přenesená",J534,0)</f>
        <v>0</v>
      </c>
      <c r="BI534" s="187">
        <f>IF(N534="nulová",J534,0)</f>
        <v>0</v>
      </c>
      <c r="BJ534" s="19" t="s">
        <v>77</v>
      </c>
      <c r="BK534" s="187">
        <f>ROUND(I534*H534,2)</f>
        <v>0</v>
      </c>
      <c r="BL534" s="19" t="s">
        <v>181</v>
      </c>
      <c r="BM534" s="186" t="s">
        <v>1575</v>
      </c>
    </row>
    <row r="535" spans="2:51" s="13" customFormat="1" ht="12">
      <c r="B535" s="188"/>
      <c r="C535" s="189"/>
      <c r="D535" s="190" t="s">
        <v>134</v>
      </c>
      <c r="E535" s="191" t="s">
        <v>19</v>
      </c>
      <c r="F535" s="192" t="s">
        <v>1576</v>
      </c>
      <c r="G535" s="189"/>
      <c r="H535" s="193">
        <v>41.09</v>
      </c>
      <c r="I535" s="194"/>
      <c r="J535" s="189"/>
      <c r="K535" s="189"/>
      <c r="L535" s="195"/>
      <c r="M535" s="196"/>
      <c r="N535" s="197"/>
      <c r="O535" s="197"/>
      <c r="P535" s="197"/>
      <c r="Q535" s="197"/>
      <c r="R535" s="197"/>
      <c r="S535" s="197"/>
      <c r="T535" s="198"/>
      <c r="AT535" s="199" t="s">
        <v>134</v>
      </c>
      <c r="AU535" s="199" t="s">
        <v>79</v>
      </c>
      <c r="AV535" s="13" t="s">
        <v>79</v>
      </c>
      <c r="AW535" s="13" t="s">
        <v>31</v>
      </c>
      <c r="AX535" s="13" t="s">
        <v>77</v>
      </c>
      <c r="AY535" s="199" t="s">
        <v>124</v>
      </c>
    </row>
    <row r="536" spans="1:65" s="2" customFormat="1" ht="37.9" customHeight="1">
      <c r="A536" s="36"/>
      <c r="B536" s="37"/>
      <c r="C536" s="175" t="s">
        <v>1577</v>
      </c>
      <c r="D536" s="175" t="s">
        <v>127</v>
      </c>
      <c r="E536" s="176" t="s">
        <v>1578</v>
      </c>
      <c r="F536" s="177" t="s">
        <v>1579</v>
      </c>
      <c r="G536" s="178" t="s">
        <v>272</v>
      </c>
      <c r="H536" s="231"/>
      <c r="I536" s="180"/>
      <c r="J536" s="181">
        <f>ROUND(I536*H536,2)</f>
        <v>0</v>
      </c>
      <c r="K536" s="177" t="s">
        <v>131</v>
      </c>
      <c r="L536" s="41"/>
      <c r="M536" s="182" t="s">
        <v>19</v>
      </c>
      <c r="N536" s="183" t="s">
        <v>40</v>
      </c>
      <c r="O536" s="66"/>
      <c r="P536" s="184">
        <f>O536*H536</f>
        <v>0</v>
      </c>
      <c r="Q536" s="184">
        <v>0</v>
      </c>
      <c r="R536" s="184">
        <f>Q536*H536</f>
        <v>0</v>
      </c>
      <c r="S536" s="184">
        <v>0</v>
      </c>
      <c r="T536" s="185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6" t="s">
        <v>181</v>
      </c>
      <c r="AT536" s="186" t="s">
        <v>127</v>
      </c>
      <c r="AU536" s="186" t="s">
        <v>79</v>
      </c>
      <c r="AY536" s="19" t="s">
        <v>124</v>
      </c>
      <c r="BE536" s="187">
        <f>IF(N536="základní",J536,0)</f>
        <v>0</v>
      </c>
      <c r="BF536" s="187">
        <f>IF(N536="snížená",J536,0)</f>
        <v>0</v>
      </c>
      <c r="BG536" s="187">
        <f>IF(N536="zákl. přenesená",J536,0)</f>
        <v>0</v>
      </c>
      <c r="BH536" s="187">
        <f>IF(N536="sníž. přenesená",J536,0)</f>
        <v>0</v>
      </c>
      <c r="BI536" s="187">
        <f>IF(N536="nulová",J536,0)</f>
        <v>0</v>
      </c>
      <c r="BJ536" s="19" t="s">
        <v>77</v>
      </c>
      <c r="BK536" s="187">
        <f>ROUND(I536*H536,2)</f>
        <v>0</v>
      </c>
      <c r="BL536" s="19" t="s">
        <v>181</v>
      </c>
      <c r="BM536" s="186" t="s">
        <v>1580</v>
      </c>
    </row>
    <row r="537" spans="2:63" s="12" customFormat="1" ht="22.9" customHeight="1">
      <c r="B537" s="159"/>
      <c r="C537" s="160"/>
      <c r="D537" s="161" t="s">
        <v>68</v>
      </c>
      <c r="E537" s="173" t="s">
        <v>671</v>
      </c>
      <c r="F537" s="173" t="s">
        <v>672</v>
      </c>
      <c r="G537" s="160"/>
      <c r="H537" s="160"/>
      <c r="I537" s="163"/>
      <c r="J537" s="174">
        <f>BK537</f>
        <v>0</v>
      </c>
      <c r="K537" s="160"/>
      <c r="L537" s="165"/>
      <c r="M537" s="166"/>
      <c r="N537" s="167"/>
      <c r="O537" s="167"/>
      <c r="P537" s="168">
        <f>P538</f>
        <v>0</v>
      </c>
      <c r="Q537" s="167"/>
      <c r="R537" s="168">
        <f>R538</f>
        <v>0.00203125</v>
      </c>
      <c r="S537" s="167"/>
      <c r="T537" s="169">
        <f>T538</f>
        <v>0</v>
      </c>
      <c r="AR537" s="170" t="s">
        <v>79</v>
      </c>
      <c r="AT537" s="171" t="s">
        <v>68</v>
      </c>
      <c r="AU537" s="171" t="s">
        <v>77</v>
      </c>
      <c r="AY537" s="170" t="s">
        <v>124</v>
      </c>
      <c r="BK537" s="172">
        <f>BK538</f>
        <v>0</v>
      </c>
    </row>
    <row r="538" spans="1:65" s="2" customFormat="1" ht="24.2" customHeight="1">
      <c r="A538" s="36"/>
      <c r="B538" s="37"/>
      <c r="C538" s="175" t="s">
        <v>1581</v>
      </c>
      <c r="D538" s="175" t="s">
        <v>127</v>
      </c>
      <c r="E538" s="176" t="s">
        <v>1582</v>
      </c>
      <c r="F538" s="177" t="s">
        <v>1583</v>
      </c>
      <c r="G538" s="178" t="s">
        <v>147</v>
      </c>
      <c r="H538" s="179">
        <v>8.125</v>
      </c>
      <c r="I538" s="180"/>
      <c r="J538" s="181">
        <f>ROUND(I538*H538,2)</f>
        <v>0</v>
      </c>
      <c r="K538" s="177" t="s">
        <v>131</v>
      </c>
      <c r="L538" s="41"/>
      <c r="M538" s="182" t="s">
        <v>19</v>
      </c>
      <c r="N538" s="183" t="s">
        <v>40</v>
      </c>
      <c r="O538" s="66"/>
      <c r="P538" s="184">
        <f>O538*H538</f>
        <v>0</v>
      </c>
      <c r="Q538" s="184">
        <v>0.00025</v>
      </c>
      <c r="R538" s="184">
        <f>Q538*H538</f>
        <v>0.00203125</v>
      </c>
      <c r="S538" s="184">
        <v>0</v>
      </c>
      <c r="T538" s="185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86" t="s">
        <v>181</v>
      </c>
      <c r="AT538" s="186" t="s">
        <v>127</v>
      </c>
      <c r="AU538" s="186" t="s">
        <v>79</v>
      </c>
      <c r="AY538" s="19" t="s">
        <v>124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9" t="s">
        <v>77</v>
      </c>
      <c r="BK538" s="187">
        <f>ROUND(I538*H538,2)</f>
        <v>0</v>
      </c>
      <c r="BL538" s="19" t="s">
        <v>181</v>
      </c>
      <c r="BM538" s="186" t="s">
        <v>1584</v>
      </c>
    </row>
    <row r="539" spans="2:63" s="12" customFormat="1" ht="22.9" customHeight="1">
      <c r="B539" s="159"/>
      <c r="C539" s="160"/>
      <c r="D539" s="161" t="s">
        <v>68</v>
      </c>
      <c r="E539" s="173" t="s">
        <v>1585</v>
      </c>
      <c r="F539" s="173" t="s">
        <v>1586</v>
      </c>
      <c r="G539" s="160"/>
      <c r="H539" s="160"/>
      <c r="I539" s="163"/>
      <c r="J539" s="174">
        <f>BK539</f>
        <v>0</v>
      </c>
      <c r="K539" s="160"/>
      <c r="L539" s="165"/>
      <c r="M539" s="166"/>
      <c r="N539" s="167"/>
      <c r="O539" s="167"/>
      <c r="P539" s="168">
        <f>SUM(P540:P559)</f>
        <v>0</v>
      </c>
      <c r="Q539" s="167"/>
      <c r="R539" s="168">
        <f>SUM(R540:R559)</f>
        <v>0.23610025</v>
      </c>
      <c r="S539" s="167"/>
      <c r="T539" s="169">
        <f>SUM(T540:T559)</f>
        <v>0</v>
      </c>
      <c r="AR539" s="170" t="s">
        <v>79</v>
      </c>
      <c r="AT539" s="171" t="s">
        <v>68</v>
      </c>
      <c r="AU539" s="171" t="s">
        <v>77</v>
      </c>
      <c r="AY539" s="170" t="s">
        <v>124</v>
      </c>
      <c r="BK539" s="172">
        <f>SUM(BK540:BK559)</f>
        <v>0</v>
      </c>
    </row>
    <row r="540" spans="1:65" s="2" customFormat="1" ht="24.2" customHeight="1">
      <c r="A540" s="36"/>
      <c r="B540" s="37"/>
      <c r="C540" s="175" t="s">
        <v>1587</v>
      </c>
      <c r="D540" s="175" t="s">
        <v>127</v>
      </c>
      <c r="E540" s="176" t="s">
        <v>1588</v>
      </c>
      <c r="F540" s="177" t="s">
        <v>1589</v>
      </c>
      <c r="G540" s="178" t="s">
        <v>147</v>
      </c>
      <c r="H540" s="179">
        <v>323.425</v>
      </c>
      <c r="I540" s="180"/>
      <c r="J540" s="181">
        <f>ROUND(I540*H540,2)</f>
        <v>0</v>
      </c>
      <c r="K540" s="177" t="s">
        <v>131</v>
      </c>
      <c r="L540" s="41"/>
      <c r="M540" s="182" t="s">
        <v>19</v>
      </c>
      <c r="N540" s="183" t="s">
        <v>40</v>
      </c>
      <c r="O540" s="66"/>
      <c r="P540" s="184">
        <f>O540*H540</f>
        <v>0</v>
      </c>
      <c r="Q540" s="184">
        <v>0.00044</v>
      </c>
      <c r="R540" s="184">
        <f>Q540*H540</f>
        <v>0.14230700000000002</v>
      </c>
      <c r="S540" s="184">
        <v>0</v>
      </c>
      <c r="T540" s="185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86" t="s">
        <v>181</v>
      </c>
      <c r="AT540" s="186" t="s">
        <v>127</v>
      </c>
      <c r="AU540" s="186" t="s">
        <v>79</v>
      </c>
      <c r="AY540" s="19" t="s">
        <v>124</v>
      </c>
      <c r="BE540" s="187">
        <f>IF(N540="základní",J540,0)</f>
        <v>0</v>
      </c>
      <c r="BF540" s="187">
        <f>IF(N540="snížená",J540,0)</f>
        <v>0</v>
      </c>
      <c r="BG540" s="187">
        <f>IF(N540="zákl. přenesená",J540,0)</f>
        <v>0</v>
      </c>
      <c r="BH540" s="187">
        <f>IF(N540="sníž. přenesená",J540,0)</f>
        <v>0</v>
      </c>
      <c r="BI540" s="187">
        <f>IF(N540="nulová",J540,0)</f>
        <v>0</v>
      </c>
      <c r="BJ540" s="19" t="s">
        <v>77</v>
      </c>
      <c r="BK540" s="187">
        <f>ROUND(I540*H540,2)</f>
        <v>0</v>
      </c>
      <c r="BL540" s="19" t="s">
        <v>181</v>
      </c>
      <c r="BM540" s="186" t="s">
        <v>1590</v>
      </c>
    </row>
    <row r="541" spans="2:51" s="15" customFormat="1" ht="12">
      <c r="B541" s="221"/>
      <c r="C541" s="222"/>
      <c r="D541" s="190" t="s">
        <v>134</v>
      </c>
      <c r="E541" s="223" t="s">
        <v>19</v>
      </c>
      <c r="F541" s="224" t="s">
        <v>1591</v>
      </c>
      <c r="G541" s="222"/>
      <c r="H541" s="223" t="s">
        <v>19</v>
      </c>
      <c r="I541" s="225"/>
      <c r="J541" s="222"/>
      <c r="K541" s="222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134</v>
      </c>
      <c r="AU541" s="230" t="s">
        <v>79</v>
      </c>
      <c r="AV541" s="15" t="s">
        <v>77</v>
      </c>
      <c r="AW541" s="15" t="s">
        <v>31</v>
      </c>
      <c r="AX541" s="15" t="s">
        <v>69</v>
      </c>
      <c r="AY541" s="230" t="s">
        <v>124</v>
      </c>
    </row>
    <row r="542" spans="2:51" s="13" customFormat="1" ht="22.5">
      <c r="B542" s="188"/>
      <c r="C542" s="189"/>
      <c r="D542" s="190" t="s">
        <v>134</v>
      </c>
      <c r="E542" s="191" t="s">
        <v>19</v>
      </c>
      <c r="F542" s="192" t="s">
        <v>1592</v>
      </c>
      <c r="G542" s="189"/>
      <c r="H542" s="193">
        <v>36.9</v>
      </c>
      <c r="I542" s="194"/>
      <c r="J542" s="189"/>
      <c r="K542" s="189"/>
      <c r="L542" s="195"/>
      <c r="M542" s="196"/>
      <c r="N542" s="197"/>
      <c r="O542" s="197"/>
      <c r="P542" s="197"/>
      <c r="Q542" s="197"/>
      <c r="R542" s="197"/>
      <c r="S542" s="197"/>
      <c r="T542" s="198"/>
      <c r="AT542" s="199" t="s">
        <v>134</v>
      </c>
      <c r="AU542" s="199" t="s">
        <v>79</v>
      </c>
      <c r="AV542" s="13" t="s">
        <v>79</v>
      </c>
      <c r="AW542" s="13" t="s">
        <v>31</v>
      </c>
      <c r="AX542" s="13" t="s">
        <v>69</v>
      </c>
      <c r="AY542" s="199" t="s">
        <v>124</v>
      </c>
    </row>
    <row r="543" spans="2:51" s="13" customFormat="1" ht="12">
      <c r="B543" s="188"/>
      <c r="C543" s="189"/>
      <c r="D543" s="190" t="s">
        <v>134</v>
      </c>
      <c r="E543" s="191" t="s">
        <v>19</v>
      </c>
      <c r="F543" s="192" t="s">
        <v>832</v>
      </c>
      <c r="G543" s="189"/>
      <c r="H543" s="193">
        <v>207.625</v>
      </c>
      <c r="I543" s="194"/>
      <c r="J543" s="189"/>
      <c r="K543" s="189"/>
      <c r="L543" s="195"/>
      <c r="M543" s="196"/>
      <c r="N543" s="197"/>
      <c r="O543" s="197"/>
      <c r="P543" s="197"/>
      <c r="Q543" s="197"/>
      <c r="R543" s="197"/>
      <c r="S543" s="197"/>
      <c r="T543" s="198"/>
      <c r="AT543" s="199" t="s">
        <v>134</v>
      </c>
      <c r="AU543" s="199" t="s">
        <v>79</v>
      </c>
      <c r="AV543" s="13" t="s">
        <v>79</v>
      </c>
      <c r="AW543" s="13" t="s">
        <v>31</v>
      </c>
      <c r="AX543" s="13" t="s">
        <v>69</v>
      </c>
      <c r="AY543" s="199" t="s">
        <v>124</v>
      </c>
    </row>
    <row r="544" spans="2:51" s="13" customFormat="1" ht="12">
      <c r="B544" s="188"/>
      <c r="C544" s="189"/>
      <c r="D544" s="190" t="s">
        <v>134</v>
      </c>
      <c r="E544" s="191" t="s">
        <v>19</v>
      </c>
      <c r="F544" s="192" t="s">
        <v>833</v>
      </c>
      <c r="G544" s="189"/>
      <c r="H544" s="193">
        <v>-11.2</v>
      </c>
      <c r="I544" s="194"/>
      <c r="J544" s="189"/>
      <c r="K544" s="189"/>
      <c r="L544" s="195"/>
      <c r="M544" s="196"/>
      <c r="N544" s="197"/>
      <c r="O544" s="197"/>
      <c r="P544" s="197"/>
      <c r="Q544" s="197"/>
      <c r="R544" s="197"/>
      <c r="S544" s="197"/>
      <c r="T544" s="198"/>
      <c r="AT544" s="199" t="s">
        <v>134</v>
      </c>
      <c r="AU544" s="199" t="s">
        <v>79</v>
      </c>
      <c r="AV544" s="13" t="s">
        <v>79</v>
      </c>
      <c r="AW544" s="13" t="s">
        <v>31</v>
      </c>
      <c r="AX544" s="13" t="s">
        <v>69</v>
      </c>
      <c r="AY544" s="199" t="s">
        <v>124</v>
      </c>
    </row>
    <row r="545" spans="2:51" s="16" customFormat="1" ht="12">
      <c r="B545" s="239"/>
      <c r="C545" s="240"/>
      <c r="D545" s="190" t="s">
        <v>134</v>
      </c>
      <c r="E545" s="241" t="s">
        <v>19</v>
      </c>
      <c r="F545" s="242" t="s">
        <v>1593</v>
      </c>
      <c r="G545" s="240"/>
      <c r="H545" s="243">
        <v>233.32500000000002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AT545" s="249" t="s">
        <v>134</v>
      </c>
      <c r="AU545" s="249" t="s">
        <v>79</v>
      </c>
      <c r="AV545" s="16" t="s">
        <v>144</v>
      </c>
      <c r="AW545" s="16" t="s">
        <v>31</v>
      </c>
      <c r="AX545" s="16" t="s">
        <v>69</v>
      </c>
      <c r="AY545" s="249" t="s">
        <v>124</v>
      </c>
    </row>
    <row r="546" spans="2:51" s="15" customFormat="1" ht="12">
      <c r="B546" s="221"/>
      <c r="C546" s="222"/>
      <c r="D546" s="190" t="s">
        <v>134</v>
      </c>
      <c r="E546" s="223" t="s">
        <v>19</v>
      </c>
      <c r="F546" s="224" t="s">
        <v>1594</v>
      </c>
      <c r="G546" s="222"/>
      <c r="H546" s="223" t="s">
        <v>19</v>
      </c>
      <c r="I546" s="225"/>
      <c r="J546" s="222"/>
      <c r="K546" s="222"/>
      <c r="L546" s="226"/>
      <c r="M546" s="227"/>
      <c r="N546" s="228"/>
      <c r="O546" s="228"/>
      <c r="P546" s="228"/>
      <c r="Q546" s="228"/>
      <c r="R546" s="228"/>
      <c r="S546" s="228"/>
      <c r="T546" s="229"/>
      <c r="AT546" s="230" t="s">
        <v>134</v>
      </c>
      <c r="AU546" s="230" t="s">
        <v>79</v>
      </c>
      <c r="AV546" s="15" t="s">
        <v>77</v>
      </c>
      <c r="AW546" s="15" t="s">
        <v>31</v>
      </c>
      <c r="AX546" s="15" t="s">
        <v>69</v>
      </c>
      <c r="AY546" s="230" t="s">
        <v>124</v>
      </c>
    </row>
    <row r="547" spans="2:51" s="13" customFormat="1" ht="12">
      <c r="B547" s="188"/>
      <c r="C547" s="189"/>
      <c r="D547" s="190" t="s">
        <v>134</v>
      </c>
      <c r="E547" s="191" t="s">
        <v>19</v>
      </c>
      <c r="F547" s="192" t="s">
        <v>1392</v>
      </c>
      <c r="G547" s="189"/>
      <c r="H547" s="193">
        <v>90.1</v>
      </c>
      <c r="I547" s="194"/>
      <c r="J547" s="189"/>
      <c r="K547" s="189"/>
      <c r="L547" s="195"/>
      <c r="M547" s="196"/>
      <c r="N547" s="197"/>
      <c r="O547" s="197"/>
      <c r="P547" s="197"/>
      <c r="Q547" s="197"/>
      <c r="R547" s="197"/>
      <c r="S547" s="197"/>
      <c r="T547" s="198"/>
      <c r="AT547" s="199" t="s">
        <v>134</v>
      </c>
      <c r="AU547" s="199" t="s">
        <v>79</v>
      </c>
      <c r="AV547" s="13" t="s">
        <v>79</v>
      </c>
      <c r="AW547" s="13" t="s">
        <v>31</v>
      </c>
      <c r="AX547" s="13" t="s">
        <v>69</v>
      </c>
      <c r="AY547" s="199" t="s">
        <v>124</v>
      </c>
    </row>
    <row r="548" spans="2:51" s="16" customFormat="1" ht="12">
      <c r="B548" s="239"/>
      <c r="C548" s="240"/>
      <c r="D548" s="190" t="s">
        <v>134</v>
      </c>
      <c r="E548" s="241" t="s">
        <v>19</v>
      </c>
      <c r="F548" s="242" t="s">
        <v>1593</v>
      </c>
      <c r="G548" s="240"/>
      <c r="H548" s="243">
        <v>90.1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AT548" s="249" t="s">
        <v>134</v>
      </c>
      <c r="AU548" s="249" t="s">
        <v>79</v>
      </c>
      <c r="AV548" s="16" t="s">
        <v>144</v>
      </c>
      <c r="AW548" s="16" t="s">
        <v>31</v>
      </c>
      <c r="AX548" s="16" t="s">
        <v>69</v>
      </c>
      <c r="AY548" s="249" t="s">
        <v>124</v>
      </c>
    </row>
    <row r="549" spans="2:51" s="14" customFormat="1" ht="12">
      <c r="B549" s="200"/>
      <c r="C549" s="201"/>
      <c r="D549" s="190" t="s">
        <v>134</v>
      </c>
      <c r="E549" s="202" t="s">
        <v>19</v>
      </c>
      <c r="F549" s="203" t="s">
        <v>137</v>
      </c>
      <c r="G549" s="201"/>
      <c r="H549" s="204">
        <v>323.425</v>
      </c>
      <c r="I549" s="205"/>
      <c r="J549" s="201"/>
      <c r="K549" s="201"/>
      <c r="L549" s="206"/>
      <c r="M549" s="207"/>
      <c r="N549" s="208"/>
      <c r="O549" s="208"/>
      <c r="P549" s="208"/>
      <c r="Q549" s="208"/>
      <c r="R549" s="208"/>
      <c r="S549" s="208"/>
      <c r="T549" s="209"/>
      <c r="AT549" s="210" t="s">
        <v>134</v>
      </c>
      <c r="AU549" s="210" t="s">
        <v>79</v>
      </c>
      <c r="AV549" s="14" t="s">
        <v>132</v>
      </c>
      <c r="AW549" s="14" t="s">
        <v>31</v>
      </c>
      <c r="AX549" s="14" t="s">
        <v>77</v>
      </c>
      <c r="AY549" s="210" t="s">
        <v>124</v>
      </c>
    </row>
    <row r="550" spans="1:65" s="2" customFormat="1" ht="37.9" customHeight="1">
      <c r="A550" s="36"/>
      <c r="B550" s="37"/>
      <c r="C550" s="175" t="s">
        <v>1595</v>
      </c>
      <c r="D550" s="175" t="s">
        <v>127</v>
      </c>
      <c r="E550" s="176" t="s">
        <v>1596</v>
      </c>
      <c r="F550" s="177" t="s">
        <v>1597</v>
      </c>
      <c r="G550" s="178" t="s">
        <v>147</v>
      </c>
      <c r="H550" s="179">
        <v>323.425</v>
      </c>
      <c r="I550" s="180"/>
      <c r="J550" s="181">
        <f>ROUND(I550*H550,2)</f>
        <v>0</v>
      </c>
      <c r="K550" s="177" t="s">
        <v>131</v>
      </c>
      <c r="L550" s="41"/>
      <c r="M550" s="182" t="s">
        <v>19</v>
      </c>
      <c r="N550" s="183" t="s">
        <v>40</v>
      </c>
      <c r="O550" s="66"/>
      <c r="P550" s="184">
        <f>O550*H550</f>
        <v>0</v>
      </c>
      <c r="Q550" s="184">
        <v>0.00029</v>
      </c>
      <c r="R550" s="184">
        <f>Q550*H550</f>
        <v>0.09379325000000001</v>
      </c>
      <c r="S550" s="184">
        <v>0</v>
      </c>
      <c r="T550" s="185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6" t="s">
        <v>181</v>
      </c>
      <c r="AT550" s="186" t="s">
        <v>127</v>
      </c>
      <c r="AU550" s="186" t="s">
        <v>79</v>
      </c>
      <c r="AY550" s="19" t="s">
        <v>124</v>
      </c>
      <c r="BE550" s="187">
        <f>IF(N550="základní",J550,0)</f>
        <v>0</v>
      </c>
      <c r="BF550" s="187">
        <f>IF(N550="snížená",J550,0)</f>
        <v>0</v>
      </c>
      <c r="BG550" s="187">
        <f>IF(N550="zákl. přenesená",J550,0)</f>
        <v>0</v>
      </c>
      <c r="BH550" s="187">
        <f>IF(N550="sníž. přenesená",J550,0)</f>
        <v>0</v>
      </c>
      <c r="BI550" s="187">
        <f>IF(N550="nulová",J550,0)</f>
        <v>0</v>
      </c>
      <c r="BJ550" s="19" t="s">
        <v>77</v>
      </c>
      <c r="BK550" s="187">
        <f>ROUND(I550*H550,2)</f>
        <v>0</v>
      </c>
      <c r="BL550" s="19" t="s">
        <v>181</v>
      </c>
      <c r="BM550" s="186" t="s">
        <v>1598</v>
      </c>
    </row>
    <row r="551" spans="2:51" s="15" customFormat="1" ht="12">
      <c r="B551" s="221"/>
      <c r="C551" s="222"/>
      <c r="D551" s="190" t="s">
        <v>134</v>
      </c>
      <c r="E551" s="223" t="s">
        <v>19</v>
      </c>
      <c r="F551" s="224" t="s">
        <v>1591</v>
      </c>
      <c r="G551" s="222"/>
      <c r="H551" s="223" t="s">
        <v>19</v>
      </c>
      <c r="I551" s="225"/>
      <c r="J551" s="222"/>
      <c r="K551" s="222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134</v>
      </c>
      <c r="AU551" s="230" t="s">
        <v>79</v>
      </c>
      <c r="AV551" s="15" t="s">
        <v>77</v>
      </c>
      <c r="AW551" s="15" t="s">
        <v>31</v>
      </c>
      <c r="AX551" s="15" t="s">
        <v>69</v>
      </c>
      <c r="AY551" s="230" t="s">
        <v>124</v>
      </c>
    </row>
    <row r="552" spans="2:51" s="13" customFormat="1" ht="22.5">
      <c r="B552" s="188"/>
      <c r="C552" s="189"/>
      <c r="D552" s="190" t="s">
        <v>134</v>
      </c>
      <c r="E552" s="191" t="s">
        <v>19</v>
      </c>
      <c r="F552" s="192" t="s">
        <v>1592</v>
      </c>
      <c r="G552" s="189"/>
      <c r="H552" s="193">
        <v>36.9</v>
      </c>
      <c r="I552" s="194"/>
      <c r="J552" s="189"/>
      <c r="K552" s="189"/>
      <c r="L552" s="195"/>
      <c r="M552" s="196"/>
      <c r="N552" s="197"/>
      <c r="O552" s="197"/>
      <c r="P552" s="197"/>
      <c r="Q552" s="197"/>
      <c r="R552" s="197"/>
      <c r="S552" s="197"/>
      <c r="T552" s="198"/>
      <c r="AT552" s="199" t="s">
        <v>134</v>
      </c>
      <c r="AU552" s="199" t="s">
        <v>79</v>
      </c>
      <c r="AV552" s="13" t="s">
        <v>79</v>
      </c>
      <c r="AW552" s="13" t="s">
        <v>31</v>
      </c>
      <c r="AX552" s="13" t="s">
        <v>69</v>
      </c>
      <c r="AY552" s="199" t="s">
        <v>124</v>
      </c>
    </row>
    <row r="553" spans="2:51" s="13" customFormat="1" ht="12">
      <c r="B553" s="188"/>
      <c r="C553" s="189"/>
      <c r="D553" s="190" t="s">
        <v>134</v>
      </c>
      <c r="E553" s="191" t="s">
        <v>19</v>
      </c>
      <c r="F553" s="192" t="s">
        <v>832</v>
      </c>
      <c r="G553" s="189"/>
      <c r="H553" s="193">
        <v>207.625</v>
      </c>
      <c r="I553" s="194"/>
      <c r="J553" s="189"/>
      <c r="K553" s="189"/>
      <c r="L553" s="195"/>
      <c r="M553" s="196"/>
      <c r="N553" s="197"/>
      <c r="O553" s="197"/>
      <c r="P553" s="197"/>
      <c r="Q553" s="197"/>
      <c r="R553" s="197"/>
      <c r="S553" s="197"/>
      <c r="T553" s="198"/>
      <c r="AT553" s="199" t="s">
        <v>134</v>
      </c>
      <c r="AU553" s="199" t="s">
        <v>79</v>
      </c>
      <c r="AV553" s="13" t="s">
        <v>79</v>
      </c>
      <c r="AW553" s="13" t="s">
        <v>31</v>
      </c>
      <c r="AX553" s="13" t="s">
        <v>69</v>
      </c>
      <c r="AY553" s="199" t="s">
        <v>124</v>
      </c>
    </row>
    <row r="554" spans="2:51" s="13" customFormat="1" ht="12">
      <c r="B554" s="188"/>
      <c r="C554" s="189"/>
      <c r="D554" s="190" t="s">
        <v>134</v>
      </c>
      <c r="E554" s="191" t="s">
        <v>19</v>
      </c>
      <c r="F554" s="192" t="s">
        <v>833</v>
      </c>
      <c r="G554" s="189"/>
      <c r="H554" s="193">
        <v>-11.2</v>
      </c>
      <c r="I554" s="194"/>
      <c r="J554" s="189"/>
      <c r="K554" s="189"/>
      <c r="L554" s="195"/>
      <c r="M554" s="196"/>
      <c r="N554" s="197"/>
      <c r="O554" s="197"/>
      <c r="P554" s="197"/>
      <c r="Q554" s="197"/>
      <c r="R554" s="197"/>
      <c r="S554" s="197"/>
      <c r="T554" s="198"/>
      <c r="AT554" s="199" t="s">
        <v>134</v>
      </c>
      <c r="AU554" s="199" t="s">
        <v>79</v>
      </c>
      <c r="AV554" s="13" t="s">
        <v>79</v>
      </c>
      <c r="AW554" s="13" t="s">
        <v>31</v>
      </c>
      <c r="AX554" s="13" t="s">
        <v>69</v>
      </c>
      <c r="AY554" s="199" t="s">
        <v>124</v>
      </c>
    </row>
    <row r="555" spans="2:51" s="16" customFormat="1" ht="12">
      <c r="B555" s="239"/>
      <c r="C555" s="240"/>
      <c r="D555" s="190" t="s">
        <v>134</v>
      </c>
      <c r="E555" s="241" t="s">
        <v>19</v>
      </c>
      <c r="F555" s="242" t="s">
        <v>1593</v>
      </c>
      <c r="G555" s="240"/>
      <c r="H555" s="243">
        <v>233.32500000000002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AT555" s="249" t="s">
        <v>134</v>
      </c>
      <c r="AU555" s="249" t="s">
        <v>79</v>
      </c>
      <c r="AV555" s="16" t="s">
        <v>144</v>
      </c>
      <c r="AW555" s="16" t="s">
        <v>31</v>
      </c>
      <c r="AX555" s="16" t="s">
        <v>69</v>
      </c>
      <c r="AY555" s="249" t="s">
        <v>124</v>
      </c>
    </row>
    <row r="556" spans="2:51" s="15" customFormat="1" ht="12">
      <c r="B556" s="221"/>
      <c r="C556" s="222"/>
      <c r="D556" s="190" t="s">
        <v>134</v>
      </c>
      <c r="E556" s="223" t="s">
        <v>19</v>
      </c>
      <c r="F556" s="224" t="s">
        <v>1594</v>
      </c>
      <c r="G556" s="222"/>
      <c r="H556" s="223" t="s">
        <v>19</v>
      </c>
      <c r="I556" s="225"/>
      <c r="J556" s="222"/>
      <c r="K556" s="222"/>
      <c r="L556" s="226"/>
      <c r="M556" s="227"/>
      <c r="N556" s="228"/>
      <c r="O556" s="228"/>
      <c r="P556" s="228"/>
      <c r="Q556" s="228"/>
      <c r="R556" s="228"/>
      <c r="S556" s="228"/>
      <c r="T556" s="229"/>
      <c r="AT556" s="230" t="s">
        <v>134</v>
      </c>
      <c r="AU556" s="230" t="s">
        <v>79</v>
      </c>
      <c r="AV556" s="15" t="s">
        <v>77</v>
      </c>
      <c r="AW556" s="15" t="s">
        <v>31</v>
      </c>
      <c r="AX556" s="15" t="s">
        <v>69</v>
      </c>
      <c r="AY556" s="230" t="s">
        <v>124</v>
      </c>
    </row>
    <row r="557" spans="2:51" s="13" customFormat="1" ht="12">
      <c r="B557" s="188"/>
      <c r="C557" s="189"/>
      <c r="D557" s="190" t="s">
        <v>134</v>
      </c>
      <c r="E557" s="191" t="s">
        <v>19</v>
      </c>
      <c r="F557" s="192" t="s">
        <v>1392</v>
      </c>
      <c r="G557" s="189"/>
      <c r="H557" s="193">
        <v>90.1</v>
      </c>
      <c r="I557" s="194"/>
      <c r="J557" s="189"/>
      <c r="K557" s="189"/>
      <c r="L557" s="195"/>
      <c r="M557" s="196"/>
      <c r="N557" s="197"/>
      <c r="O557" s="197"/>
      <c r="P557" s="197"/>
      <c r="Q557" s="197"/>
      <c r="R557" s="197"/>
      <c r="S557" s="197"/>
      <c r="T557" s="198"/>
      <c r="AT557" s="199" t="s">
        <v>134</v>
      </c>
      <c r="AU557" s="199" t="s">
        <v>79</v>
      </c>
      <c r="AV557" s="13" t="s">
        <v>79</v>
      </c>
      <c r="AW557" s="13" t="s">
        <v>31</v>
      </c>
      <c r="AX557" s="13" t="s">
        <v>69</v>
      </c>
      <c r="AY557" s="199" t="s">
        <v>124</v>
      </c>
    </row>
    <row r="558" spans="2:51" s="16" customFormat="1" ht="12">
      <c r="B558" s="239"/>
      <c r="C558" s="240"/>
      <c r="D558" s="190" t="s">
        <v>134</v>
      </c>
      <c r="E558" s="241" t="s">
        <v>19</v>
      </c>
      <c r="F558" s="242" t="s">
        <v>1593</v>
      </c>
      <c r="G558" s="240"/>
      <c r="H558" s="243">
        <v>90.1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AT558" s="249" t="s">
        <v>134</v>
      </c>
      <c r="AU558" s="249" t="s">
        <v>79</v>
      </c>
      <c r="AV558" s="16" t="s">
        <v>144</v>
      </c>
      <c r="AW558" s="16" t="s">
        <v>31</v>
      </c>
      <c r="AX558" s="16" t="s">
        <v>69</v>
      </c>
      <c r="AY558" s="249" t="s">
        <v>124</v>
      </c>
    </row>
    <row r="559" spans="2:51" s="14" customFormat="1" ht="12">
      <c r="B559" s="200"/>
      <c r="C559" s="201"/>
      <c r="D559" s="190" t="s">
        <v>134</v>
      </c>
      <c r="E559" s="202" t="s">
        <v>19</v>
      </c>
      <c r="F559" s="203" t="s">
        <v>137</v>
      </c>
      <c r="G559" s="201"/>
      <c r="H559" s="204">
        <v>323.425</v>
      </c>
      <c r="I559" s="205"/>
      <c r="J559" s="201"/>
      <c r="K559" s="201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134</v>
      </c>
      <c r="AU559" s="210" t="s">
        <v>79</v>
      </c>
      <c r="AV559" s="14" t="s">
        <v>132</v>
      </c>
      <c r="AW559" s="14" t="s">
        <v>31</v>
      </c>
      <c r="AX559" s="14" t="s">
        <v>77</v>
      </c>
      <c r="AY559" s="210" t="s">
        <v>124</v>
      </c>
    </row>
    <row r="560" spans="2:63" s="12" customFormat="1" ht="25.9" customHeight="1">
      <c r="B560" s="159"/>
      <c r="C560" s="160"/>
      <c r="D560" s="161" t="s">
        <v>68</v>
      </c>
      <c r="E560" s="162" t="s">
        <v>1599</v>
      </c>
      <c r="F560" s="162" t="s">
        <v>1600</v>
      </c>
      <c r="G560" s="160"/>
      <c r="H560" s="160"/>
      <c r="I560" s="163"/>
      <c r="J560" s="164">
        <f>BK560</f>
        <v>0</v>
      </c>
      <c r="K560" s="160"/>
      <c r="L560" s="165"/>
      <c r="M560" s="166"/>
      <c r="N560" s="167"/>
      <c r="O560" s="167"/>
      <c r="P560" s="168">
        <f>P561</f>
        <v>0</v>
      </c>
      <c r="Q560" s="167"/>
      <c r="R560" s="168">
        <f>R561</f>
        <v>0</v>
      </c>
      <c r="S560" s="167"/>
      <c r="T560" s="169">
        <f>T561</f>
        <v>0</v>
      </c>
      <c r="AR560" s="170" t="s">
        <v>155</v>
      </c>
      <c r="AT560" s="171" t="s">
        <v>68</v>
      </c>
      <c r="AU560" s="171" t="s">
        <v>69</v>
      </c>
      <c r="AY560" s="170" t="s">
        <v>124</v>
      </c>
      <c r="BK560" s="172">
        <f>BK561</f>
        <v>0</v>
      </c>
    </row>
    <row r="561" spans="2:63" s="12" customFormat="1" ht="22.9" customHeight="1">
      <c r="B561" s="159"/>
      <c r="C561" s="160"/>
      <c r="D561" s="161" t="s">
        <v>68</v>
      </c>
      <c r="E561" s="173" t="s">
        <v>590</v>
      </c>
      <c r="F561" s="173" t="s">
        <v>591</v>
      </c>
      <c r="G561" s="160"/>
      <c r="H561" s="160"/>
      <c r="I561" s="163"/>
      <c r="J561" s="174">
        <f>BK561</f>
        <v>0</v>
      </c>
      <c r="K561" s="160"/>
      <c r="L561" s="165"/>
      <c r="M561" s="166"/>
      <c r="N561" s="167"/>
      <c r="O561" s="167"/>
      <c r="P561" s="168">
        <f>SUM(P562:P567)</f>
        <v>0</v>
      </c>
      <c r="Q561" s="167"/>
      <c r="R561" s="168">
        <f>SUM(R562:R567)</f>
        <v>0</v>
      </c>
      <c r="S561" s="167"/>
      <c r="T561" s="169">
        <f>SUM(T562:T567)</f>
        <v>0</v>
      </c>
      <c r="AR561" s="170" t="s">
        <v>155</v>
      </c>
      <c r="AT561" s="171" t="s">
        <v>68</v>
      </c>
      <c r="AU561" s="171" t="s">
        <v>77</v>
      </c>
      <c r="AY561" s="170" t="s">
        <v>124</v>
      </c>
      <c r="BK561" s="172">
        <f>SUM(BK562:BK567)</f>
        <v>0</v>
      </c>
    </row>
    <row r="562" spans="1:65" s="2" customFormat="1" ht="14.45" customHeight="1">
      <c r="A562" s="36"/>
      <c r="B562" s="37"/>
      <c r="C562" s="175" t="s">
        <v>1601</v>
      </c>
      <c r="D562" s="175" t="s">
        <v>127</v>
      </c>
      <c r="E562" s="176" t="s">
        <v>593</v>
      </c>
      <c r="F562" s="177" t="s">
        <v>594</v>
      </c>
      <c r="G562" s="178" t="s">
        <v>595</v>
      </c>
      <c r="H562" s="179">
        <v>1</v>
      </c>
      <c r="I562" s="180"/>
      <c r="J562" s="181">
        <f>ROUND(I562*H562,2)</f>
        <v>0</v>
      </c>
      <c r="K562" s="177" t="s">
        <v>131</v>
      </c>
      <c r="L562" s="41"/>
      <c r="M562" s="182" t="s">
        <v>19</v>
      </c>
      <c r="N562" s="183" t="s">
        <v>40</v>
      </c>
      <c r="O562" s="66"/>
      <c r="P562" s="184">
        <f>O562*H562</f>
        <v>0</v>
      </c>
      <c r="Q562" s="184">
        <v>0</v>
      </c>
      <c r="R562" s="184">
        <f>Q562*H562</f>
        <v>0</v>
      </c>
      <c r="S562" s="184">
        <v>0</v>
      </c>
      <c r="T562" s="18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6" t="s">
        <v>596</v>
      </c>
      <c r="AT562" s="186" t="s">
        <v>127</v>
      </c>
      <c r="AU562" s="186" t="s">
        <v>79</v>
      </c>
      <c r="AY562" s="19" t="s">
        <v>124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9" t="s">
        <v>77</v>
      </c>
      <c r="BK562" s="187">
        <f>ROUND(I562*H562,2)</f>
        <v>0</v>
      </c>
      <c r="BL562" s="19" t="s">
        <v>596</v>
      </c>
      <c r="BM562" s="186" t="s">
        <v>1602</v>
      </c>
    </row>
    <row r="563" spans="2:51" s="15" customFormat="1" ht="22.5">
      <c r="B563" s="221"/>
      <c r="C563" s="222"/>
      <c r="D563" s="190" t="s">
        <v>134</v>
      </c>
      <c r="E563" s="223" t="s">
        <v>19</v>
      </c>
      <c r="F563" s="224" t="s">
        <v>598</v>
      </c>
      <c r="G563" s="222"/>
      <c r="H563" s="223" t="s">
        <v>19</v>
      </c>
      <c r="I563" s="225"/>
      <c r="J563" s="222"/>
      <c r="K563" s="222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134</v>
      </c>
      <c r="AU563" s="230" t="s">
        <v>79</v>
      </c>
      <c r="AV563" s="15" t="s">
        <v>77</v>
      </c>
      <c r="AW563" s="15" t="s">
        <v>31</v>
      </c>
      <c r="AX563" s="15" t="s">
        <v>69</v>
      </c>
      <c r="AY563" s="230" t="s">
        <v>124</v>
      </c>
    </row>
    <row r="564" spans="2:51" s="13" customFormat="1" ht="12">
      <c r="B564" s="188"/>
      <c r="C564" s="189"/>
      <c r="D564" s="190" t="s">
        <v>134</v>
      </c>
      <c r="E564" s="191" t="s">
        <v>19</v>
      </c>
      <c r="F564" s="192" t="s">
        <v>77</v>
      </c>
      <c r="G564" s="189"/>
      <c r="H564" s="193">
        <v>1</v>
      </c>
      <c r="I564" s="194"/>
      <c r="J564" s="189"/>
      <c r="K564" s="189"/>
      <c r="L564" s="195"/>
      <c r="M564" s="196"/>
      <c r="N564" s="197"/>
      <c r="O564" s="197"/>
      <c r="P564" s="197"/>
      <c r="Q564" s="197"/>
      <c r="R564" s="197"/>
      <c r="S564" s="197"/>
      <c r="T564" s="198"/>
      <c r="AT564" s="199" t="s">
        <v>134</v>
      </c>
      <c r="AU564" s="199" t="s">
        <v>79</v>
      </c>
      <c r="AV564" s="13" t="s">
        <v>79</v>
      </c>
      <c r="AW564" s="13" t="s">
        <v>31</v>
      </c>
      <c r="AX564" s="13" t="s">
        <v>77</v>
      </c>
      <c r="AY564" s="199" t="s">
        <v>124</v>
      </c>
    </row>
    <row r="565" spans="1:65" s="2" customFormat="1" ht="14.45" customHeight="1">
      <c r="A565" s="36"/>
      <c r="B565" s="37"/>
      <c r="C565" s="175" t="s">
        <v>1603</v>
      </c>
      <c r="D565" s="175" t="s">
        <v>127</v>
      </c>
      <c r="E565" s="176" t="s">
        <v>600</v>
      </c>
      <c r="F565" s="177" t="s">
        <v>601</v>
      </c>
      <c r="G565" s="178" t="s">
        <v>595</v>
      </c>
      <c r="H565" s="179">
        <v>1</v>
      </c>
      <c r="I565" s="180"/>
      <c r="J565" s="181">
        <f>ROUND(I565*H565,2)</f>
        <v>0</v>
      </c>
      <c r="K565" s="177" t="s">
        <v>131</v>
      </c>
      <c r="L565" s="41"/>
      <c r="M565" s="182" t="s">
        <v>19</v>
      </c>
      <c r="N565" s="183" t="s">
        <v>40</v>
      </c>
      <c r="O565" s="66"/>
      <c r="P565" s="184">
        <f>O565*H565</f>
        <v>0</v>
      </c>
      <c r="Q565" s="184">
        <v>0</v>
      </c>
      <c r="R565" s="184">
        <f>Q565*H565</f>
        <v>0</v>
      </c>
      <c r="S565" s="184">
        <v>0</v>
      </c>
      <c r="T565" s="185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6" t="s">
        <v>596</v>
      </c>
      <c r="AT565" s="186" t="s">
        <v>127</v>
      </c>
      <c r="AU565" s="186" t="s">
        <v>79</v>
      </c>
      <c r="AY565" s="19" t="s">
        <v>124</v>
      </c>
      <c r="BE565" s="187">
        <f>IF(N565="základní",J565,0)</f>
        <v>0</v>
      </c>
      <c r="BF565" s="187">
        <f>IF(N565="snížená",J565,0)</f>
        <v>0</v>
      </c>
      <c r="BG565" s="187">
        <f>IF(N565="zákl. přenesená",J565,0)</f>
        <v>0</v>
      </c>
      <c r="BH565" s="187">
        <f>IF(N565="sníž. přenesená",J565,0)</f>
        <v>0</v>
      </c>
      <c r="BI565" s="187">
        <f>IF(N565="nulová",J565,0)</f>
        <v>0</v>
      </c>
      <c r="BJ565" s="19" t="s">
        <v>77</v>
      </c>
      <c r="BK565" s="187">
        <f>ROUND(I565*H565,2)</f>
        <v>0</v>
      </c>
      <c r="BL565" s="19" t="s">
        <v>596</v>
      </c>
      <c r="BM565" s="186" t="s">
        <v>1604</v>
      </c>
    </row>
    <row r="566" spans="2:51" s="15" customFormat="1" ht="22.5">
      <c r="B566" s="221"/>
      <c r="C566" s="222"/>
      <c r="D566" s="190" t="s">
        <v>134</v>
      </c>
      <c r="E566" s="223" t="s">
        <v>19</v>
      </c>
      <c r="F566" s="224" t="s">
        <v>603</v>
      </c>
      <c r="G566" s="222"/>
      <c r="H566" s="223" t="s">
        <v>19</v>
      </c>
      <c r="I566" s="225"/>
      <c r="J566" s="222"/>
      <c r="K566" s="222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134</v>
      </c>
      <c r="AU566" s="230" t="s">
        <v>79</v>
      </c>
      <c r="AV566" s="15" t="s">
        <v>77</v>
      </c>
      <c r="AW566" s="15" t="s">
        <v>31</v>
      </c>
      <c r="AX566" s="15" t="s">
        <v>69</v>
      </c>
      <c r="AY566" s="230" t="s">
        <v>124</v>
      </c>
    </row>
    <row r="567" spans="2:51" s="13" customFormat="1" ht="12">
      <c r="B567" s="188"/>
      <c r="C567" s="189"/>
      <c r="D567" s="190" t="s">
        <v>134</v>
      </c>
      <c r="E567" s="191" t="s">
        <v>19</v>
      </c>
      <c r="F567" s="192" t="s">
        <v>77</v>
      </c>
      <c r="G567" s="189"/>
      <c r="H567" s="193">
        <v>1</v>
      </c>
      <c r="I567" s="194"/>
      <c r="J567" s="189"/>
      <c r="K567" s="189"/>
      <c r="L567" s="195"/>
      <c r="M567" s="196"/>
      <c r="N567" s="197"/>
      <c r="O567" s="197"/>
      <c r="P567" s="197"/>
      <c r="Q567" s="197"/>
      <c r="R567" s="197"/>
      <c r="S567" s="197"/>
      <c r="T567" s="198"/>
      <c r="AT567" s="199" t="s">
        <v>134</v>
      </c>
      <c r="AU567" s="199" t="s">
        <v>79</v>
      </c>
      <c r="AV567" s="13" t="s">
        <v>79</v>
      </c>
      <c r="AW567" s="13" t="s">
        <v>31</v>
      </c>
      <c r="AX567" s="13" t="s">
        <v>77</v>
      </c>
      <c r="AY567" s="199" t="s">
        <v>124</v>
      </c>
    </row>
    <row r="568" spans="2:63" s="12" customFormat="1" ht="25.9" customHeight="1">
      <c r="B568" s="159"/>
      <c r="C568" s="160"/>
      <c r="D568" s="161" t="s">
        <v>68</v>
      </c>
      <c r="E568" s="162" t="s">
        <v>604</v>
      </c>
      <c r="F568" s="162" t="s">
        <v>605</v>
      </c>
      <c r="G568" s="160"/>
      <c r="H568" s="160"/>
      <c r="I568" s="163"/>
      <c r="J568" s="164">
        <f>BK568</f>
        <v>0</v>
      </c>
      <c r="K568" s="160"/>
      <c r="L568" s="165"/>
      <c r="M568" s="166"/>
      <c r="N568" s="167"/>
      <c r="O568" s="167"/>
      <c r="P568" s="168">
        <f>P569</f>
        <v>0</v>
      </c>
      <c r="Q568" s="167"/>
      <c r="R568" s="168">
        <f>R569</f>
        <v>0</v>
      </c>
      <c r="S568" s="167"/>
      <c r="T568" s="169">
        <f>T569</f>
        <v>0</v>
      </c>
      <c r="AR568" s="170" t="s">
        <v>155</v>
      </c>
      <c r="AT568" s="171" t="s">
        <v>68</v>
      </c>
      <c r="AU568" s="171" t="s">
        <v>69</v>
      </c>
      <c r="AY568" s="170" t="s">
        <v>124</v>
      </c>
      <c r="BK568" s="172">
        <f>BK569</f>
        <v>0</v>
      </c>
    </row>
    <row r="569" spans="1:65" s="2" customFormat="1" ht="14.45" customHeight="1">
      <c r="A569" s="36"/>
      <c r="B569" s="37"/>
      <c r="C569" s="175" t="s">
        <v>1605</v>
      </c>
      <c r="D569" s="175" t="s">
        <v>127</v>
      </c>
      <c r="E569" s="176" t="s">
        <v>611</v>
      </c>
      <c r="F569" s="177" t="s">
        <v>612</v>
      </c>
      <c r="G569" s="178" t="s">
        <v>595</v>
      </c>
      <c r="H569" s="179">
        <v>1</v>
      </c>
      <c r="I569" s="180"/>
      <c r="J569" s="181">
        <f>ROUND(I569*H569,2)</f>
        <v>0</v>
      </c>
      <c r="K569" s="177" t="s">
        <v>131</v>
      </c>
      <c r="L569" s="41"/>
      <c r="M569" s="250" t="s">
        <v>19</v>
      </c>
      <c r="N569" s="251" t="s">
        <v>40</v>
      </c>
      <c r="O569" s="252"/>
      <c r="P569" s="253">
        <f>O569*H569</f>
        <v>0</v>
      </c>
      <c r="Q569" s="253">
        <v>0</v>
      </c>
      <c r="R569" s="253">
        <f>Q569*H569</f>
        <v>0</v>
      </c>
      <c r="S569" s="253">
        <v>0</v>
      </c>
      <c r="T569" s="254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86" t="s">
        <v>596</v>
      </c>
      <c r="AT569" s="186" t="s">
        <v>127</v>
      </c>
      <c r="AU569" s="186" t="s">
        <v>77</v>
      </c>
      <c r="AY569" s="19" t="s">
        <v>124</v>
      </c>
      <c r="BE569" s="187">
        <f>IF(N569="základní",J569,0)</f>
        <v>0</v>
      </c>
      <c r="BF569" s="187">
        <f>IF(N569="snížená",J569,0)</f>
        <v>0</v>
      </c>
      <c r="BG569" s="187">
        <f>IF(N569="zákl. přenesená",J569,0)</f>
        <v>0</v>
      </c>
      <c r="BH569" s="187">
        <f>IF(N569="sníž. přenesená",J569,0)</f>
        <v>0</v>
      </c>
      <c r="BI569" s="187">
        <f>IF(N569="nulová",J569,0)</f>
        <v>0</v>
      </c>
      <c r="BJ569" s="19" t="s">
        <v>77</v>
      </c>
      <c r="BK569" s="187">
        <f>ROUND(I569*H569,2)</f>
        <v>0</v>
      </c>
      <c r="BL569" s="19" t="s">
        <v>596</v>
      </c>
      <c r="BM569" s="186" t="s">
        <v>1606</v>
      </c>
    </row>
    <row r="570" spans="1:31" s="2" customFormat="1" ht="6.95" customHeight="1">
      <c r="A570" s="36"/>
      <c r="B570" s="49"/>
      <c r="C570" s="50"/>
      <c r="D570" s="50"/>
      <c r="E570" s="50"/>
      <c r="F570" s="50"/>
      <c r="G570" s="50"/>
      <c r="H570" s="50"/>
      <c r="I570" s="50"/>
      <c r="J570" s="50"/>
      <c r="K570" s="50"/>
      <c r="L570" s="41"/>
      <c r="M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</row>
  </sheetData>
  <sheetProtection algorithmName="SHA-512" hashValue="lbTnzQiivP7iQnHMtPPjcF1dBqBxQQXpq1dsGDbH39uV/a1pQ2mEfFrsrDkqh3r3newsOsty6X9lNGgUmRnAFw==" saltValue="uN0EPrG7qZJ0NtEQF7Rq5w==" spinCount="100000" sheet="1" formatColumns="0" formatRows="0" autoFilter="0"/>
  <autoFilter ref="C109:K569"/>
  <mergeCells count="9">
    <mergeCell ref="E50:H50"/>
    <mergeCell ref="E100:H100"/>
    <mergeCell ref="E102:H10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C45B-756B-45AD-9AE8-60A3B0458CEC}">
  <sheetPr>
    <pageSetUpPr fitToPage="1"/>
  </sheetPr>
  <dimension ref="A2:BM32"/>
  <sheetViews>
    <sheetView showGridLines="0" workbookViewId="0" topLeftCell="A22">
      <selection activeCell="J55" sqref="J55"/>
    </sheetView>
  </sheetViews>
  <sheetFormatPr defaultColWidth="9.140625" defaultRowHeight="12"/>
  <cols>
    <col min="1" max="1" width="8.28125" style="368" customWidth="1"/>
    <col min="2" max="2" width="1.1484375" style="368" customWidth="1"/>
    <col min="3" max="3" width="4.140625" style="368" customWidth="1"/>
    <col min="4" max="4" width="4.28125" style="368" customWidth="1"/>
    <col min="5" max="5" width="17.140625" style="368" customWidth="1"/>
    <col min="6" max="6" width="50.8515625" style="368" customWidth="1"/>
    <col min="7" max="7" width="7.421875" style="368" customWidth="1"/>
    <col min="8" max="8" width="14.00390625" style="368" customWidth="1"/>
    <col min="9" max="9" width="15.8515625" style="368" customWidth="1"/>
    <col min="10" max="11" width="22.28125" style="368" customWidth="1"/>
    <col min="12" max="12" width="9.28125" style="368" customWidth="1"/>
    <col min="13" max="13" width="10.8515625" style="368" hidden="1" customWidth="1"/>
    <col min="14" max="14" width="9.28125" style="368" customWidth="1"/>
    <col min="15" max="20" width="14.140625" style="368" hidden="1" customWidth="1"/>
    <col min="21" max="21" width="16.28125" style="368" hidden="1" customWidth="1"/>
    <col min="22" max="22" width="12.28125" style="368" customWidth="1"/>
    <col min="23" max="23" width="16.28125" style="368" customWidth="1"/>
    <col min="24" max="24" width="12.28125" style="368" customWidth="1"/>
    <col min="25" max="25" width="15.00390625" style="368" customWidth="1"/>
    <col min="26" max="26" width="11.00390625" style="368" customWidth="1"/>
    <col min="27" max="27" width="15.00390625" style="368" customWidth="1"/>
    <col min="28" max="28" width="16.28125" style="368" customWidth="1"/>
    <col min="29" max="29" width="11.00390625" style="368" customWidth="1"/>
    <col min="30" max="30" width="15.00390625" style="368" customWidth="1"/>
    <col min="31" max="31" width="16.28125" style="368" customWidth="1"/>
    <col min="32" max="16384" width="9.28125" style="368" customWidth="1"/>
  </cols>
  <sheetData>
    <row r="1" ht="12"/>
    <row r="2" spans="1:31" s="340" customFormat="1" ht="6.95" customHeight="1">
      <c r="A2" s="336"/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9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</row>
    <row r="3" spans="1:31" s="340" customFormat="1" ht="24.95" customHeight="1">
      <c r="A3" s="336"/>
      <c r="B3" s="341"/>
      <c r="C3" s="342" t="s">
        <v>1791</v>
      </c>
      <c r="D3" s="336"/>
      <c r="E3" s="336"/>
      <c r="F3" s="336"/>
      <c r="G3" s="336"/>
      <c r="H3" s="336"/>
      <c r="I3" s="336"/>
      <c r="J3" s="336"/>
      <c r="K3" s="336"/>
      <c r="L3" s="339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</row>
    <row r="4" spans="2:63" s="343" customFormat="1" ht="22.9" customHeight="1">
      <c r="B4" s="344"/>
      <c r="D4" s="345"/>
      <c r="E4" s="346"/>
      <c r="F4" s="346"/>
      <c r="I4" s="347"/>
      <c r="J4" s="348"/>
      <c r="L4" s="344"/>
      <c r="M4" s="349"/>
      <c r="P4" s="350">
        <f>SUM(P5:P8)</f>
        <v>0</v>
      </c>
      <c r="R4" s="350">
        <f>SUM(R5:R8)</f>
        <v>0</v>
      </c>
      <c r="T4" s="351">
        <f>SUM(T5:T8)</f>
        <v>0</v>
      </c>
      <c r="AR4" s="345" t="s">
        <v>77</v>
      </c>
      <c r="AT4" s="352" t="s">
        <v>68</v>
      </c>
      <c r="AU4" s="352" t="s">
        <v>77</v>
      </c>
      <c r="AY4" s="345" t="s">
        <v>124</v>
      </c>
      <c r="BK4" s="353">
        <f>SUM(BK5:BK8)</f>
        <v>0</v>
      </c>
    </row>
    <row r="5" spans="1:65" s="340" customFormat="1" ht="24">
      <c r="A5" s="336"/>
      <c r="B5" s="341"/>
      <c r="C5" s="354" t="s">
        <v>77</v>
      </c>
      <c r="D5" s="354"/>
      <c r="E5" s="355"/>
      <c r="F5" s="356" t="s">
        <v>1792</v>
      </c>
      <c r="G5" s="357" t="s">
        <v>1793</v>
      </c>
      <c r="H5" s="358">
        <v>1</v>
      </c>
      <c r="I5" s="359"/>
      <c r="J5" s="360">
        <f>ROUND(I5*H5,2)</f>
        <v>0</v>
      </c>
      <c r="K5" s="356"/>
      <c r="L5" s="341"/>
      <c r="M5" s="361" t="s">
        <v>19</v>
      </c>
      <c r="N5" s="362"/>
      <c r="O5" s="336"/>
      <c r="P5" s="363">
        <f aca="true" t="shared" si="0" ref="P5:P14">O5*H5</f>
        <v>0</v>
      </c>
      <c r="Q5" s="363">
        <v>0</v>
      </c>
      <c r="R5" s="363">
        <f aca="true" t="shared" si="1" ref="R5:R14">Q5*H5</f>
        <v>0</v>
      </c>
      <c r="S5" s="363">
        <v>0</v>
      </c>
      <c r="T5" s="364">
        <f aca="true" t="shared" si="2" ref="T5:T14">S5*H5</f>
        <v>0</v>
      </c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R5" s="365" t="s">
        <v>132</v>
      </c>
      <c r="AT5" s="365" t="s">
        <v>127</v>
      </c>
      <c r="AU5" s="365" t="s">
        <v>79</v>
      </c>
      <c r="AY5" s="366" t="s">
        <v>124</v>
      </c>
      <c r="BE5" s="367">
        <f aca="true" t="shared" si="3" ref="BE5:BE14">IF(N5="základní",J5,0)</f>
        <v>0</v>
      </c>
      <c r="BF5" s="367">
        <f aca="true" t="shared" si="4" ref="BF5:BF14">IF(N5="snížená",J5,0)</f>
        <v>0</v>
      </c>
      <c r="BG5" s="367">
        <f aca="true" t="shared" si="5" ref="BG5:BG14">IF(N5="zákl. přenesená",J5,0)</f>
        <v>0</v>
      </c>
      <c r="BH5" s="367">
        <f aca="true" t="shared" si="6" ref="BH5:BH14">IF(N5="sníž. přenesená",J5,0)</f>
        <v>0</v>
      </c>
      <c r="BI5" s="367">
        <f aca="true" t="shared" si="7" ref="BI5:BI14">IF(N5="nulová",J5,0)</f>
        <v>0</v>
      </c>
      <c r="BJ5" s="366" t="s">
        <v>77</v>
      </c>
      <c r="BK5" s="367">
        <f aca="true" t="shared" si="8" ref="BK5:BK14">ROUND(I5*H5,2)</f>
        <v>0</v>
      </c>
      <c r="BL5" s="366" t="s">
        <v>132</v>
      </c>
      <c r="BM5" s="365" t="s">
        <v>709</v>
      </c>
    </row>
    <row r="6" spans="1:65" s="340" customFormat="1" ht="22.5" customHeight="1">
      <c r="A6" s="336"/>
      <c r="B6" s="341"/>
      <c r="C6" s="354" t="s">
        <v>79</v>
      </c>
      <c r="D6" s="354"/>
      <c r="E6" s="355"/>
      <c r="F6" s="356" t="s">
        <v>1794</v>
      </c>
      <c r="G6" s="357" t="s">
        <v>1793</v>
      </c>
      <c r="H6" s="358">
        <v>2</v>
      </c>
      <c r="I6" s="359"/>
      <c r="J6" s="360">
        <f>ROUND(I6*H6,2)</f>
        <v>0</v>
      </c>
      <c r="K6" s="356"/>
      <c r="L6" s="341"/>
      <c r="M6" s="361" t="s">
        <v>19</v>
      </c>
      <c r="N6" s="362"/>
      <c r="O6" s="336"/>
      <c r="P6" s="363">
        <f t="shared" si="0"/>
        <v>0</v>
      </c>
      <c r="Q6" s="363">
        <v>0</v>
      </c>
      <c r="R6" s="363">
        <f t="shared" si="1"/>
        <v>0</v>
      </c>
      <c r="S6" s="363">
        <v>0</v>
      </c>
      <c r="T6" s="364">
        <f t="shared" si="2"/>
        <v>0</v>
      </c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R6" s="365" t="s">
        <v>132</v>
      </c>
      <c r="AT6" s="365" t="s">
        <v>127</v>
      </c>
      <c r="AU6" s="365" t="s">
        <v>79</v>
      </c>
      <c r="AY6" s="366" t="s">
        <v>124</v>
      </c>
      <c r="BE6" s="367">
        <f t="shared" si="3"/>
        <v>0</v>
      </c>
      <c r="BF6" s="367">
        <f t="shared" si="4"/>
        <v>0</v>
      </c>
      <c r="BG6" s="367">
        <f t="shared" si="5"/>
        <v>0</v>
      </c>
      <c r="BH6" s="367">
        <f t="shared" si="6"/>
        <v>0</v>
      </c>
      <c r="BI6" s="367">
        <f t="shared" si="7"/>
        <v>0</v>
      </c>
      <c r="BJ6" s="366" t="s">
        <v>77</v>
      </c>
      <c r="BK6" s="367">
        <f t="shared" si="8"/>
        <v>0</v>
      </c>
      <c r="BL6" s="366" t="s">
        <v>132</v>
      </c>
      <c r="BM6" s="365" t="s">
        <v>714</v>
      </c>
    </row>
    <row r="7" spans="1:65" s="340" customFormat="1" ht="24.75" customHeight="1">
      <c r="A7" s="336"/>
      <c r="B7" s="341"/>
      <c r="C7" s="354" t="s">
        <v>144</v>
      </c>
      <c r="D7" s="354"/>
      <c r="E7" s="355"/>
      <c r="F7" s="356" t="s">
        <v>1795</v>
      </c>
      <c r="G7" s="357" t="s">
        <v>1793</v>
      </c>
      <c r="H7" s="358">
        <v>1</v>
      </c>
      <c r="I7" s="359"/>
      <c r="J7" s="360">
        <f>ROUND(I7*H7,2)</f>
        <v>0</v>
      </c>
      <c r="K7" s="356"/>
      <c r="L7" s="341"/>
      <c r="M7" s="361" t="s">
        <v>19</v>
      </c>
      <c r="N7" s="362"/>
      <c r="O7" s="336"/>
      <c r="P7" s="363">
        <f t="shared" si="0"/>
        <v>0</v>
      </c>
      <c r="Q7" s="363">
        <v>0</v>
      </c>
      <c r="R7" s="363">
        <f t="shared" si="1"/>
        <v>0</v>
      </c>
      <c r="S7" s="363">
        <v>0</v>
      </c>
      <c r="T7" s="364">
        <f t="shared" si="2"/>
        <v>0</v>
      </c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R7" s="365" t="s">
        <v>132</v>
      </c>
      <c r="AT7" s="365" t="s">
        <v>127</v>
      </c>
      <c r="AU7" s="365" t="s">
        <v>79</v>
      </c>
      <c r="AY7" s="366" t="s">
        <v>124</v>
      </c>
      <c r="BE7" s="367">
        <f t="shared" si="3"/>
        <v>0</v>
      </c>
      <c r="BF7" s="367">
        <f t="shared" si="4"/>
        <v>0</v>
      </c>
      <c r="BG7" s="367">
        <f t="shared" si="5"/>
        <v>0</v>
      </c>
      <c r="BH7" s="367">
        <f t="shared" si="6"/>
        <v>0</v>
      </c>
      <c r="BI7" s="367">
        <f t="shared" si="7"/>
        <v>0</v>
      </c>
      <c r="BJ7" s="366" t="s">
        <v>77</v>
      </c>
      <c r="BK7" s="367">
        <f t="shared" si="8"/>
        <v>0</v>
      </c>
      <c r="BL7" s="366" t="s">
        <v>132</v>
      </c>
      <c r="BM7" s="365" t="s">
        <v>718</v>
      </c>
    </row>
    <row r="8" spans="1:65" s="340" customFormat="1" ht="21" customHeight="1">
      <c r="A8" s="336"/>
      <c r="B8" s="341"/>
      <c r="C8" s="354" t="s">
        <v>132</v>
      </c>
      <c r="D8" s="354"/>
      <c r="E8" s="355"/>
      <c r="F8" s="356" t="s">
        <v>1796</v>
      </c>
      <c r="G8" s="357" t="s">
        <v>1793</v>
      </c>
      <c r="H8" s="358">
        <v>2</v>
      </c>
      <c r="I8" s="359"/>
      <c r="J8" s="360">
        <f>ROUND(I8*H8,2)</f>
        <v>0</v>
      </c>
      <c r="K8" s="356"/>
      <c r="L8" s="341"/>
      <c r="M8" s="361" t="s">
        <v>19</v>
      </c>
      <c r="N8" s="362"/>
      <c r="O8" s="336"/>
      <c r="P8" s="363">
        <f t="shared" si="0"/>
        <v>0</v>
      </c>
      <c r="Q8" s="363">
        <v>0</v>
      </c>
      <c r="R8" s="363">
        <f t="shared" si="1"/>
        <v>0</v>
      </c>
      <c r="S8" s="363">
        <v>0</v>
      </c>
      <c r="T8" s="364">
        <f t="shared" si="2"/>
        <v>0</v>
      </c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R8" s="365" t="s">
        <v>132</v>
      </c>
      <c r="AT8" s="365" t="s">
        <v>127</v>
      </c>
      <c r="AU8" s="365" t="s">
        <v>79</v>
      </c>
      <c r="AY8" s="366" t="s">
        <v>124</v>
      </c>
      <c r="BE8" s="367">
        <f t="shared" si="3"/>
        <v>0</v>
      </c>
      <c r="BF8" s="367">
        <f t="shared" si="4"/>
        <v>0</v>
      </c>
      <c r="BG8" s="367">
        <f t="shared" si="5"/>
        <v>0</v>
      </c>
      <c r="BH8" s="367">
        <f t="shared" si="6"/>
        <v>0</v>
      </c>
      <c r="BI8" s="367">
        <f t="shared" si="7"/>
        <v>0</v>
      </c>
      <c r="BJ8" s="366" t="s">
        <v>77</v>
      </c>
      <c r="BK8" s="367">
        <f t="shared" si="8"/>
        <v>0</v>
      </c>
      <c r="BL8" s="366" t="s">
        <v>132</v>
      </c>
      <c r="BM8" s="365" t="s">
        <v>725</v>
      </c>
    </row>
    <row r="9" spans="1:65" s="340" customFormat="1" ht="15.75" customHeight="1">
      <c r="A9" s="336"/>
      <c r="B9" s="341"/>
      <c r="C9" s="354"/>
      <c r="D9" s="354"/>
      <c r="E9" s="355" t="s">
        <v>1797</v>
      </c>
      <c r="F9" s="356"/>
      <c r="G9" s="357"/>
      <c r="H9" s="358"/>
      <c r="I9" s="359"/>
      <c r="J9" s="360"/>
      <c r="K9" s="356"/>
      <c r="L9" s="341"/>
      <c r="M9" s="361" t="s">
        <v>19</v>
      </c>
      <c r="N9" s="362"/>
      <c r="O9" s="336"/>
      <c r="P9" s="363">
        <f t="shared" si="0"/>
        <v>0</v>
      </c>
      <c r="Q9" s="363">
        <v>0</v>
      </c>
      <c r="R9" s="363">
        <f t="shared" si="1"/>
        <v>0</v>
      </c>
      <c r="S9" s="363">
        <v>0</v>
      </c>
      <c r="T9" s="364">
        <f t="shared" si="2"/>
        <v>0</v>
      </c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R9" s="365" t="s">
        <v>132</v>
      </c>
      <c r="AT9" s="365" t="s">
        <v>127</v>
      </c>
      <c r="AU9" s="365" t="s">
        <v>79</v>
      </c>
      <c r="AY9" s="366" t="s">
        <v>124</v>
      </c>
      <c r="BE9" s="367">
        <f t="shared" si="3"/>
        <v>0</v>
      </c>
      <c r="BF9" s="367">
        <f t="shared" si="4"/>
        <v>0</v>
      </c>
      <c r="BG9" s="367">
        <f t="shared" si="5"/>
        <v>0</v>
      </c>
      <c r="BH9" s="367">
        <f t="shared" si="6"/>
        <v>0</v>
      </c>
      <c r="BI9" s="367">
        <f t="shared" si="7"/>
        <v>0</v>
      </c>
      <c r="BJ9" s="366" t="s">
        <v>77</v>
      </c>
      <c r="BK9" s="367">
        <f t="shared" si="8"/>
        <v>0</v>
      </c>
      <c r="BL9" s="366" t="s">
        <v>132</v>
      </c>
      <c r="BM9" s="365" t="s">
        <v>709</v>
      </c>
    </row>
    <row r="10" spans="1:65" s="340" customFormat="1" ht="22.5" customHeight="1">
      <c r="A10" s="336"/>
      <c r="B10" s="341"/>
      <c r="C10" s="354">
        <v>5</v>
      </c>
      <c r="D10" s="354"/>
      <c r="E10" s="355"/>
      <c r="F10" s="356" t="s">
        <v>1798</v>
      </c>
      <c r="G10" s="357" t="s">
        <v>1793</v>
      </c>
      <c r="H10" s="358">
        <v>6</v>
      </c>
      <c r="I10" s="359"/>
      <c r="J10" s="360">
        <f>ROUND(I10*H10,2)</f>
        <v>0</v>
      </c>
      <c r="K10" s="356"/>
      <c r="L10" s="341"/>
      <c r="M10" s="361" t="s">
        <v>19</v>
      </c>
      <c r="N10" s="362"/>
      <c r="O10" s="336"/>
      <c r="P10" s="363">
        <f t="shared" si="0"/>
        <v>0</v>
      </c>
      <c r="Q10" s="363">
        <v>0</v>
      </c>
      <c r="R10" s="363">
        <f t="shared" si="1"/>
        <v>0</v>
      </c>
      <c r="S10" s="363">
        <v>0</v>
      </c>
      <c r="T10" s="364">
        <f t="shared" si="2"/>
        <v>0</v>
      </c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R10" s="365" t="s">
        <v>132</v>
      </c>
      <c r="AT10" s="365" t="s">
        <v>127</v>
      </c>
      <c r="AU10" s="365" t="s">
        <v>79</v>
      </c>
      <c r="AY10" s="366" t="s">
        <v>124</v>
      </c>
      <c r="BE10" s="367">
        <f t="shared" si="3"/>
        <v>0</v>
      </c>
      <c r="BF10" s="367">
        <f t="shared" si="4"/>
        <v>0</v>
      </c>
      <c r="BG10" s="367">
        <f t="shared" si="5"/>
        <v>0</v>
      </c>
      <c r="BH10" s="367">
        <f t="shared" si="6"/>
        <v>0</v>
      </c>
      <c r="BI10" s="367">
        <f t="shared" si="7"/>
        <v>0</v>
      </c>
      <c r="BJ10" s="366" t="s">
        <v>77</v>
      </c>
      <c r="BK10" s="367">
        <f t="shared" si="8"/>
        <v>0</v>
      </c>
      <c r="BL10" s="366" t="s">
        <v>132</v>
      </c>
      <c r="BM10" s="365" t="s">
        <v>714</v>
      </c>
    </row>
    <row r="11" spans="1:65" s="340" customFormat="1" ht="24.75" customHeight="1">
      <c r="A11" s="336"/>
      <c r="B11" s="341"/>
      <c r="C11" s="354">
        <v>6</v>
      </c>
      <c r="D11" s="354"/>
      <c r="E11" s="355"/>
      <c r="F11" s="356" t="s">
        <v>1799</v>
      </c>
      <c r="G11" s="357" t="s">
        <v>1793</v>
      </c>
      <c r="H11" s="358">
        <v>2</v>
      </c>
      <c r="I11" s="359"/>
      <c r="J11" s="360">
        <f>ROUND(I11*H11,2)</f>
        <v>0</v>
      </c>
      <c r="K11" s="356"/>
      <c r="L11" s="341"/>
      <c r="M11" s="361" t="s">
        <v>19</v>
      </c>
      <c r="N11" s="362"/>
      <c r="O11" s="336"/>
      <c r="P11" s="363">
        <f t="shared" si="0"/>
        <v>0</v>
      </c>
      <c r="Q11" s="363">
        <v>0</v>
      </c>
      <c r="R11" s="363">
        <f t="shared" si="1"/>
        <v>0</v>
      </c>
      <c r="S11" s="363">
        <v>0</v>
      </c>
      <c r="T11" s="364">
        <f t="shared" si="2"/>
        <v>0</v>
      </c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R11" s="365" t="s">
        <v>132</v>
      </c>
      <c r="AT11" s="365" t="s">
        <v>127</v>
      </c>
      <c r="AU11" s="365" t="s">
        <v>79</v>
      </c>
      <c r="AY11" s="366" t="s">
        <v>124</v>
      </c>
      <c r="BE11" s="367">
        <f t="shared" si="3"/>
        <v>0</v>
      </c>
      <c r="BF11" s="367">
        <f t="shared" si="4"/>
        <v>0</v>
      </c>
      <c r="BG11" s="367">
        <f t="shared" si="5"/>
        <v>0</v>
      </c>
      <c r="BH11" s="367">
        <f t="shared" si="6"/>
        <v>0</v>
      </c>
      <c r="BI11" s="367">
        <f t="shared" si="7"/>
        <v>0</v>
      </c>
      <c r="BJ11" s="366" t="s">
        <v>77</v>
      </c>
      <c r="BK11" s="367">
        <f t="shared" si="8"/>
        <v>0</v>
      </c>
      <c r="BL11" s="366" t="s">
        <v>132</v>
      </c>
      <c r="BM11" s="365" t="s">
        <v>718</v>
      </c>
    </row>
    <row r="12" spans="1:65" s="340" customFormat="1" ht="21" customHeight="1">
      <c r="A12" s="336"/>
      <c r="B12" s="341"/>
      <c r="C12" s="354">
        <v>7</v>
      </c>
      <c r="D12" s="354"/>
      <c r="E12" s="355"/>
      <c r="F12" s="356" t="s">
        <v>1800</v>
      </c>
      <c r="G12" s="357" t="s">
        <v>1793</v>
      </c>
      <c r="H12" s="358">
        <v>2</v>
      </c>
      <c r="I12" s="359"/>
      <c r="J12" s="360">
        <f>ROUND(I12*H12,2)</f>
        <v>0</v>
      </c>
      <c r="K12" s="356"/>
      <c r="L12" s="341"/>
      <c r="M12" s="361" t="s">
        <v>19</v>
      </c>
      <c r="N12" s="362"/>
      <c r="O12" s="336"/>
      <c r="P12" s="363">
        <f t="shared" si="0"/>
        <v>0</v>
      </c>
      <c r="Q12" s="363">
        <v>0</v>
      </c>
      <c r="R12" s="363">
        <f t="shared" si="1"/>
        <v>0</v>
      </c>
      <c r="S12" s="363">
        <v>0</v>
      </c>
      <c r="T12" s="364">
        <f t="shared" si="2"/>
        <v>0</v>
      </c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R12" s="365" t="s">
        <v>132</v>
      </c>
      <c r="AT12" s="365" t="s">
        <v>127</v>
      </c>
      <c r="AU12" s="365" t="s">
        <v>79</v>
      </c>
      <c r="AY12" s="366" t="s">
        <v>124</v>
      </c>
      <c r="BE12" s="367">
        <f t="shared" si="3"/>
        <v>0</v>
      </c>
      <c r="BF12" s="367">
        <f t="shared" si="4"/>
        <v>0</v>
      </c>
      <c r="BG12" s="367">
        <f t="shared" si="5"/>
        <v>0</v>
      </c>
      <c r="BH12" s="367">
        <f t="shared" si="6"/>
        <v>0</v>
      </c>
      <c r="BI12" s="367">
        <f t="shared" si="7"/>
        <v>0</v>
      </c>
      <c r="BJ12" s="366" t="s">
        <v>77</v>
      </c>
      <c r="BK12" s="367">
        <f t="shared" si="8"/>
        <v>0</v>
      </c>
      <c r="BL12" s="366" t="s">
        <v>132</v>
      </c>
      <c r="BM12" s="365" t="s">
        <v>725</v>
      </c>
    </row>
    <row r="13" spans="1:65" s="340" customFormat="1" ht="24.75" customHeight="1">
      <c r="A13" s="336"/>
      <c r="B13" s="341"/>
      <c r="C13" s="354">
        <v>6</v>
      </c>
      <c r="D13" s="354"/>
      <c r="E13" s="355"/>
      <c r="F13" s="356" t="s">
        <v>1801</v>
      </c>
      <c r="G13" s="357" t="s">
        <v>1793</v>
      </c>
      <c r="H13" s="358">
        <v>3</v>
      </c>
      <c r="I13" s="359"/>
      <c r="J13" s="360">
        <f>ROUND(I13*H13,2)</f>
        <v>0</v>
      </c>
      <c r="K13" s="356"/>
      <c r="L13" s="341"/>
      <c r="M13" s="361" t="s">
        <v>19</v>
      </c>
      <c r="N13" s="362"/>
      <c r="O13" s="336"/>
      <c r="P13" s="363">
        <f t="shared" si="0"/>
        <v>0</v>
      </c>
      <c r="Q13" s="363">
        <v>0</v>
      </c>
      <c r="R13" s="363">
        <f t="shared" si="1"/>
        <v>0</v>
      </c>
      <c r="S13" s="363">
        <v>0</v>
      </c>
      <c r="T13" s="364">
        <f t="shared" si="2"/>
        <v>0</v>
      </c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R13" s="365" t="s">
        <v>132</v>
      </c>
      <c r="AT13" s="365" t="s">
        <v>127</v>
      </c>
      <c r="AU13" s="365" t="s">
        <v>79</v>
      </c>
      <c r="AY13" s="366" t="s">
        <v>124</v>
      </c>
      <c r="BE13" s="367">
        <f t="shared" si="3"/>
        <v>0</v>
      </c>
      <c r="BF13" s="367">
        <f t="shared" si="4"/>
        <v>0</v>
      </c>
      <c r="BG13" s="367">
        <f t="shared" si="5"/>
        <v>0</v>
      </c>
      <c r="BH13" s="367">
        <f t="shared" si="6"/>
        <v>0</v>
      </c>
      <c r="BI13" s="367">
        <f t="shared" si="7"/>
        <v>0</v>
      </c>
      <c r="BJ13" s="366" t="s">
        <v>77</v>
      </c>
      <c r="BK13" s="367">
        <f t="shared" si="8"/>
        <v>0</v>
      </c>
      <c r="BL13" s="366" t="s">
        <v>132</v>
      </c>
      <c r="BM13" s="365" t="s">
        <v>718</v>
      </c>
    </row>
    <row r="14" spans="1:65" s="340" customFormat="1" ht="21" customHeight="1">
      <c r="A14" s="336"/>
      <c r="B14" s="341"/>
      <c r="C14" s="354">
        <v>7</v>
      </c>
      <c r="D14" s="354"/>
      <c r="E14" s="355"/>
      <c r="F14" s="356" t="s">
        <v>1802</v>
      </c>
      <c r="G14" s="357" t="s">
        <v>1793</v>
      </c>
      <c r="H14" s="358">
        <v>1</v>
      </c>
      <c r="I14" s="359"/>
      <c r="J14" s="360">
        <f>ROUND(I14*H14,2)</f>
        <v>0</v>
      </c>
      <c r="K14" s="356"/>
      <c r="L14" s="341"/>
      <c r="M14" s="361" t="s">
        <v>19</v>
      </c>
      <c r="N14" s="362"/>
      <c r="O14" s="336"/>
      <c r="P14" s="363">
        <f t="shared" si="0"/>
        <v>0</v>
      </c>
      <c r="Q14" s="363">
        <v>0</v>
      </c>
      <c r="R14" s="363">
        <f t="shared" si="1"/>
        <v>0</v>
      </c>
      <c r="S14" s="363">
        <v>0</v>
      </c>
      <c r="T14" s="364">
        <f t="shared" si="2"/>
        <v>0</v>
      </c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R14" s="365" t="s">
        <v>132</v>
      </c>
      <c r="AT14" s="365" t="s">
        <v>127</v>
      </c>
      <c r="AU14" s="365" t="s">
        <v>79</v>
      </c>
      <c r="AY14" s="366" t="s">
        <v>124</v>
      </c>
      <c r="BE14" s="367">
        <f t="shared" si="3"/>
        <v>0</v>
      </c>
      <c r="BF14" s="367">
        <f t="shared" si="4"/>
        <v>0</v>
      </c>
      <c r="BG14" s="367">
        <f t="shared" si="5"/>
        <v>0</v>
      </c>
      <c r="BH14" s="367">
        <f t="shared" si="6"/>
        <v>0</v>
      </c>
      <c r="BI14" s="367">
        <f t="shared" si="7"/>
        <v>0</v>
      </c>
      <c r="BJ14" s="366" t="s">
        <v>77</v>
      </c>
      <c r="BK14" s="367">
        <f t="shared" si="8"/>
        <v>0</v>
      </c>
      <c r="BL14" s="366" t="s">
        <v>132</v>
      </c>
      <c r="BM14" s="365" t="s">
        <v>725</v>
      </c>
    </row>
    <row r="15" spans="1:65" s="340" customFormat="1" ht="21" customHeight="1">
      <c r="A15" s="336"/>
      <c r="B15" s="341"/>
      <c r="C15" s="354"/>
      <c r="D15" s="354"/>
      <c r="E15" s="355"/>
      <c r="F15" s="356"/>
      <c r="G15" s="357"/>
      <c r="H15" s="358"/>
      <c r="I15" s="359"/>
      <c r="J15" s="360"/>
      <c r="K15" s="356"/>
      <c r="L15" s="341"/>
      <c r="M15" s="361"/>
      <c r="N15" s="362"/>
      <c r="O15" s="336"/>
      <c r="P15" s="363"/>
      <c r="Q15" s="363"/>
      <c r="R15" s="363"/>
      <c r="S15" s="363"/>
      <c r="T15" s="364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R15" s="365"/>
      <c r="AT15" s="365"/>
      <c r="AU15" s="365"/>
      <c r="AY15" s="366"/>
      <c r="BE15" s="367"/>
      <c r="BF15" s="367"/>
      <c r="BG15" s="367"/>
      <c r="BH15" s="367"/>
      <c r="BI15" s="367"/>
      <c r="BJ15" s="366"/>
      <c r="BK15" s="367"/>
      <c r="BL15" s="366"/>
      <c r="BM15" s="365"/>
    </row>
    <row r="16" spans="1:65" s="340" customFormat="1" ht="22.5" customHeight="1">
      <c r="A16" s="336"/>
      <c r="B16" s="341"/>
      <c r="C16" s="354">
        <v>8</v>
      </c>
      <c r="D16" s="354"/>
      <c r="E16" s="355"/>
      <c r="F16" s="356" t="s">
        <v>1803</v>
      </c>
      <c r="G16" s="357" t="s">
        <v>1793</v>
      </c>
      <c r="H16" s="358">
        <v>2</v>
      </c>
      <c r="I16" s="359"/>
      <c r="J16" s="360">
        <f>ROUND(I16*H16,2)</f>
        <v>0</v>
      </c>
      <c r="K16" s="356"/>
      <c r="L16" s="341"/>
      <c r="M16" s="361" t="s">
        <v>19</v>
      </c>
      <c r="N16" s="362"/>
      <c r="O16" s="336"/>
      <c r="P16" s="363">
        <f aca="true" t="shared" si="9" ref="P16:P32">O16*H16</f>
        <v>0</v>
      </c>
      <c r="Q16" s="363">
        <v>0</v>
      </c>
      <c r="R16" s="363">
        <f aca="true" t="shared" si="10" ref="R16:R32">Q16*H16</f>
        <v>0</v>
      </c>
      <c r="S16" s="363">
        <v>0</v>
      </c>
      <c r="T16" s="364">
        <f aca="true" t="shared" si="11" ref="T16:T32">S16*H16</f>
        <v>0</v>
      </c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R16" s="365" t="s">
        <v>132</v>
      </c>
      <c r="AT16" s="365" t="s">
        <v>127</v>
      </c>
      <c r="AU16" s="365" t="s">
        <v>79</v>
      </c>
      <c r="AY16" s="366" t="s">
        <v>124</v>
      </c>
      <c r="BE16" s="367">
        <f aca="true" t="shared" si="12" ref="BE16:BE32">IF(N16="základní",J16,0)</f>
        <v>0</v>
      </c>
      <c r="BF16" s="367">
        <f aca="true" t="shared" si="13" ref="BF16:BF32">IF(N16="snížená",J16,0)</f>
        <v>0</v>
      </c>
      <c r="BG16" s="367">
        <f aca="true" t="shared" si="14" ref="BG16:BG32">IF(N16="zákl. přenesená",J16,0)</f>
        <v>0</v>
      </c>
      <c r="BH16" s="367">
        <f aca="true" t="shared" si="15" ref="BH16:BH32">IF(N16="sníž. přenesená",J16,0)</f>
        <v>0</v>
      </c>
      <c r="BI16" s="367">
        <f aca="true" t="shared" si="16" ref="BI16:BI32">IF(N16="nulová",J16,0)</f>
        <v>0</v>
      </c>
      <c r="BJ16" s="366" t="s">
        <v>77</v>
      </c>
      <c r="BK16" s="367">
        <f aca="true" t="shared" si="17" ref="BK16:BK32">ROUND(I16*H16,2)</f>
        <v>0</v>
      </c>
      <c r="BL16" s="366" t="s">
        <v>132</v>
      </c>
      <c r="BM16" s="365" t="s">
        <v>714</v>
      </c>
    </row>
    <row r="17" spans="1:65" s="340" customFormat="1" ht="15.75" customHeight="1">
      <c r="A17" s="336"/>
      <c r="B17" s="341"/>
      <c r="C17" s="354"/>
      <c r="D17" s="354"/>
      <c r="E17" s="355" t="s">
        <v>1804</v>
      </c>
      <c r="F17" s="356"/>
      <c r="G17" s="357"/>
      <c r="H17" s="358"/>
      <c r="I17" s="359"/>
      <c r="J17" s="360"/>
      <c r="K17" s="356"/>
      <c r="L17" s="341"/>
      <c r="M17" s="361" t="s">
        <v>19</v>
      </c>
      <c r="N17" s="362"/>
      <c r="O17" s="336"/>
      <c r="P17" s="363">
        <f t="shared" si="9"/>
        <v>0</v>
      </c>
      <c r="Q17" s="363">
        <v>0</v>
      </c>
      <c r="R17" s="363">
        <f t="shared" si="10"/>
        <v>0</v>
      </c>
      <c r="S17" s="363">
        <v>0</v>
      </c>
      <c r="T17" s="364">
        <f t="shared" si="11"/>
        <v>0</v>
      </c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R17" s="365" t="s">
        <v>132</v>
      </c>
      <c r="AT17" s="365" t="s">
        <v>127</v>
      </c>
      <c r="AU17" s="365" t="s">
        <v>79</v>
      </c>
      <c r="AY17" s="366" t="s">
        <v>124</v>
      </c>
      <c r="BE17" s="367">
        <f t="shared" si="12"/>
        <v>0</v>
      </c>
      <c r="BF17" s="367">
        <f t="shared" si="13"/>
        <v>0</v>
      </c>
      <c r="BG17" s="367">
        <f t="shared" si="14"/>
        <v>0</v>
      </c>
      <c r="BH17" s="367">
        <f t="shared" si="15"/>
        <v>0</v>
      </c>
      <c r="BI17" s="367">
        <f t="shared" si="16"/>
        <v>0</v>
      </c>
      <c r="BJ17" s="366" t="s">
        <v>77</v>
      </c>
      <c r="BK17" s="367">
        <f t="shared" si="17"/>
        <v>0</v>
      </c>
      <c r="BL17" s="366" t="s">
        <v>132</v>
      </c>
      <c r="BM17" s="365" t="s">
        <v>709</v>
      </c>
    </row>
    <row r="18" spans="1:65" s="340" customFormat="1" ht="22.5" customHeight="1">
      <c r="A18" s="336"/>
      <c r="B18" s="341"/>
      <c r="C18" s="354">
        <v>9</v>
      </c>
      <c r="D18" s="354"/>
      <c r="E18" s="355"/>
      <c r="F18" s="356" t="s">
        <v>1805</v>
      </c>
      <c r="G18" s="357" t="s">
        <v>130</v>
      </c>
      <c r="H18" s="358">
        <v>40</v>
      </c>
      <c r="I18" s="359"/>
      <c r="J18" s="360">
        <f>ROUND(I18*H18,2)</f>
        <v>0</v>
      </c>
      <c r="K18" s="356"/>
      <c r="L18" s="341"/>
      <c r="M18" s="361" t="s">
        <v>19</v>
      </c>
      <c r="N18" s="362"/>
      <c r="O18" s="336"/>
      <c r="P18" s="363">
        <f t="shared" si="9"/>
        <v>0</v>
      </c>
      <c r="Q18" s="363">
        <v>0</v>
      </c>
      <c r="R18" s="363">
        <f t="shared" si="10"/>
        <v>0</v>
      </c>
      <c r="S18" s="363">
        <v>0</v>
      </c>
      <c r="T18" s="364">
        <f t="shared" si="11"/>
        <v>0</v>
      </c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R18" s="365" t="s">
        <v>132</v>
      </c>
      <c r="AT18" s="365" t="s">
        <v>127</v>
      </c>
      <c r="AU18" s="365" t="s">
        <v>79</v>
      </c>
      <c r="AY18" s="366" t="s">
        <v>124</v>
      </c>
      <c r="BE18" s="367">
        <f t="shared" si="12"/>
        <v>0</v>
      </c>
      <c r="BF18" s="367">
        <f t="shared" si="13"/>
        <v>0</v>
      </c>
      <c r="BG18" s="367">
        <f t="shared" si="14"/>
        <v>0</v>
      </c>
      <c r="BH18" s="367">
        <f t="shared" si="15"/>
        <v>0</v>
      </c>
      <c r="BI18" s="367">
        <f t="shared" si="16"/>
        <v>0</v>
      </c>
      <c r="BJ18" s="366" t="s">
        <v>77</v>
      </c>
      <c r="BK18" s="367">
        <f t="shared" si="17"/>
        <v>0</v>
      </c>
      <c r="BL18" s="366" t="s">
        <v>132</v>
      </c>
      <c r="BM18" s="365" t="s">
        <v>714</v>
      </c>
    </row>
    <row r="19" spans="1:65" s="340" customFormat="1" ht="24.75" customHeight="1">
      <c r="A19" s="336"/>
      <c r="B19" s="341"/>
      <c r="C19" s="354">
        <v>10</v>
      </c>
      <c r="D19" s="354"/>
      <c r="E19" s="355"/>
      <c r="F19" s="356" t="s">
        <v>1806</v>
      </c>
      <c r="G19" s="357" t="s">
        <v>130</v>
      </c>
      <c r="H19" s="358">
        <v>14</v>
      </c>
      <c r="I19" s="359"/>
      <c r="J19" s="360">
        <f>ROUND(I19*H19,2)</f>
        <v>0</v>
      </c>
      <c r="K19" s="356"/>
      <c r="L19" s="341"/>
      <c r="M19" s="361" t="s">
        <v>19</v>
      </c>
      <c r="N19" s="362"/>
      <c r="O19" s="336"/>
      <c r="P19" s="363">
        <f t="shared" si="9"/>
        <v>0</v>
      </c>
      <c r="Q19" s="363">
        <v>0</v>
      </c>
      <c r="R19" s="363">
        <f t="shared" si="10"/>
        <v>0</v>
      </c>
      <c r="S19" s="363">
        <v>0</v>
      </c>
      <c r="T19" s="364">
        <f t="shared" si="11"/>
        <v>0</v>
      </c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R19" s="365" t="s">
        <v>132</v>
      </c>
      <c r="AT19" s="365" t="s">
        <v>127</v>
      </c>
      <c r="AU19" s="365" t="s">
        <v>79</v>
      </c>
      <c r="AY19" s="366" t="s">
        <v>124</v>
      </c>
      <c r="BE19" s="367">
        <f t="shared" si="12"/>
        <v>0</v>
      </c>
      <c r="BF19" s="367">
        <f t="shared" si="13"/>
        <v>0</v>
      </c>
      <c r="BG19" s="367">
        <f t="shared" si="14"/>
        <v>0</v>
      </c>
      <c r="BH19" s="367">
        <f t="shared" si="15"/>
        <v>0</v>
      </c>
      <c r="BI19" s="367">
        <f t="shared" si="16"/>
        <v>0</v>
      </c>
      <c r="BJ19" s="366" t="s">
        <v>77</v>
      </c>
      <c r="BK19" s="367">
        <f t="shared" si="17"/>
        <v>0</v>
      </c>
      <c r="BL19" s="366" t="s">
        <v>132</v>
      </c>
      <c r="BM19" s="365" t="s">
        <v>718</v>
      </c>
    </row>
    <row r="20" spans="1:65" s="340" customFormat="1" ht="21" customHeight="1">
      <c r="A20" s="336"/>
      <c r="B20" s="341"/>
      <c r="C20" s="354">
        <v>11</v>
      </c>
      <c r="D20" s="354"/>
      <c r="E20" s="355"/>
      <c r="F20" s="356" t="s">
        <v>1807</v>
      </c>
      <c r="G20" s="357" t="s">
        <v>130</v>
      </c>
      <c r="H20" s="358">
        <v>140</v>
      </c>
      <c r="I20" s="359"/>
      <c r="J20" s="360">
        <f>ROUND(I20*H20,2)</f>
        <v>0</v>
      </c>
      <c r="K20" s="356"/>
      <c r="L20" s="341"/>
      <c r="M20" s="361" t="s">
        <v>19</v>
      </c>
      <c r="N20" s="362"/>
      <c r="O20" s="336"/>
      <c r="P20" s="363">
        <f t="shared" si="9"/>
        <v>0</v>
      </c>
      <c r="Q20" s="363">
        <v>0</v>
      </c>
      <c r="R20" s="363">
        <f t="shared" si="10"/>
        <v>0</v>
      </c>
      <c r="S20" s="363">
        <v>0</v>
      </c>
      <c r="T20" s="364">
        <f t="shared" si="11"/>
        <v>0</v>
      </c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R20" s="365" t="s">
        <v>132</v>
      </c>
      <c r="AT20" s="365" t="s">
        <v>127</v>
      </c>
      <c r="AU20" s="365" t="s">
        <v>79</v>
      </c>
      <c r="AY20" s="366" t="s">
        <v>124</v>
      </c>
      <c r="BE20" s="367">
        <f t="shared" si="12"/>
        <v>0</v>
      </c>
      <c r="BF20" s="367">
        <f t="shared" si="13"/>
        <v>0</v>
      </c>
      <c r="BG20" s="367">
        <f t="shared" si="14"/>
        <v>0</v>
      </c>
      <c r="BH20" s="367">
        <f t="shared" si="15"/>
        <v>0</v>
      </c>
      <c r="BI20" s="367">
        <f t="shared" si="16"/>
        <v>0</v>
      </c>
      <c r="BJ20" s="366" t="s">
        <v>77</v>
      </c>
      <c r="BK20" s="367">
        <f t="shared" si="17"/>
        <v>0</v>
      </c>
      <c r="BL20" s="366" t="s">
        <v>132</v>
      </c>
      <c r="BM20" s="365" t="s">
        <v>725</v>
      </c>
    </row>
    <row r="21" spans="1:65" s="340" customFormat="1" ht="24.75" customHeight="1">
      <c r="A21" s="336"/>
      <c r="B21" s="341"/>
      <c r="C21" s="354">
        <v>12</v>
      </c>
      <c r="D21" s="354"/>
      <c r="E21" s="355"/>
      <c r="F21" s="356" t="s">
        <v>1808</v>
      </c>
      <c r="G21" s="357" t="s">
        <v>130</v>
      </c>
      <c r="H21" s="358">
        <v>90</v>
      </c>
      <c r="I21" s="359"/>
      <c r="J21" s="360">
        <f>ROUND(I21*H21,2)</f>
        <v>0</v>
      </c>
      <c r="K21" s="356"/>
      <c r="L21" s="341"/>
      <c r="M21" s="361" t="s">
        <v>19</v>
      </c>
      <c r="N21" s="362"/>
      <c r="O21" s="336"/>
      <c r="P21" s="363">
        <f t="shared" si="9"/>
        <v>0</v>
      </c>
      <c r="Q21" s="363">
        <v>0</v>
      </c>
      <c r="R21" s="363">
        <f t="shared" si="10"/>
        <v>0</v>
      </c>
      <c r="S21" s="363">
        <v>0</v>
      </c>
      <c r="T21" s="364">
        <f t="shared" si="11"/>
        <v>0</v>
      </c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R21" s="365" t="s">
        <v>132</v>
      </c>
      <c r="AT21" s="365" t="s">
        <v>127</v>
      </c>
      <c r="AU21" s="365" t="s">
        <v>79</v>
      </c>
      <c r="AY21" s="366" t="s">
        <v>124</v>
      </c>
      <c r="BE21" s="367">
        <f t="shared" si="12"/>
        <v>0</v>
      </c>
      <c r="BF21" s="367">
        <f t="shared" si="13"/>
        <v>0</v>
      </c>
      <c r="BG21" s="367">
        <f t="shared" si="14"/>
        <v>0</v>
      </c>
      <c r="BH21" s="367">
        <f t="shared" si="15"/>
        <v>0</v>
      </c>
      <c r="BI21" s="367">
        <f t="shared" si="16"/>
        <v>0</v>
      </c>
      <c r="BJ21" s="366" t="s">
        <v>77</v>
      </c>
      <c r="BK21" s="367">
        <f t="shared" si="17"/>
        <v>0</v>
      </c>
      <c r="BL21" s="366" t="s">
        <v>132</v>
      </c>
      <c r="BM21" s="365" t="s">
        <v>718</v>
      </c>
    </row>
    <row r="22" spans="1:65" s="340" customFormat="1" ht="21" customHeight="1">
      <c r="A22" s="336"/>
      <c r="B22" s="341"/>
      <c r="C22" s="354">
        <v>13</v>
      </c>
      <c r="D22" s="354"/>
      <c r="E22" s="355"/>
      <c r="F22" s="356" t="s">
        <v>1809</v>
      </c>
      <c r="G22" s="357" t="s">
        <v>130</v>
      </c>
      <c r="H22" s="358">
        <v>30</v>
      </c>
      <c r="I22" s="359"/>
      <c r="J22" s="360">
        <f>ROUND(I22*H22,2)</f>
        <v>0</v>
      </c>
      <c r="K22" s="356"/>
      <c r="L22" s="341"/>
      <c r="M22" s="361" t="s">
        <v>19</v>
      </c>
      <c r="N22" s="362"/>
      <c r="O22" s="336"/>
      <c r="P22" s="363">
        <f t="shared" si="9"/>
        <v>0</v>
      </c>
      <c r="Q22" s="363">
        <v>0</v>
      </c>
      <c r="R22" s="363">
        <f t="shared" si="10"/>
        <v>0</v>
      </c>
      <c r="S22" s="363">
        <v>0</v>
      </c>
      <c r="T22" s="364">
        <f t="shared" si="11"/>
        <v>0</v>
      </c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R22" s="365" t="s">
        <v>132</v>
      </c>
      <c r="AT22" s="365" t="s">
        <v>127</v>
      </c>
      <c r="AU22" s="365" t="s">
        <v>79</v>
      </c>
      <c r="AY22" s="366" t="s">
        <v>124</v>
      </c>
      <c r="BE22" s="367">
        <f t="shared" si="12"/>
        <v>0</v>
      </c>
      <c r="BF22" s="367">
        <f t="shared" si="13"/>
        <v>0</v>
      </c>
      <c r="BG22" s="367">
        <f t="shared" si="14"/>
        <v>0</v>
      </c>
      <c r="BH22" s="367">
        <f t="shared" si="15"/>
        <v>0</v>
      </c>
      <c r="BI22" s="367">
        <f t="shared" si="16"/>
        <v>0</v>
      </c>
      <c r="BJ22" s="366" t="s">
        <v>77</v>
      </c>
      <c r="BK22" s="367">
        <f t="shared" si="17"/>
        <v>0</v>
      </c>
      <c r="BL22" s="366" t="s">
        <v>132</v>
      </c>
      <c r="BM22" s="365" t="s">
        <v>725</v>
      </c>
    </row>
    <row r="23" spans="1:65" s="340" customFormat="1" ht="15.75" customHeight="1">
      <c r="A23" s="336"/>
      <c r="B23" s="341"/>
      <c r="C23" s="354"/>
      <c r="D23" s="354"/>
      <c r="E23" s="355"/>
      <c r="F23" s="356"/>
      <c r="G23" s="357"/>
      <c r="H23" s="358"/>
      <c r="I23" s="359"/>
      <c r="J23" s="360"/>
      <c r="K23" s="356"/>
      <c r="L23" s="341"/>
      <c r="M23" s="361" t="s">
        <v>19</v>
      </c>
      <c r="N23" s="362"/>
      <c r="O23" s="336"/>
      <c r="P23" s="363">
        <f t="shared" si="9"/>
        <v>0</v>
      </c>
      <c r="Q23" s="363">
        <v>0</v>
      </c>
      <c r="R23" s="363">
        <f t="shared" si="10"/>
        <v>0</v>
      </c>
      <c r="S23" s="363">
        <v>0</v>
      </c>
      <c r="T23" s="364">
        <f t="shared" si="11"/>
        <v>0</v>
      </c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R23" s="365" t="s">
        <v>132</v>
      </c>
      <c r="AT23" s="365" t="s">
        <v>127</v>
      </c>
      <c r="AU23" s="365" t="s">
        <v>79</v>
      </c>
      <c r="AY23" s="366" t="s">
        <v>124</v>
      </c>
      <c r="BE23" s="367">
        <f t="shared" si="12"/>
        <v>0</v>
      </c>
      <c r="BF23" s="367">
        <f t="shared" si="13"/>
        <v>0</v>
      </c>
      <c r="BG23" s="367">
        <f t="shared" si="14"/>
        <v>0</v>
      </c>
      <c r="BH23" s="367">
        <f t="shared" si="15"/>
        <v>0</v>
      </c>
      <c r="BI23" s="367">
        <f t="shared" si="16"/>
        <v>0</v>
      </c>
      <c r="BJ23" s="366" t="s">
        <v>77</v>
      </c>
      <c r="BK23" s="367">
        <f t="shared" si="17"/>
        <v>0</v>
      </c>
      <c r="BL23" s="366" t="s">
        <v>132</v>
      </c>
      <c r="BM23" s="365" t="s">
        <v>709</v>
      </c>
    </row>
    <row r="24" spans="1:65" s="340" customFormat="1" ht="22.5" customHeight="1">
      <c r="A24" s="336"/>
      <c r="B24" s="341"/>
      <c r="C24" s="354">
        <v>14</v>
      </c>
      <c r="D24" s="354"/>
      <c r="E24" s="355"/>
      <c r="F24" s="356" t="s">
        <v>1810</v>
      </c>
      <c r="G24" s="357" t="s">
        <v>1793</v>
      </c>
      <c r="H24" s="358">
        <v>12</v>
      </c>
      <c r="I24" s="359"/>
      <c r="J24" s="360">
        <f aca="true" t="shared" si="18" ref="J24:J30">ROUND(I24*H24,2)</f>
        <v>0</v>
      </c>
      <c r="K24" s="356"/>
      <c r="L24" s="341"/>
      <c r="M24" s="361" t="s">
        <v>19</v>
      </c>
      <c r="N24" s="362"/>
      <c r="O24" s="336"/>
      <c r="P24" s="363">
        <f t="shared" si="9"/>
        <v>0</v>
      </c>
      <c r="Q24" s="363">
        <v>0</v>
      </c>
      <c r="R24" s="363">
        <f t="shared" si="10"/>
        <v>0</v>
      </c>
      <c r="S24" s="363">
        <v>0</v>
      </c>
      <c r="T24" s="364">
        <f t="shared" si="11"/>
        <v>0</v>
      </c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R24" s="365" t="s">
        <v>132</v>
      </c>
      <c r="AT24" s="365" t="s">
        <v>127</v>
      </c>
      <c r="AU24" s="365" t="s">
        <v>79</v>
      </c>
      <c r="AY24" s="366" t="s">
        <v>124</v>
      </c>
      <c r="BE24" s="367">
        <f t="shared" si="12"/>
        <v>0</v>
      </c>
      <c r="BF24" s="367">
        <f t="shared" si="13"/>
        <v>0</v>
      </c>
      <c r="BG24" s="367">
        <f t="shared" si="14"/>
        <v>0</v>
      </c>
      <c r="BH24" s="367">
        <f t="shared" si="15"/>
        <v>0</v>
      </c>
      <c r="BI24" s="367">
        <f t="shared" si="16"/>
        <v>0</v>
      </c>
      <c r="BJ24" s="366" t="s">
        <v>77</v>
      </c>
      <c r="BK24" s="367">
        <f t="shared" si="17"/>
        <v>0</v>
      </c>
      <c r="BL24" s="366" t="s">
        <v>132</v>
      </c>
      <c r="BM24" s="365" t="s">
        <v>714</v>
      </c>
    </row>
    <row r="25" spans="1:65" s="340" customFormat="1" ht="24.75" customHeight="1">
      <c r="A25" s="336"/>
      <c r="B25" s="341"/>
      <c r="C25" s="354">
        <v>15</v>
      </c>
      <c r="D25" s="354"/>
      <c r="E25" s="355"/>
      <c r="F25" s="356" t="s">
        <v>1811</v>
      </c>
      <c r="G25" s="357" t="s">
        <v>1793</v>
      </c>
      <c r="H25" s="358">
        <v>2</v>
      </c>
      <c r="I25" s="359"/>
      <c r="J25" s="360">
        <f t="shared" si="18"/>
        <v>0</v>
      </c>
      <c r="K25" s="356"/>
      <c r="L25" s="341"/>
      <c r="M25" s="361" t="s">
        <v>19</v>
      </c>
      <c r="N25" s="362"/>
      <c r="O25" s="336"/>
      <c r="P25" s="363">
        <f t="shared" si="9"/>
        <v>0</v>
      </c>
      <c r="Q25" s="363">
        <v>0</v>
      </c>
      <c r="R25" s="363">
        <f t="shared" si="10"/>
        <v>0</v>
      </c>
      <c r="S25" s="363">
        <v>0</v>
      </c>
      <c r="T25" s="364">
        <f t="shared" si="11"/>
        <v>0</v>
      </c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R25" s="365" t="s">
        <v>132</v>
      </c>
      <c r="AT25" s="365" t="s">
        <v>127</v>
      </c>
      <c r="AU25" s="365" t="s">
        <v>79</v>
      </c>
      <c r="AY25" s="366" t="s">
        <v>124</v>
      </c>
      <c r="BE25" s="367">
        <f t="shared" si="12"/>
        <v>0</v>
      </c>
      <c r="BF25" s="367">
        <f t="shared" si="13"/>
        <v>0</v>
      </c>
      <c r="BG25" s="367">
        <f t="shared" si="14"/>
        <v>0</v>
      </c>
      <c r="BH25" s="367">
        <f t="shared" si="15"/>
        <v>0</v>
      </c>
      <c r="BI25" s="367">
        <f t="shared" si="16"/>
        <v>0</v>
      </c>
      <c r="BJ25" s="366" t="s">
        <v>77</v>
      </c>
      <c r="BK25" s="367">
        <f t="shared" si="17"/>
        <v>0</v>
      </c>
      <c r="BL25" s="366" t="s">
        <v>132</v>
      </c>
      <c r="BM25" s="365" t="s">
        <v>718</v>
      </c>
    </row>
    <row r="26" spans="1:65" s="340" customFormat="1" ht="21" customHeight="1">
      <c r="A26" s="336"/>
      <c r="B26" s="341"/>
      <c r="C26" s="354">
        <v>16</v>
      </c>
      <c r="D26" s="354"/>
      <c r="E26" s="355"/>
      <c r="F26" s="356" t="s">
        <v>1812</v>
      </c>
      <c r="G26" s="357" t="s">
        <v>1793</v>
      </c>
      <c r="H26" s="358">
        <v>15</v>
      </c>
      <c r="I26" s="359"/>
      <c r="J26" s="360">
        <f t="shared" si="18"/>
        <v>0</v>
      </c>
      <c r="K26" s="356"/>
      <c r="L26" s="341"/>
      <c r="M26" s="361" t="s">
        <v>19</v>
      </c>
      <c r="N26" s="362"/>
      <c r="O26" s="336"/>
      <c r="P26" s="363">
        <f t="shared" si="9"/>
        <v>0</v>
      </c>
      <c r="Q26" s="363">
        <v>0</v>
      </c>
      <c r="R26" s="363">
        <f t="shared" si="10"/>
        <v>0</v>
      </c>
      <c r="S26" s="363">
        <v>0</v>
      </c>
      <c r="T26" s="364">
        <f t="shared" si="11"/>
        <v>0</v>
      </c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R26" s="365" t="s">
        <v>132</v>
      </c>
      <c r="AT26" s="365" t="s">
        <v>127</v>
      </c>
      <c r="AU26" s="365" t="s">
        <v>79</v>
      </c>
      <c r="AY26" s="366" t="s">
        <v>124</v>
      </c>
      <c r="BE26" s="367">
        <f t="shared" si="12"/>
        <v>0</v>
      </c>
      <c r="BF26" s="367">
        <f t="shared" si="13"/>
        <v>0</v>
      </c>
      <c r="BG26" s="367">
        <f t="shared" si="14"/>
        <v>0</v>
      </c>
      <c r="BH26" s="367">
        <f t="shared" si="15"/>
        <v>0</v>
      </c>
      <c r="BI26" s="367">
        <f t="shared" si="16"/>
        <v>0</v>
      </c>
      <c r="BJ26" s="366" t="s">
        <v>77</v>
      </c>
      <c r="BK26" s="367">
        <f t="shared" si="17"/>
        <v>0</v>
      </c>
      <c r="BL26" s="366" t="s">
        <v>132</v>
      </c>
      <c r="BM26" s="365" t="s">
        <v>725</v>
      </c>
    </row>
    <row r="27" spans="1:65" s="340" customFormat="1" ht="24.75" customHeight="1">
      <c r="A27" s="336"/>
      <c r="B27" s="341"/>
      <c r="C27" s="354">
        <v>17</v>
      </c>
      <c r="D27" s="354"/>
      <c r="E27" s="355"/>
      <c r="F27" s="356" t="s">
        <v>1813</v>
      </c>
      <c r="G27" s="357" t="s">
        <v>1793</v>
      </c>
      <c r="H27" s="358">
        <v>30</v>
      </c>
      <c r="I27" s="359"/>
      <c r="J27" s="360">
        <f t="shared" si="18"/>
        <v>0</v>
      </c>
      <c r="K27" s="356"/>
      <c r="L27" s="341"/>
      <c r="M27" s="361" t="s">
        <v>19</v>
      </c>
      <c r="N27" s="362"/>
      <c r="O27" s="336"/>
      <c r="P27" s="363">
        <f t="shared" si="9"/>
        <v>0</v>
      </c>
      <c r="Q27" s="363">
        <v>0</v>
      </c>
      <c r="R27" s="363">
        <f t="shared" si="10"/>
        <v>0</v>
      </c>
      <c r="S27" s="363">
        <v>0</v>
      </c>
      <c r="T27" s="364">
        <f t="shared" si="11"/>
        <v>0</v>
      </c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R27" s="365" t="s">
        <v>132</v>
      </c>
      <c r="AT27" s="365" t="s">
        <v>127</v>
      </c>
      <c r="AU27" s="365" t="s">
        <v>79</v>
      </c>
      <c r="AY27" s="366" t="s">
        <v>124</v>
      </c>
      <c r="BE27" s="367">
        <f t="shared" si="12"/>
        <v>0</v>
      </c>
      <c r="BF27" s="367">
        <f t="shared" si="13"/>
        <v>0</v>
      </c>
      <c r="BG27" s="367">
        <f t="shared" si="14"/>
        <v>0</v>
      </c>
      <c r="BH27" s="367">
        <f t="shared" si="15"/>
        <v>0</v>
      </c>
      <c r="BI27" s="367">
        <f t="shared" si="16"/>
        <v>0</v>
      </c>
      <c r="BJ27" s="366" t="s">
        <v>77</v>
      </c>
      <c r="BK27" s="367">
        <f t="shared" si="17"/>
        <v>0</v>
      </c>
      <c r="BL27" s="366" t="s">
        <v>132</v>
      </c>
      <c r="BM27" s="365" t="s">
        <v>718</v>
      </c>
    </row>
    <row r="28" spans="1:65" s="340" customFormat="1" ht="21" customHeight="1">
      <c r="A28" s="336"/>
      <c r="B28" s="341"/>
      <c r="C28" s="354">
        <v>18</v>
      </c>
      <c r="D28" s="354"/>
      <c r="E28" s="355"/>
      <c r="F28" s="356" t="s">
        <v>1814</v>
      </c>
      <c r="G28" s="357" t="s">
        <v>1793</v>
      </c>
      <c r="H28" s="358">
        <v>14</v>
      </c>
      <c r="I28" s="359"/>
      <c r="J28" s="360">
        <f t="shared" si="18"/>
        <v>0</v>
      </c>
      <c r="K28" s="356"/>
      <c r="L28" s="341"/>
      <c r="M28" s="361" t="s">
        <v>19</v>
      </c>
      <c r="N28" s="362"/>
      <c r="O28" s="336"/>
      <c r="P28" s="363">
        <f t="shared" si="9"/>
        <v>0</v>
      </c>
      <c r="Q28" s="363">
        <v>0</v>
      </c>
      <c r="R28" s="363">
        <f t="shared" si="10"/>
        <v>0</v>
      </c>
      <c r="S28" s="363">
        <v>0</v>
      </c>
      <c r="T28" s="364">
        <f t="shared" si="11"/>
        <v>0</v>
      </c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R28" s="365" t="s">
        <v>132</v>
      </c>
      <c r="AT28" s="365" t="s">
        <v>127</v>
      </c>
      <c r="AU28" s="365" t="s">
        <v>79</v>
      </c>
      <c r="AY28" s="366" t="s">
        <v>124</v>
      </c>
      <c r="BE28" s="367">
        <f t="shared" si="12"/>
        <v>0</v>
      </c>
      <c r="BF28" s="367">
        <f t="shared" si="13"/>
        <v>0</v>
      </c>
      <c r="BG28" s="367">
        <f t="shared" si="14"/>
        <v>0</v>
      </c>
      <c r="BH28" s="367">
        <f t="shared" si="15"/>
        <v>0</v>
      </c>
      <c r="BI28" s="367">
        <f t="shared" si="16"/>
        <v>0</v>
      </c>
      <c r="BJ28" s="366" t="s">
        <v>77</v>
      </c>
      <c r="BK28" s="367">
        <f t="shared" si="17"/>
        <v>0</v>
      </c>
      <c r="BL28" s="366" t="s">
        <v>132</v>
      </c>
      <c r="BM28" s="365" t="s">
        <v>725</v>
      </c>
    </row>
    <row r="29" spans="1:65" s="340" customFormat="1" ht="24.75" customHeight="1">
      <c r="A29" s="336"/>
      <c r="B29" s="341"/>
      <c r="C29" s="354">
        <v>19</v>
      </c>
      <c r="D29" s="354"/>
      <c r="E29" s="355"/>
      <c r="F29" s="356" t="s">
        <v>1815</v>
      </c>
      <c r="G29" s="357" t="s">
        <v>1816</v>
      </c>
      <c r="H29" s="358">
        <v>1</v>
      </c>
      <c r="I29" s="359"/>
      <c r="J29" s="360">
        <f t="shared" si="18"/>
        <v>0</v>
      </c>
      <c r="K29" s="356"/>
      <c r="L29" s="341"/>
      <c r="M29" s="361" t="s">
        <v>19</v>
      </c>
      <c r="N29" s="362"/>
      <c r="O29" s="336"/>
      <c r="P29" s="363">
        <f t="shared" si="9"/>
        <v>0</v>
      </c>
      <c r="Q29" s="363">
        <v>0</v>
      </c>
      <c r="R29" s="363">
        <f t="shared" si="10"/>
        <v>0</v>
      </c>
      <c r="S29" s="363">
        <v>0</v>
      </c>
      <c r="T29" s="364">
        <f t="shared" si="11"/>
        <v>0</v>
      </c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R29" s="365" t="s">
        <v>132</v>
      </c>
      <c r="AT29" s="365" t="s">
        <v>127</v>
      </c>
      <c r="AU29" s="365" t="s">
        <v>79</v>
      </c>
      <c r="AY29" s="366" t="s">
        <v>124</v>
      </c>
      <c r="BE29" s="367">
        <f t="shared" si="12"/>
        <v>0</v>
      </c>
      <c r="BF29" s="367">
        <f t="shared" si="13"/>
        <v>0</v>
      </c>
      <c r="BG29" s="367">
        <f t="shared" si="14"/>
        <v>0</v>
      </c>
      <c r="BH29" s="367">
        <f t="shared" si="15"/>
        <v>0</v>
      </c>
      <c r="BI29" s="367">
        <f t="shared" si="16"/>
        <v>0</v>
      </c>
      <c r="BJ29" s="366" t="s">
        <v>77</v>
      </c>
      <c r="BK29" s="367">
        <f t="shared" si="17"/>
        <v>0</v>
      </c>
      <c r="BL29" s="366" t="s">
        <v>132</v>
      </c>
      <c r="BM29" s="365" t="s">
        <v>718</v>
      </c>
    </row>
    <row r="30" spans="1:65" s="340" customFormat="1" ht="21" customHeight="1">
      <c r="A30" s="336"/>
      <c r="B30" s="341"/>
      <c r="C30" s="354">
        <v>20</v>
      </c>
      <c r="D30" s="354"/>
      <c r="E30" s="355"/>
      <c r="F30" s="356" t="s">
        <v>1817</v>
      </c>
      <c r="G30" s="357" t="s">
        <v>1816</v>
      </c>
      <c r="H30" s="358">
        <v>1</v>
      </c>
      <c r="I30" s="359"/>
      <c r="J30" s="360">
        <f t="shared" si="18"/>
        <v>0</v>
      </c>
      <c r="K30" s="356"/>
      <c r="L30" s="341"/>
      <c r="M30" s="361" t="s">
        <v>19</v>
      </c>
      <c r="N30" s="362"/>
      <c r="O30" s="336"/>
      <c r="P30" s="363">
        <f t="shared" si="9"/>
        <v>0</v>
      </c>
      <c r="Q30" s="363">
        <v>0</v>
      </c>
      <c r="R30" s="363">
        <f t="shared" si="10"/>
        <v>0</v>
      </c>
      <c r="S30" s="363">
        <v>0</v>
      </c>
      <c r="T30" s="364">
        <f t="shared" si="11"/>
        <v>0</v>
      </c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R30" s="365" t="s">
        <v>132</v>
      </c>
      <c r="AT30" s="365" t="s">
        <v>127</v>
      </c>
      <c r="AU30" s="365" t="s">
        <v>79</v>
      </c>
      <c r="AY30" s="366" t="s">
        <v>124</v>
      </c>
      <c r="BE30" s="367">
        <f t="shared" si="12"/>
        <v>0</v>
      </c>
      <c r="BF30" s="367">
        <f t="shared" si="13"/>
        <v>0</v>
      </c>
      <c r="BG30" s="367">
        <f t="shared" si="14"/>
        <v>0</v>
      </c>
      <c r="BH30" s="367">
        <f t="shared" si="15"/>
        <v>0</v>
      </c>
      <c r="BI30" s="367">
        <f t="shared" si="16"/>
        <v>0</v>
      </c>
      <c r="BJ30" s="366" t="s">
        <v>77</v>
      </c>
      <c r="BK30" s="367">
        <f t="shared" si="17"/>
        <v>0</v>
      </c>
      <c r="BL30" s="366" t="s">
        <v>132</v>
      </c>
      <c r="BM30" s="365" t="s">
        <v>725</v>
      </c>
    </row>
    <row r="31" spans="1:65" s="340" customFormat="1" ht="24.75" customHeight="1">
      <c r="A31" s="336"/>
      <c r="B31" s="341"/>
      <c r="C31" s="354"/>
      <c r="D31" s="354"/>
      <c r="E31" s="355"/>
      <c r="F31" s="356"/>
      <c r="G31" s="357"/>
      <c r="H31" s="358"/>
      <c r="I31" s="359"/>
      <c r="J31" s="360"/>
      <c r="K31" s="356"/>
      <c r="L31" s="341"/>
      <c r="M31" s="361" t="s">
        <v>19</v>
      </c>
      <c r="N31" s="362"/>
      <c r="O31" s="336"/>
      <c r="P31" s="363">
        <f t="shared" si="9"/>
        <v>0</v>
      </c>
      <c r="Q31" s="363">
        <v>0</v>
      </c>
      <c r="R31" s="363">
        <f t="shared" si="10"/>
        <v>0</v>
      </c>
      <c r="S31" s="363">
        <v>0</v>
      </c>
      <c r="T31" s="364">
        <f t="shared" si="11"/>
        <v>0</v>
      </c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R31" s="365" t="s">
        <v>132</v>
      </c>
      <c r="AT31" s="365" t="s">
        <v>127</v>
      </c>
      <c r="AU31" s="365" t="s">
        <v>79</v>
      </c>
      <c r="AY31" s="366" t="s">
        <v>124</v>
      </c>
      <c r="BE31" s="367">
        <f t="shared" si="12"/>
        <v>0</v>
      </c>
      <c r="BF31" s="367">
        <f t="shared" si="13"/>
        <v>0</v>
      </c>
      <c r="BG31" s="367">
        <f t="shared" si="14"/>
        <v>0</v>
      </c>
      <c r="BH31" s="367">
        <f t="shared" si="15"/>
        <v>0</v>
      </c>
      <c r="BI31" s="367">
        <f t="shared" si="16"/>
        <v>0</v>
      </c>
      <c r="BJ31" s="366" t="s">
        <v>77</v>
      </c>
      <c r="BK31" s="367">
        <f t="shared" si="17"/>
        <v>0</v>
      </c>
      <c r="BL31" s="366" t="s">
        <v>132</v>
      </c>
      <c r="BM31" s="365" t="s">
        <v>718</v>
      </c>
    </row>
    <row r="32" spans="1:65" s="340" customFormat="1" ht="21" customHeight="1">
      <c r="A32" s="336"/>
      <c r="B32" s="341"/>
      <c r="C32" s="354"/>
      <c r="D32" s="354"/>
      <c r="E32" s="355" t="s">
        <v>1818</v>
      </c>
      <c r="F32" s="356"/>
      <c r="G32" s="357"/>
      <c r="H32" s="358"/>
      <c r="I32" s="359"/>
      <c r="J32" s="360">
        <f>SUM(J5:J30)</f>
        <v>0</v>
      </c>
      <c r="K32" s="356"/>
      <c r="L32" s="341"/>
      <c r="M32" s="361" t="s">
        <v>19</v>
      </c>
      <c r="N32" s="362"/>
      <c r="O32" s="336"/>
      <c r="P32" s="363">
        <f t="shared" si="9"/>
        <v>0</v>
      </c>
      <c r="Q32" s="363">
        <v>0</v>
      </c>
      <c r="R32" s="363">
        <f t="shared" si="10"/>
        <v>0</v>
      </c>
      <c r="S32" s="363">
        <v>0</v>
      </c>
      <c r="T32" s="364">
        <f t="shared" si="11"/>
        <v>0</v>
      </c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R32" s="365" t="s">
        <v>132</v>
      </c>
      <c r="AT32" s="365" t="s">
        <v>127</v>
      </c>
      <c r="AU32" s="365" t="s">
        <v>79</v>
      </c>
      <c r="AY32" s="366" t="s">
        <v>124</v>
      </c>
      <c r="BE32" s="367">
        <f t="shared" si="12"/>
        <v>0</v>
      </c>
      <c r="BF32" s="367">
        <f t="shared" si="13"/>
        <v>0</v>
      </c>
      <c r="BG32" s="367">
        <f t="shared" si="14"/>
        <v>0</v>
      </c>
      <c r="BH32" s="367">
        <f t="shared" si="15"/>
        <v>0</v>
      </c>
      <c r="BI32" s="367">
        <f t="shared" si="16"/>
        <v>0</v>
      </c>
      <c r="BJ32" s="366" t="s">
        <v>77</v>
      </c>
      <c r="BK32" s="367">
        <f t="shared" si="17"/>
        <v>0</v>
      </c>
      <c r="BL32" s="366" t="s">
        <v>132</v>
      </c>
      <c r="BM32" s="365" t="s">
        <v>725</v>
      </c>
    </row>
  </sheetData>
  <sheetProtection algorithmName="SHA-512" hashValue="Vkhho08OKaxqfKhC0lSzX4ksdbnwsQyXXjYkS9+wf63n/FSMIAMDIAz+mB1Vw2Qb9tSCLSAr23BnQuATYSQ7Zg==" saltValue="/zZ2LNVwrE5v5k05UigUxQ==" spinCount="100000" sheet="1" formatColumns="0" formatRows="0" autoFilter="0"/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420" t="s">
        <v>1607</v>
      </c>
      <c r="D3" s="420"/>
      <c r="E3" s="420"/>
      <c r="F3" s="420"/>
      <c r="G3" s="420"/>
      <c r="H3" s="420"/>
      <c r="I3" s="420"/>
      <c r="J3" s="420"/>
      <c r="K3" s="260"/>
    </row>
    <row r="4" spans="2:11" s="1" customFormat="1" ht="25.5" customHeight="1">
      <c r="B4" s="261"/>
      <c r="C4" s="425" t="s">
        <v>1608</v>
      </c>
      <c r="D4" s="425"/>
      <c r="E4" s="425"/>
      <c r="F4" s="425"/>
      <c r="G4" s="425"/>
      <c r="H4" s="425"/>
      <c r="I4" s="425"/>
      <c r="J4" s="425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424" t="s">
        <v>1609</v>
      </c>
      <c r="D6" s="424"/>
      <c r="E6" s="424"/>
      <c r="F6" s="424"/>
      <c r="G6" s="424"/>
      <c r="H6" s="424"/>
      <c r="I6" s="424"/>
      <c r="J6" s="424"/>
      <c r="K6" s="262"/>
    </row>
    <row r="7" spans="2:11" s="1" customFormat="1" ht="15" customHeight="1">
      <c r="B7" s="265"/>
      <c r="C7" s="424" t="s">
        <v>1610</v>
      </c>
      <c r="D7" s="424"/>
      <c r="E7" s="424"/>
      <c r="F7" s="424"/>
      <c r="G7" s="424"/>
      <c r="H7" s="424"/>
      <c r="I7" s="424"/>
      <c r="J7" s="42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424" t="s">
        <v>1611</v>
      </c>
      <c r="D9" s="424"/>
      <c r="E9" s="424"/>
      <c r="F9" s="424"/>
      <c r="G9" s="424"/>
      <c r="H9" s="424"/>
      <c r="I9" s="424"/>
      <c r="J9" s="424"/>
      <c r="K9" s="262"/>
    </row>
    <row r="10" spans="2:11" s="1" customFormat="1" ht="15" customHeight="1">
      <c r="B10" s="265"/>
      <c r="C10" s="264"/>
      <c r="D10" s="424" t="s">
        <v>1612</v>
      </c>
      <c r="E10" s="424"/>
      <c r="F10" s="424"/>
      <c r="G10" s="424"/>
      <c r="H10" s="424"/>
      <c r="I10" s="424"/>
      <c r="J10" s="424"/>
      <c r="K10" s="262"/>
    </row>
    <row r="11" spans="2:11" s="1" customFormat="1" ht="15" customHeight="1">
      <c r="B11" s="265"/>
      <c r="C11" s="266"/>
      <c r="D11" s="424" t="s">
        <v>1613</v>
      </c>
      <c r="E11" s="424"/>
      <c r="F11" s="424"/>
      <c r="G11" s="424"/>
      <c r="H11" s="424"/>
      <c r="I11" s="424"/>
      <c r="J11" s="42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1614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424" t="s">
        <v>1615</v>
      </c>
      <c r="E15" s="424"/>
      <c r="F15" s="424"/>
      <c r="G15" s="424"/>
      <c r="H15" s="424"/>
      <c r="I15" s="424"/>
      <c r="J15" s="424"/>
      <c r="K15" s="262"/>
    </row>
    <row r="16" spans="2:11" s="1" customFormat="1" ht="15" customHeight="1">
      <c r="B16" s="265"/>
      <c r="C16" s="266"/>
      <c r="D16" s="424" t="s">
        <v>1616</v>
      </c>
      <c r="E16" s="424"/>
      <c r="F16" s="424"/>
      <c r="G16" s="424"/>
      <c r="H16" s="424"/>
      <c r="I16" s="424"/>
      <c r="J16" s="424"/>
      <c r="K16" s="262"/>
    </row>
    <row r="17" spans="2:11" s="1" customFormat="1" ht="15" customHeight="1">
      <c r="B17" s="265"/>
      <c r="C17" s="266"/>
      <c r="D17" s="424" t="s">
        <v>1617</v>
      </c>
      <c r="E17" s="424"/>
      <c r="F17" s="424"/>
      <c r="G17" s="424"/>
      <c r="H17" s="424"/>
      <c r="I17" s="424"/>
      <c r="J17" s="424"/>
      <c r="K17" s="262"/>
    </row>
    <row r="18" spans="2:11" s="1" customFormat="1" ht="15" customHeight="1">
      <c r="B18" s="265"/>
      <c r="C18" s="266"/>
      <c r="D18" s="266"/>
      <c r="E18" s="268" t="s">
        <v>76</v>
      </c>
      <c r="F18" s="424" t="s">
        <v>1618</v>
      </c>
      <c r="G18" s="424"/>
      <c r="H18" s="424"/>
      <c r="I18" s="424"/>
      <c r="J18" s="424"/>
      <c r="K18" s="262"/>
    </row>
    <row r="19" spans="2:11" s="1" customFormat="1" ht="15" customHeight="1">
      <c r="B19" s="265"/>
      <c r="C19" s="266"/>
      <c r="D19" s="266"/>
      <c r="E19" s="268" t="s">
        <v>1619</v>
      </c>
      <c r="F19" s="424" t="s">
        <v>1620</v>
      </c>
      <c r="G19" s="424"/>
      <c r="H19" s="424"/>
      <c r="I19" s="424"/>
      <c r="J19" s="424"/>
      <c r="K19" s="262"/>
    </row>
    <row r="20" spans="2:11" s="1" customFormat="1" ht="15" customHeight="1">
      <c r="B20" s="265"/>
      <c r="C20" s="266"/>
      <c r="D20" s="266"/>
      <c r="E20" s="268" t="s">
        <v>1621</v>
      </c>
      <c r="F20" s="424" t="s">
        <v>1622</v>
      </c>
      <c r="G20" s="424"/>
      <c r="H20" s="424"/>
      <c r="I20" s="424"/>
      <c r="J20" s="424"/>
      <c r="K20" s="262"/>
    </row>
    <row r="21" spans="2:11" s="1" customFormat="1" ht="15" customHeight="1">
      <c r="B21" s="265"/>
      <c r="C21" s="266"/>
      <c r="D21" s="266"/>
      <c r="E21" s="268" t="s">
        <v>1623</v>
      </c>
      <c r="F21" s="424" t="s">
        <v>1624</v>
      </c>
      <c r="G21" s="424"/>
      <c r="H21" s="424"/>
      <c r="I21" s="424"/>
      <c r="J21" s="424"/>
      <c r="K21" s="262"/>
    </row>
    <row r="22" spans="2:11" s="1" customFormat="1" ht="15" customHeight="1">
      <c r="B22" s="265"/>
      <c r="C22" s="266"/>
      <c r="D22" s="266"/>
      <c r="E22" s="268" t="s">
        <v>614</v>
      </c>
      <c r="F22" s="424" t="s">
        <v>615</v>
      </c>
      <c r="G22" s="424"/>
      <c r="H22" s="424"/>
      <c r="I22" s="424"/>
      <c r="J22" s="424"/>
      <c r="K22" s="262"/>
    </row>
    <row r="23" spans="2:11" s="1" customFormat="1" ht="15" customHeight="1">
      <c r="B23" s="265"/>
      <c r="C23" s="266"/>
      <c r="D23" s="266"/>
      <c r="E23" s="268" t="s">
        <v>1625</v>
      </c>
      <c r="F23" s="424" t="s">
        <v>1626</v>
      </c>
      <c r="G23" s="424"/>
      <c r="H23" s="424"/>
      <c r="I23" s="424"/>
      <c r="J23" s="42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424" t="s">
        <v>1627</v>
      </c>
      <c r="D25" s="424"/>
      <c r="E25" s="424"/>
      <c r="F25" s="424"/>
      <c r="G25" s="424"/>
      <c r="H25" s="424"/>
      <c r="I25" s="424"/>
      <c r="J25" s="424"/>
      <c r="K25" s="262"/>
    </row>
    <row r="26" spans="2:11" s="1" customFormat="1" ht="15" customHeight="1">
      <c r="B26" s="265"/>
      <c r="C26" s="424" t="s">
        <v>1628</v>
      </c>
      <c r="D26" s="424"/>
      <c r="E26" s="424"/>
      <c r="F26" s="424"/>
      <c r="G26" s="424"/>
      <c r="H26" s="424"/>
      <c r="I26" s="424"/>
      <c r="J26" s="424"/>
      <c r="K26" s="262"/>
    </row>
    <row r="27" spans="2:11" s="1" customFormat="1" ht="15" customHeight="1">
      <c r="B27" s="265"/>
      <c r="C27" s="264"/>
      <c r="D27" s="424" t="s">
        <v>1629</v>
      </c>
      <c r="E27" s="424"/>
      <c r="F27" s="424"/>
      <c r="G27" s="424"/>
      <c r="H27" s="424"/>
      <c r="I27" s="424"/>
      <c r="J27" s="424"/>
      <c r="K27" s="262"/>
    </row>
    <row r="28" spans="2:11" s="1" customFormat="1" ht="15" customHeight="1">
      <c r="B28" s="265"/>
      <c r="C28" s="266"/>
      <c r="D28" s="424" t="s">
        <v>1630</v>
      </c>
      <c r="E28" s="424"/>
      <c r="F28" s="424"/>
      <c r="G28" s="424"/>
      <c r="H28" s="424"/>
      <c r="I28" s="424"/>
      <c r="J28" s="42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424" t="s">
        <v>1631</v>
      </c>
      <c r="E30" s="424"/>
      <c r="F30" s="424"/>
      <c r="G30" s="424"/>
      <c r="H30" s="424"/>
      <c r="I30" s="424"/>
      <c r="J30" s="424"/>
      <c r="K30" s="262"/>
    </row>
    <row r="31" spans="2:11" s="1" customFormat="1" ht="15" customHeight="1">
      <c r="B31" s="265"/>
      <c r="C31" s="266"/>
      <c r="D31" s="424" t="s">
        <v>1632</v>
      </c>
      <c r="E31" s="424"/>
      <c r="F31" s="424"/>
      <c r="G31" s="424"/>
      <c r="H31" s="424"/>
      <c r="I31" s="424"/>
      <c r="J31" s="42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424" t="s">
        <v>1633</v>
      </c>
      <c r="E33" s="424"/>
      <c r="F33" s="424"/>
      <c r="G33" s="424"/>
      <c r="H33" s="424"/>
      <c r="I33" s="424"/>
      <c r="J33" s="424"/>
      <c r="K33" s="262"/>
    </row>
    <row r="34" spans="2:11" s="1" customFormat="1" ht="15" customHeight="1">
      <c r="B34" s="265"/>
      <c r="C34" s="266"/>
      <c r="D34" s="424" t="s">
        <v>1634</v>
      </c>
      <c r="E34" s="424"/>
      <c r="F34" s="424"/>
      <c r="G34" s="424"/>
      <c r="H34" s="424"/>
      <c r="I34" s="424"/>
      <c r="J34" s="424"/>
      <c r="K34" s="262"/>
    </row>
    <row r="35" spans="2:11" s="1" customFormat="1" ht="15" customHeight="1">
      <c r="B35" s="265"/>
      <c r="C35" s="266"/>
      <c r="D35" s="424" t="s">
        <v>1635</v>
      </c>
      <c r="E35" s="424"/>
      <c r="F35" s="424"/>
      <c r="G35" s="424"/>
      <c r="H35" s="424"/>
      <c r="I35" s="424"/>
      <c r="J35" s="424"/>
      <c r="K35" s="262"/>
    </row>
    <row r="36" spans="2:11" s="1" customFormat="1" ht="15" customHeight="1">
      <c r="B36" s="265"/>
      <c r="C36" s="266"/>
      <c r="D36" s="264"/>
      <c r="E36" s="267" t="s">
        <v>110</v>
      </c>
      <c r="F36" s="264"/>
      <c r="G36" s="424" t="s">
        <v>1636</v>
      </c>
      <c r="H36" s="424"/>
      <c r="I36" s="424"/>
      <c r="J36" s="424"/>
      <c r="K36" s="262"/>
    </row>
    <row r="37" spans="2:11" s="1" customFormat="1" ht="30.75" customHeight="1">
      <c r="B37" s="265"/>
      <c r="C37" s="266"/>
      <c r="D37" s="264"/>
      <c r="E37" s="267" t="s">
        <v>1637</v>
      </c>
      <c r="F37" s="264"/>
      <c r="G37" s="424" t="s">
        <v>1638</v>
      </c>
      <c r="H37" s="424"/>
      <c r="I37" s="424"/>
      <c r="J37" s="424"/>
      <c r="K37" s="262"/>
    </row>
    <row r="38" spans="2:11" s="1" customFormat="1" ht="15" customHeight="1">
      <c r="B38" s="265"/>
      <c r="C38" s="266"/>
      <c r="D38" s="264"/>
      <c r="E38" s="267" t="s">
        <v>50</v>
      </c>
      <c r="F38" s="264"/>
      <c r="G38" s="424" t="s">
        <v>1639</v>
      </c>
      <c r="H38" s="424"/>
      <c r="I38" s="424"/>
      <c r="J38" s="424"/>
      <c r="K38" s="262"/>
    </row>
    <row r="39" spans="2:11" s="1" customFormat="1" ht="15" customHeight="1">
      <c r="B39" s="265"/>
      <c r="C39" s="266"/>
      <c r="D39" s="264"/>
      <c r="E39" s="267" t="s">
        <v>51</v>
      </c>
      <c r="F39" s="264"/>
      <c r="G39" s="424" t="s">
        <v>1640</v>
      </c>
      <c r="H39" s="424"/>
      <c r="I39" s="424"/>
      <c r="J39" s="424"/>
      <c r="K39" s="262"/>
    </row>
    <row r="40" spans="2:11" s="1" customFormat="1" ht="15" customHeight="1">
      <c r="B40" s="265"/>
      <c r="C40" s="266"/>
      <c r="D40" s="264"/>
      <c r="E40" s="267" t="s">
        <v>111</v>
      </c>
      <c r="F40" s="264"/>
      <c r="G40" s="424" t="s">
        <v>1641</v>
      </c>
      <c r="H40" s="424"/>
      <c r="I40" s="424"/>
      <c r="J40" s="424"/>
      <c r="K40" s="262"/>
    </row>
    <row r="41" spans="2:11" s="1" customFormat="1" ht="15" customHeight="1">
      <c r="B41" s="265"/>
      <c r="C41" s="266"/>
      <c r="D41" s="264"/>
      <c r="E41" s="267" t="s">
        <v>112</v>
      </c>
      <c r="F41" s="264"/>
      <c r="G41" s="424" t="s">
        <v>1642</v>
      </c>
      <c r="H41" s="424"/>
      <c r="I41" s="424"/>
      <c r="J41" s="424"/>
      <c r="K41" s="262"/>
    </row>
    <row r="42" spans="2:11" s="1" customFormat="1" ht="15" customHeight="1">
      <c r="B42" s="265"/>
      <c r="C42" s="266"/>
      <c r="D42" s="264"/>
      <c r="E42" s="267" t="s">
        <v>1643</v>
      </c>
      <c r="F42" s="264"/>
      <c r="G42" s="424" t="s">
        <v>1644</v>
      </c>
      <c r="H42" s="424"/>
      <c r="I42" s="424"/>
      <c r="J42" s="424"/>
      <c r="K42" s="262"/>
    </row>
    <row r="43" spans="2:11" s="1" customFormat="1" ht="15" customHeight="1">
      <c r="B43" s="265"/>
      <c r="C43" s="266"/>
      <c r="D43" s="264"/>
      <c r="E43" s="267"/>
      <c r="F43" s="264"/>
      <c r="G43" s="424" t="s">
        <v>1645</v>
      </c>
      <c r="H43" s="424"/>
      <c r="I43" s="424"/>
      <c r="J43" s="424"/>
      <c r="K43" s="262"/>
    </row>
    <row r="44" spans="2:11" s="1" customFormat="1" ht="15" customHeight="1">
      <c r="B44" s="265"/>
      <c r="C44" s="266"/>
      <c r="D44" s="264"/>
      <c r="E44" s="267" t="s">
        <v>1646</v>
      </c>
      <c r="F44" s="264"/>
      <c r="G44" s="424" t="s">
        <v>1647</v>
      </c>
      <c r="H44" s="424"/>
      <c r="I44" s="424"/>
      <c r="J44" s="424"/>
      <c r="K44" s="262"/>
    </row>
    <row r="45" spans="2:11" s="1" customFormat="1" ht="15" customHeight="1">
      <c r="B45" s="265"/>
      <c r="C45" s="266"/>
      <c r="D45" s="264"/>
      <c r="E45" s="267" t="s">
        <v>114</v>
      </c>
      <c r="F45" s="264"/>
      <c r="G45" s="424" t="s">
        <v>1648</v>
      </c>
      <c r="H45" s="424"/>
      <c r="I45" s="424"/>
      <c r="J45" s="42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424" t="s">
        <v>1649</v>
      </c>
      <c r="E47" s="424"/>
      <c r="F47" s="424"/>
      <c r="G47" s="424"/>
      <c r="H47" s="424"/>
      <c r="I47" s="424"/>
      <c r="J47" s="424"/>
      <c r="K47" s="262"/>
    </row>
    <row r="48" spans="2:11" s="1" customFormat="1" ht="15" customHeight="1">
      <c r="B48" s="265"/>
      <c r="C48" s="266"/>
      <c r="D48" s="266"/>
      <c r="E48" s="424" t="s">
        <v>1650</v>
      </c>
      <c r="F48" s="424"/>
      <c r="G48" s="424"/>
      <c r="H48" s="424"/>
      <c r="I48" s="424"/>
      <c r="J48" s="424"/>
      <c r="K48" s="262"/>
    </row>
    <row r="49" spans="2:11" s="1" customFormat="1" ht="15" customHeight="1">
      <c r="B49" s="265"/>
      <c r="C49" s="266"/>
      <c r="D49" s="266"/>
      <c r="E49" s="424" t="s">
        <v>1651</v>
      </c>
      <c r="F49" s="424"/>
      <c r="G49" s="424"/>
      <c r="H49" s="424"/>
      <c r="I49" s="424"/>
      <c r="J49" s="424"/>
      <c r="K49" s="262"/>
    </row>
    <row r="50" spans="2:11" s="1" customFormat="1" ht="15" customHeight="1">
      <c r="B50" s="265"/>
      <c r="C50" s="266"/>
      <c r="D50" s="266"/>
      <c r="E50" s="424" t="s">
        <v>1652</v>
      </c>
      <c r="F50" s="424"/>
      <c r="G50" s="424"/>
      <c r="H50" s="424"/>
      <c r="I50" s="424"/>
      <c r="J50" s="424"/>
      <c r="K50" s="262"/>
    </row>
    <row r="51" spans="2:11" s="1" customFormat="1" ht="15" customHeight="1">
      <c r="B51" s="265"/>
      <c r="C51" s="266"/>
      <c r="D51" s="424" t="s">
        <v>1653</v>
      </c>
      <c r="E51" s="424"/>
      <c r="F51" s="424"/>
      <c r="G51" s="424"/>
      <c r="H51" s="424"/>
      <c r="I51" s="424"/>
      <c r="J51" s="424"/>
      <c r="K51" s="262"/>
    </row>
    <row r="52" spans="2:11" s="1" customFormat="1" ht="25.5" customHeight="1">
      <c r="B52" s="261"/>
      <c r="C52" s="425" t="s">
        <v>1654</v>
      </c>
      <c r="D52" s="425"/>
      <c r="E52" s="425"/>
      <c r="F52" s="425"/>
      <c r="G52" s="425"/>
      <c r="H52" s="425"/>
      <c r="I52" s="425"/>
      <c r="J52" s="425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424" t="s">
        <v>1655</v>
      </c>
      <c r="D54" s="424"/>
      <c r="E54" s="424"/>
      <c r="F54" s="424"/>
      <c r="G54" s="424"/>
      <c r="H54" s="424"/>
      <c r="I54" s="424"/>
      <c r="J54" s="424"/>
      <c r="K54" s="262"/>
    </row>
    <row r="55" spans="2:11" s="1" customFormat="1" ht="15" customHeight="1">
      <c r="B55" s="261"/>
      <c r="C55" s="424" t="s">
        <v>1656</v>
      </c>
      <c r="D55" s="424"/>
      <c r="E55" s="424"/>
      <c r="F55" s="424"/>
      <c r="G55" s="424"/>
      <c r="H55" s="424"/>
      <c r="I55" s="424"/>
      <c r="J55" s="424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424" t="s">
        <v>1657</v>
      </c>
      <c r="D57" s="424"/>
      <c r="E57" s="424"/>
      <c r="F57" s="424"/>
      <c r="G57" s="424"/>
      <c r="H57" s="424"/>
      <c r="I57" s="424"/>
      <c r="J57" s="424"/>
      <c r="K57" s="262"/>
    </row>
    <row r="58" spans="2:11" s="1" customFormat="1" ht="15" customHeight="1">
      <c r="B58" s="261"/>
      <c r="C58" s="266"/>
      <c r="D58" s="424" t="s">
        <v>1658</v>
      </c>
      <c r="E58" s="424"/>
      <c r="F58" s="424"/>
      <c r="G58" s="424"/>
      <c r="H58" s="424"/>
      <c r="I58" s="424"/>
      <c r="J58" s="424"/>
      <c r="K58" s="262"/>
    </row>
    <row r="59" spans="2:11" s="1" customFormat="1" ht="15" customHeight="1">
      <c r="B59" s="261"/>
      <c r="C59" s="266"/>
      <c r="D59" s="424" t="s">
        <v>1659</v>
      </c>
      <c r="E59" s="424"/>
      <c r="F59" s="424"/>
      <c r="G59" s="424"/>
      <c r="H59" s="424"/>
      <c r="I59" s="424"/>
      <c r="J59" s="424"/>
      <c r="K59" s="262"/>
    </row>
    <row r="60" spans="2:11" s="1" customFormat="1" ht="15" customHeight="1">
      <c r="B60" s="261"/>
      <c r="C60" s="266"/>
      <c r="D60" s="424" t="s">
        <v>1660</v>
      </c>
      <c r="E60" s="424"/>
      <c r="F60" s="424"/>
      <c r="G60" s="424"/>
      <c r="H60" s="424"/>
      <c r="I60" s="424"/>
      <c r="J60" s="424"/>
      <c r="K60" s="262"/>
    </row>
    <row r="61" spans="2:11" s="1" customFormat="1" ht="15" customHeight="1">
      <c r="B61" s="261"/>
      <c r="C61" s="266"/>
      <c r="D61" s="424" t="s">
        <v>1661</v>
      </c>
      <c r="E61" s="424"/>
      <c r="F61" s="424"/>
      <c r="G61" s="424"/>
      <c r="H61" s="424"/>
      <c r="I61" s="424"/>
      <c r="J61" s="424"/>
      <c r="K61" s="262"/>
    </row>
    <row r="62" spans="2:11" s="1" customFormat="1" ht="15" customHeight="1">
      <c r="B62" s="261"/>
      <c r="C62" s="266"/>
      <c r="D62" s="426" t="s">
        <v>1662</v>
      </c>
      <c r="E62" s="426"/>
      <c r="F62" s="426"/>
      <c r="G62" s="426"/>
      <c r="H62" s="426"/>
      <c r="I62" s="426"/>
      <c r="J62" s="426"/>
      <c r="K62" s="262"/>
    </row>
    <row r="63" spans="2:11" s="1" customFormat="1" ht="15" customHeight="1">
      <c r="B63" s="261"/>
      <c r="C63" s="266"/>
      <c r="D63" s="424" t="s">
        <v>1663</v>
      </c>
      <c r="E63" s="424"/>
      <c r="F63" s="424"/>
      <c r="G63" s="424"/>
      <c r="H63" s="424"/>
      <c r="I63" s="424"/>
      <c r="J63" s="424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424" t="s">
        <v>1664</v>
      </c>
      <c r="E65" s="424"/>
      <c r="F65" s="424"/>
      <c r="G65" s="424"/>
      <c r="H65" s="424"/>
      <c r="I65" s="424"/>
      <c r="J65" s="424"/>
      <c r="K65" s="262"/>
    </row>
    <row r="66" spans="2:11" s="1" customFormat="1" ht="15" customHeight="1">
      <c r="B66" s="261"/>
      <c r="C66" s="266"/>
      <c r="D66" s="426" t="s">
        <v>1665</v>
      </c>
      <c r="E66" s="426"/>
      <c r="F66" s="426"/>
      <c r="G66" s="426"/>
      <c r="H66" s="426"/>
      <c r="I66" s="426"/>
      <c r="J66" s="426"/>
      <c r="K66" s="262"/>
    </row>
    <row r="67" spans="2:11" s="1" customFormat="1" ht="15" customHeight="1">
      <c r="B67" s="261"/>
      <c r="C67" s="266"/>
      <c r="D67" s="424" t="s">
        <v>1666</v>
      </c>
      <c r="E67" s="424"/>
      <c r="F67" s="424"/>
      <c r="G67" s="424"/>
      <c r="H67" s="424"/>
      <c r="I67" s="424"/>
      <c r="J67" s="424"/>
      <c r="K67" s="262"/>
    </row>
    <row r="68" spans="2:11" s="1" customFormat="1" ht="15" customHeight="1">
      <c r="B68" s="261"/>
      <c r="C68" s="266"/>
      <c r="D68" s="424" t="s">
        <v>1667</v>
      </c>
      <c r="E68" s="424"/>
      <c r="F68" s="424"/>
      <c r="G68" s="424"/>
      <c r="H68" s="424"/>
      <c r="I68" s="424"/>
      <c r="J68" s="424"/>
      <c r="K68" s="262"/>
    </row>
    <row r="69" spans="2:11" s="1" customFormat="1" ht="15" customHeight="1">
      <c r="B69" s="261"/>
      <c r="C69" s="266"/>
      <c r="D69" s="424" t="s">
        <v>1668</v>
      </c>
      <c r="E69" s="424"/>
      <c r="F69" s="424"/>
      <c r="G69" s="424"/>
      <c r="H69" s="424"/>
      <c r="I69" s="424"/>
      <c r="J69" s="424"/>
      <c r="K69" s="262"/>
    </row>
    <row r="70" spans="2:11" s="1" customFormat="1" ht="15" customHeight="1">
      <c r="B70" s="261"/>
      <c r="C70" s="266"/>
      <c r="D70" s="424" t="s">
        <v>1669</v>
      </c>
      <c r="E70" s="424"/>
      <c r="F70" s="424"/>
      <c r="G70" s="424"/>
      <c r="H70" s="424"/>
      <c r="I70" s="424"/>
      <c r="J70" s="424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419" t="s">
        <v>1670</v>
      </c>
      <c r="D75" s="419"/>
      <c r="E75" s="419"/>
      <c r="F75" s="419"/>
      <c r="G75" s="419"/>
      <c r="H75" s="419"/>
      <c r="I75" s="419"/>
      <c r="J75" s="419"/>
      <c r="K75" s="279"/>
    </row>
    <row r="76" spans="2:11" s="1" customFormat="1" ht="17.25" customHeight="1">
      <c r="B76" s="278"/>
      <c r="C76" s="280" t="s">
        <v>1671</v>
      </c>
      <c r="D76" s="280"/>
      <c r="E76" s="280"/>
      <c r="F76" s="280" t="s">
        <v>1672</v>
      </c>
      <c r="G76" s="281"/>
      <c r="H76" s="280" t="s">
        <v>51</v>
      </c>
      <c r="I76" s="280" t="s">
        <v>54</v>
      </c>
      <c r="J76" s="280" t="s">
        <v>1673</v>
      </c>
      <c r="K76" s="279"/>
    </row>
    <row r="77" spans="2:11" s="1" customFormat="1" ht="17.25" customHeight="1">
      <c r="B77" s="278"/>
      <c r="C77" s="282" t="s">
        <v>1674</v>
      </c>
      <c r="D77" s="282"/>
      <c r="E77" s="282"/>
      <c r="F77" s="283" t="s">
        <v>1675</v>
      </c>
      <c r="G77" s="284"/>
      <c r="H77" s="282"/>
      <c r="I77" s="282"/>
      <c r="J77" s="282" t="s">
        <v>1676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50</v>
      </c>
      <c r="D79" s="287"/>
      <c r="E79" s="287"/>
      <c r="F79" s="288" t="s">
        <v>1677</v>
      </c>
      <c r="G79" s="289"/>
      <c r="H79" s="267" t="s">
        <v>1678</v>
      </c>
      <c r="I79" s="267" t="s">
        <v>1679</v>
      </c>
      <c r="J79" s="267">
        <v>20</v>
      </c>
      <c r="K79" s="279"/>
    </row>
    <row r="80" spans="2:11" s="1" customFormat="1" ht="15" customHeight="1">
      <c r="B80" s="278"/>
      <c r="C80" s="267" t="s">
        <v>1680</v>
      </c>
      <c r="D80" s="267"/>
      <c r="E80" s="267"/>
      <c r="F80" s="288" t="s">
        <v>1677</v>
      </c>
      <c r="G80" s="289"/>
      <c r="H80" s="267" t="s">
        <v>1681</v>
      </c>
      <c r="I80" s="267" t="s">
        <v>1679</v>
      </c>
      <c r="J80" s="267">
        <v>120</v>
      </c>
      <c r="K80" s="279"/>
    </row>
    <row r="81" spans="2:11" s="1" customFormat="1" ht="15" customHeight="1">
      <c r="B81" s="290"/>
      <c r="C81" s="267" t="s">
        <v>1682</v>
      </c>
      <c r="D81" s="267"/>
      <c r="E81" s="267"/>
      <c r="F81" s="288" t="s">
        <v>1683</v>
      </c>
      <c r="G81" s="289"/>
      <c r="H81" s="267" t="s">
        <v>1684</v>
      </c>
      <c r="I81" s="267" t="s">
        <v>1679</v>
      </c>
      <c r="J81" s="267">
        <v>50</v>
      </c>
      <c r="K81" s="279"/>
    </row>
    <row r="82" spans="2:11" s="1" customFormat="1" ht="15" customHeight="1">
      <c r="B82" s="290"/>
      <c r="C82" s="267" t="s">
        <v>1685</v>
      </c>
      <c r="D82" s="267"/>
      <c r="E82" s="267"/>
      <c r="F82" s="288" t="s">
        <v>1677</v>
      </c>
      <c r="G82" s="289"/>
      <c r="H82" s="267" t="s">
        <v>1686</v>
      </c>
      <c r="I82" s="267" t="s">
        <v>1687</v>
      </c>
      <c r="J82" s="267"/>
      <c r="K82" s="279"/>
    </row>
    <row r="83" spans="2:11" s="1" customFormat="1" ht="15" customHeight="1">
      <c r="B83" s="290"/>
      <c r="C83" s="291" t="s">
        <v>1688</v>
      </c>
      <c r="D83" s="291"/>
      <c r="E83" s="291"/>
      <c r="F83" s="292" t="s">
        <v>1683</v>
      </c>
      <c r="G83" s="291"/>
      <c r="H83" s="291" t="s">
        <v>1689</v>
      </c>
      <c r="I83" s="291" t="s">
        <v>1679</v>
      </c>
      <c r="J83" s="291">
        <v>15</v>
      </c>
      <c r="K83" s="279"/>
    </row>
    <row r="84" spans="2:11" s="1" customFormat="1" ht="15" customHeight="1">
      <c r="B84" s="290"/>
      <c r="C84" s="291" t="s">
        <v>1690</v>
      </c>
      <c r="D84" s="291"/>
      <c r="E84" s="291"/>
      <c r="F84" s="292" t="s">
        <v>1683</v>
      </c>
      <c r="G84" s="291"/>
      <c r="H84" s="291" t="s">
        <v>1691</v>
      </c>
      <c r="I84" s="291" t="s">
        <v>1679</v>
      </c>
      <c r="J84" s="291">
        <v>15</v>
      </c>
      <c r="K84" s="279"/>
    </row>
    <row r="85" spans="2:11" s="1" customFormat="1" ht="15" customHeight="1">
      <c r="B85" s="290"/>
      <c r="C85" s="291" t="s">
        <v>1692</v>
      </c>
      <c r="D85" s="291"/>
      <c r="E85" s="291"/>
      <c r="F85" s="292" t="s">
        <v>1683</v>
      </c>
      <c r="G85" s="291"/>
      <c r="H85" s="291" t="s">
        <v>1693</v>
      </c>
      <c r="I85" s="291" t="s">
        <v>1679</v>
      </c>
      <c r="J85" s="291">
        <v>20</v>
      </c>
      <c r="K85" s="279"/>
    </row>
    <row r="86" spans="2:11" s="1" customFormat="1" ht="15" customHeight="1">
      <c r="B86" s="290"/>
      <c r="C86" s="291" t="s">
        <v>1694</v>
      </c>
      <c r="D86" s="291"/>
      <c r="E86" s="291"/>
      <c r="F86" s="292" t="s">
        <v>1683</v>
      </c>
      <c r="G86" s="291"/>
      <c r="H86" s="291" t="s">
        <v>1695</v>
      </c>
      <c r="I86" s="291" t="s">
        <v>1679</v>
      </c>
      <c r="J86" s="291">
        <v>20</v>
      </c>
      <c r="K86" s="279"/>
    </row>
    <row r="87" spans="2:11" s="1" customFormat="1" ht="15" customHeight="1">
      <c r="B87" s="290"/>
      <c r="C87" s="267" t="s">
        <v>1696</v>
      </c>
      <c r="D87" s="267"/>
      <c r="E87" s="267"/>
      <c r="F87" s="288" t="s">
        <v>1683</v>
      </c>
      <c r="G87" s="289"/>
      <c r="H87" s="267" t="s">
        <v>1697</v>
      </c>
      <c r="I87" s="267" t="s">
        <v>1679</v>
      </c>
      <c r="J87" s="267">
        <v>50</v>
      </c>
      <c r="K87" s="279"/>
    </row>
    <row r="88" spans="2:11" s="1" customFormat="1" ht="15" customHeight="1">
      <c r="B88" s="290"/>
      <c r="C88" s="267" t="s">
        <v>1698</v>
      </c>
      <c r="D88" s="267"/>
      <c r="E88" s="267"/>
      <c r="F88" s="288" t="s">
        <v>1683</v>
      </c>
      <c r="G88" s="289"/>
      <c r="H88" s="267" t="s">
        <v>1699</v>
      </c>
      <c r="I88" s="267" t="s">
        <v>1679</v>
      </c>
      <c r="J88" s="267">
        <v>20</v>
      </c>
      <c r="K88" s="279"/>
    </row>
    <row r="89" spans="2:11" s="1" customFormat="1" ht="15" customHeight="1">
      <c r="B89" s="290"/>
      <c r="C89" s="267" t="s">
        <v>1700</v>
      </c>
      <c r="D89" s="267"/>
      <c r="E89" s="267"/>
      <c r="F89" s="288" t="s">
        <v>1683</v>
      </c>
      <c r="G89" s="289"/>
      <c r="H89" s="267" t="s">
        <v>1701</v>
      </c>
      <c r="I89" s="267" t="s">
        <v>1679</v>
      </c>
      <c r="J89" s="267">
        <v>20</v>
      </c>
      <c r="K89" s="279"/>
    </row>
    <row r="90" spans="2:11" s="1" customFormat="1" ht="15" customHeight="1">
      <c r="B90" s="290"/>
      <c r="C90" s="267" t="s">
        <v>1702</v>
      </c>
      <c r="D90" s="267"/>
      <c r="E90" s="267"/>
      <c r="F90" s="288" t="s">
        <v>1683</v>
      </c>
      <c r="G90" s="289"/>
      <c r="H90" s="267" t="s">
        <v>1703</v>
      </c>
      <c r="I90" s="267" t="s">
        <v>1679</v>
      </c>
      <c r="J90" s="267">
        <v>50</v>
      </c>
      <c r="K90" s="279"/>
    </row>
    <row r="91" spans="2:11" s="1" customFormat="1" ht="15" customHeight="1">
      <c r="B91" s="290"/>
      <c r="C91" s="267" t="s">
        <v>1704</v>
      </c>
      <c r="D91" s="267"/>
      <c r="E91" s="267"/>
      <c r="F91" s="288" t="s">
        <v>1683</v>
      </c>
      <c r="G91" s="289"/>
      <c r="H91" s="267" t="s">
        <v>1704</v>
      </c>
      <c r="I91" s="267" t="s">
        <v>1679</v>
      </c>
      <c r="J91" s="267">
        <v>50</v>
      </c>
      <c r="K91" s="279"/>
    </row>
    <row r="92" spans="2:11" s="1" customFormat="1" ht="15" customHeight="1">
      <c r="B92" s="290"/>
      <c r="C92" s="267" t="s">
        <v>1705</v>
      </c>
      <c r="D92" s="267"/>
      <c r="E92" s="267"/>
      <c r="F92" s="288" t="s">
        <v>1683</v>
      </c>
      <c r="G92" s="289"/>
      <c r="H92" s="267" t="s">
        <v>1706</v>
      </c>
      <c r="I92" s="267" t="s">
        <v>1679</v>
      </c>
      <c r="J92" s="267">
        <v>255</v>
      </c>
      <c r="K92" s="279"/>
    </row>
    <row r="93" spans="2:11" s="1" customFormat="1" ht="15" customHeight="1">
      <c r="B93" s="290"/>
      <c r="C93" s="267" t="s">
        <v>1707</v>
      </c>
      <c r="D93" s="267"/>
      <c r="E93" s="267"/>
      <c r="F93" s="288" t="s">
        <v>1677</v>
      </c>
      <c r="G93" s="289"/>
      <c r="H93" s="267" t="s">
        <v>1708</v>
      </c>
      <c r="I93" s="267" t="s">
        <v>1709</v>
      </c>
      <c r="J93" s="267"/>
      <c r="K93" s="279"/>
    </row>
    <row r="94" spans="2:11" s="1" customFormat="1" ht="15" customHeight="1">
      <c r="B94" s="290"/>
      <c r="C94" s="267" t="s">
        <v>1710</v>
      </c>
      <c r="D94" s="267"/>
      <c r="E94" s="267"/>
      <c r="F94" s="288" t="s">
        <v>1677</v>
      </c>
      <c r="G94" s="289"/>
      <c r="H94" s="267" t="s">
        <v>1711</v>
      </c>
      <c r="I94" s="267" t="s">
        <v>1712</v>
      </c>
      <c r="J94" s="267"/>
      <c r="K94" s="279"/>
    </row>
    <row r="95" spans="2:11" s="1" customFormat="1" ht="15" customHeight="1">
      <c r="B95" s="290"/>
      <c r="C95" s="267" t="s">
        <v>1713</v>
      </c>
      <c r="D95" s="267"/>
      <c r="E95" s="267"/>
      <c r="F95" s="288" t="s">
        <v>1677</v>
      </c>
      <c r="G95" s="289"/>
      <c r="H95" s="267" t="s">
        <v>1713</v>
      </c>
      <c r="I95" s="267" t="s">
        <v>1712</v>
      </c>
      <c r="J95" s="267"/>
      <c r="K95" s="279"/>
    </row>
    <row r="96" spans="2:11" s="1" customFormat="1" ht="15" customHeight="1">
      <c r="B96" s="290"/>
      <c r="C96" s="267" t="s">
        <v>35</v>
      </c>
      <c r="D96" s="267"/>
      <c r="E96" s="267"/>
      <c r="F96" s="288" t="s">
        <v>1677</v>
      </c>
      <c r="G96" s="289"/>
      <c r="H96" s="267" t="s">
        <v>1714</v>
      </c>
      <c r="I96" s="267" t="s">
        <v>1712</v>
      </c>
      <c r="J96" s="267"/>
      <c r="K96" s="279"/>
    </row>
    <row r="97" spans="2:11" s="1" customFormat="1" ht="15" customHeight="1">
      <c r="B97" s="290"/>
      <c r="C97" s="267" t="s">
        <v>45</v>
      </c>
      <c r="D97" s="267"/>
      <c r="E97" s="267"/>
      <c r="F97" s="288" t="s">
        <v>1677</v>
      </c>
      <c r="G97" s="289"/>
      <c r="H97" s="267" t="s">
        <v>1715</v>
      </c>
      <c r="I97" s="267" t="s">
        <v>1712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419" t="s">
        <v>1716</v>
      </c>
      <c r="D102" s="419"/>
      <c r="E102" s="419"/>
      <c r="F102" s="419"/>
      <c r="G102" s="419"/>
      <c r="H102" s="419"/>
      <c r="I102" s="419"/>
      <c r="J102" s="419"/>
      <c r="K102" s="279"/>
    </row>
    <row r="103" spans="2:11" s="1" customFormat="1" ht="17.25" customHeight="1">
      <c r="B103" s="278"/>
      <c r="C103" s="280" t="s">
        <v>1671</v>
      </c>
      <c r="D103" s="280"/>
      <c r="E103" s="280"/>
      <c r="F103" s="280" t="s">
        <v>1672</v>
      </c>
      <c r="G103" s="281"/>
      <c r="H103" s="280" t="s">
        <v>51</v>
      </c>
      <c r="I103" s="280" t="s">
        <v>54</v>
      </c>
      <c r="J103" s="280" t="s">
        <v>1673</v>
      </c>
      <c r="K103" s="279"/>
    </row>
    <row r="104" spans="2:11" s="1" customFormat="1" ht="17.25" customHeight="1">
      <c r="B104" s="278"/>
      <c r="C104" s="282" t="s">
        <v>1674</v>
      </c>
      <c r="D104" s="282"/>
      <c r="E104" s="282"/>
      <c r="F104" s="283" t="s">
        <v>1675</v>
      </c>
      <c r="G104" s="284"/>
      <c r="H104" s="282"/>
      <c r="I104" s="282"/>
      <c r="J104" s="282" t="s">
        <v>1676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50</v>
      </c>
      <c r="D106" s="287"/>
      <c r="E106" s="287"/>
      <c r="F106" s="288" t="s">
        <v>1677</v>
      </c>
      <c r="G106" s="267"/>
      <c r="H106" s="267" t="s">
        <v>1717</v>
      </c>
      <c r="I106" s="267" t="s">
        <v>1679</v>
      </c>
      <c r="J106" s="267">
        <v>20</v>
      </c>
      <c r="K106" s="279"/>
    </row>
    <row r="107" spans="2:11" s="1" customFormat="1" ht="15" customHeight="1">
      <c r="B107" s="278"/>
      <c r="C107" s="267" t="s">
        <v>1680</v>
      </c>
      <c r="D107" s="267"/>
      <c r="E107" s="267"/>
      <c r="F107" s="288" t="s">
        <v>1677</v>
      </c>
      <c r="G107" s="267"/>
      <c r="H107" s="267" t="s">
        <v>1717</v>
      </c>
      <c r="I107" s="267" t="s">
        <v>1679</v>
      </c>
      <c r="J107" s="267">
        <v>120</v>
      </c>
      <c r="K107" s="279"/>
    </row>
    <row r="108" spans="2:11" s="1" customFormat="1" ht="15" customHeight="1">
      <c r="B108" s="290"/>
      <c r="C108" s="267" t="s">
        <v>1682</v>
      </c>
      <c r="D108" s="267"/>
      <c r="E108" s="267"/>
      <c r="F108" s="288" t="s">
        <v>1683</v>
      </c>
      <c r="G108" s="267"/>
      <c r="H108" s="267" t="s">
        <v>1717</v>
      </c>
      <c r="I108" s="267" t="s">
        <v>1679</v>
      </c>
      <c r="J108" s="267">
        <v>50</v>
      </c>
      <c r="K108" s="279"/>
    </row>
    <row r="109" spans="2:11" s="1" customFormat="1" ht="15" customHeight="1">
      <c r="B109" s="290"/>
      <c r="C109" s="267" t="s">
        <v>1685</v>
      </c>
      <c r="D109" s="267"/>
      <c r="E109" s="267"/>
      <c r="F109" s="288" t="s">
        <v>1677</v>
      </c>
      <c r="G109" s="267"/>
      <c r="H109" s="267" t="s">
        <v>1717</v>
      </c>
      <c r="I109" s="267" t="s">
        <v>1687</v>
      </c>
      <c r="J109" s="267"/>
      <c r="K109" s="279"/>
    </row>
    <row r="110" spans="2:11" s="1" customFormat="1" ht="15" customHeight="1">
      <c r="B110" s="290"/>
      <c r="C110" s="267" t="s">
        <v>1696</v>
      </c>
      <c r="D110" s="267"/>
      <c r="E110" s="267"/>
      <c r="F110" s="288" t="s">
        <v>1683</v>
      </c>
      <c r="G110" s="267"/>
      <c r="H110" s="267" t="s">
        <v>1717</v>
      </c>
      <c r="I110" s="267" t="s">
        <v>1679</v>
      </c>
      <c r="J110" s="267">
        <v>50</v>
      </c>
      <c r="K110" s="279"/>
    </row>
    <row r="111" spans="2:11" s="1" customFormat="1" ht="15" customHeight="1">
      <c r="B111" s="290"/>
      <c r="C111" s="267" t="s">
        <v>1704</v>
      </c>
      <c r="D111" s="267"/>
      <c r="E111" s="267"/>
      <c r="F111" s="288" t="s">
        <v>1683</v>
      </c>
      <c r="G111" s="267"/>
      <c r="H111" s="267" t="s">
        <v>1717</v>
      </c>
      <c r="I111" s="267" t="s">
        <v>1679</v>
      </c>
      <c r="J111" s="267">
        <v>50</v>
      </c>
      <c r="K111" s="279"/>
    </row>
    <row r="112" spans="2:11" s="1" customFormat="1" ht="15" customHeight="1">
      <c r="B112" s="290"/>
      <c r="C112" s="267" t="s">
        <v>1702</v>
      </c>
      <c r="D112" s="267"/>
      <c r="E112" s="267"/>
      <c r="F112" s="288" t="s">
        <v>1683</v>
      </c>
      <c r="G112" s="267"/>
      <c r="H112" s="267" t="s">
        <v>1717</v>
      </c>
      <c r="I112" s="267" t="s">
        <v>1679</v>
      </c>
      <c r="J112" s="267">
        <v>50</v>
      </c>
      <c r="K112" s="279"/>
    </row>
    <row r="113" spans="2:11" s="1" customFormat="1" ht="15" customHeight="1">
      <c r="B113" s="290"/>
      <c r="C113" s="267" t="s">
        <v>50</v>
      </c>
      <c r="D113" s="267"/>
      <c r="E113" s="267"/>
      <c r="F113" s="288" t="s">
        <v>1677</v>
      </c>
      <c r="G113" s="267"/>
      <c r="H113" s="267" t="s">
        <v>1718</v>
      </c>
      <c r="I113" s="267" t="s">
        <v>1679</v>
      </c>
      <c r="J113" s="267">
        <v>20</v>
      </c>
      <c r="K113" s="279"/>
    </row>
    <row r="114" spans="2:11" s="1" customFormat="1" ht="15" customHeight="1">
      <c r="B114" s="290"/>
      <c r="C114" s="267" t="s">
        <v>1719</v>
      </c>
      <c r="D114" s="267"/>
      <c r="E114" s="267"/>
      <c r="F114" s="288" t="s">
        <v>1677</v>
      </c>
      <c r="G114" s="267"/>
      <c r="H114" s="267" t="s">
        <v>1720</v>
      </c>
      <c r="I114" s="267" t="s">
        <v>1679</v>
      </c>
      <c r="J114" s="267">
        <v>120</v>
      </c>
      <c r="K114" s="279"/>
    </row>
    <row r="115" spans="2:11" s="1" customFormat="1" ht="15" customHeight="1">
      <c r="B115" s="290"/>
      <c r="C115" s="267" t="s">
        <v>35</v>
      </c>
      <c r="D115" s="267"/>
      <c r="E115" s="267"/>
      <c r="F115" s="288" t="s">
        <v>1677</v>
      </c>
      <c r="G115" s="267"/>
      <c r="H115" s="267" t="s">
        <v>1721</v>
      </c>
      <c r="I115" s="267" t="s">
        <v>1712</v>
      </c>
      <c r="J115" s="267"/>
      <c r="K115" s="279"/>
    </row>
    <row r="116" spans="2:11" s="1" customFormat="1" ht="15" customHeight="1">
      <c r="B116" s="290"/>
      <c r="C116" s="267" t="s">
        <v>45</v>
      </c>
      <c r="D116" s="267"/>
      <c r="E116" s="267"/>
      <c r="F116" s="288" t="s">
        <v>1677</v>
      </c>
      <c r="G116" s="267"/>
      <c r="H116" s="267" t="s">
        <v>1722</v>
      </c>
      <c r="I116" s="267" t="s">
        <v>1712</v>
      </c>
      <c r="J116" s="267"/>
      <c r="K116" s="279"/>
    </row>
    <row r="117" spans="2:11" s="1" customFormat="1" ht="15" customHeight="1">
      <c r="B117" s="290"/>
      <c r="C117" s="267" t="s">
        <v>54</v>
      </c>
      <c r="D117" s="267"/>
      <c r="E117" s="267"/>
      <c r="F117" s="288" t="s">
        <v>1677</v>
      </c>
      <c r="G117" s="267"/>
      <c r="H117" s="267" t="s">
        <v>1723</v>
      </c>
      <c r="I117" s="267" t="s">
        <v>1724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420" t="s">
        <v>1725</v>
      </c>
      <c r="D122" s="420"/>
      <c r="E122" s="420"/>
      <c r="F122" s="420"/>
      <c r="G122" s="420"/>
      <c r="H122" s="420"/>
      <c r="I122" s="420"/>
      <c r="J122" s="420"/>
      <c r="K122" s="307"/>
    </row>
    <row r="123" spans="2:11" s="1" customFormat="1" ht="17.25" customHeight="1">
      <c r="B123" s="308"/>
      <c r="C123" s="280" t="s">
        <v>1671</v>
      </c>
      <c r="D123" s="280"/>
      <c r="E123" s="280"/>
      <c r="F123" s="280" t="s">
        <v>1672</v>
      </c>
      <c r="G123" s="281"/>
      <c r="H123" s="280" t="s">
        <v>51</v>
      </c>
      <c r="I123" s="280" t="s">
        <v>54</v>
      </c>
      <c r="J123" s="280" t="s">
        <v>1673</v>
      </c>
      <c r="K123" s="309"/>
    </row>
    <row r="124" spans="2:11" s="1" customFormat="1" ht="17.25" customHeight="1">
      <c r="B124" s="308"/>
      <c r="C124" s="282" t="s">
        <v>1674</v>
      </c>
      <c r="D124" s="282"/>
      <c r="E124" s="282"/>
      <c r="F124" s="283" t="s">
        <v>1675</v>
      </c>
      <c r="G124" s="284"/>
      <c r="H124" s="282"/>
      <c r="I124" s="282"/>
      <c r="J124" s="282" t="s">
        <v>1676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1680</v>
      </c>
      <c r="D126" s="287"/>
      <c r="E126" s="287"/>
      <c r="F126" s="288" t="s">
        <v>1677</v>
      </c>
      <c r="G126" s="267"/>
      <c r="H126" s="267" t="s">
        <v>1717</v>
      </c>
      <c r="I126" s="267" t="s">
        <v>1679</v>
      </c>
      <c r="J126" s="267">
        <v>120</v>
      </c>
      <c r="K126" s="313"/>
    </row>
    <row r="127" spans="2:11" s="1" customFormat="1" ht="15" customHeight="1">
      <c r="B127" s="310"/>
      <c r="C127" s="267" t="s">
        <v>1726</v>
      </c>
      <c r="D127" s="267"/>
      <c r="E127" s="267"/>
      <c r="F127" s="288" t="s">
        <v>1677</v>
      </c>
      <c r="G127" s="267"/>
      <c r="H127" s="267" t="s">
        <v>1727</v>
      </c>
      <c r="I127" s="267" t="s">
        <v>1679</v>
      </c>
      <c r="J127" s="267" t="s">
        <v>1728</v>
      </c>
      <c r="K127" s="313"/>
    </row>
    <row r="128" spans="2:11" s="1" customFormat="1" ht="15" customHeight="1">
      <c r="B128" s="310"/>
      <c r="C128" s="267" t="s">
        <v>1625</v>
      </c>
      <c r="D128" s="267"/>
      <c r="E128" s="267"/>
      <c r="F128" s="288" t="s">
        <v>1677</v>
      </c>
      <c r="G128" s="267"/>
      <c r="H128" s="267" t="s">
        <v>1729</v>
      </c>
      <c r="I128" s="267" t="s">
        <v>1679</v>
      </c>
      <c r="J128" s="267" t="s">
        <v>1728</v>
      </c>
      <c r="K128" s="313"/>
    </row>
    <row r="129" spans="2:11" s="1" customFormat="1" ht="15" customHeight="1">
      <c r="B129" s="310"/>
      <c r="C129" s="267" t="s">
        <v>1688</v>
      </c>
      <c r="D129" s="267"/>
      <c r="E129" s="267"/>
      <c r="F129" s="288" t="s">
        <v>1683</v>
      </c>
      <c r="G129" s="267"/>
      <c r="H129" s="267" t="s">
        <v>1689</v>
      </c>
      <c r="I129" s="267" t="s">
        <v>1679</v>
      </c>
      <c r="J129" s="267">
        <v>15</v>
      </c>
      <c r="K129" s="313"/>
    </row>
    <row r="130" spans="2:11" s="1" customFormat="1" ht="15" customHeight="1">
      <c r="B130" s="310"/>
      <c r="C130" s="291" t="s">
        <v>1690</v>
      </c>
      <c r="D130" s="291"/>
      <c r="E130" s="291"/>
      <c r="F130" s="292" t="s">
        <v>1683</v>
      </c>
      <c r="G130" s="291"/>
      <c r="H130" s="291" t="s">
        <v>1691</v>
      </c>
      <c r="I130" s="291" t="s">
        <v>1679</v>
      </c>
      <c r="J130" s="291">
        <v>15</v>
      </c>
      <c r="K130" s="313"/>
    </row>
    <row r="131" spans="2:11" s="1" customFormat="1" ht="15" customHeight="1">
      <c r="B131" s="310"/>
      <c r="C131" s="291" t="s">
        <v>1692</v>
      </c>
      <c r="D131" s="291"/>
      <c r="E131" s="291"/>
      <c r="F131" s="292" t="s">
        <v>1683</v>
      </c>
      <c r="G131" s="291"/>
      <c r="H131" s="291" t="s">
        <v>1693</v>
      </c>
      <c r="I131" s="291" t="s">
        <v>1679</v>
      </c>
      <c r="J131" s="291">
        <v>20</v>
      </c>
      <c r="K131" s="313"/>
    </row>
    <row r="132" spans="2:11" s="1" customFormat="1" ht="15" customHeight="1">
      <c r="B132" s="310"/>
      <c r="C132" s="291" t="s">
        <v>1694</v>
      </c>
      <c r="D132" s="291"/>
      <c r="E132" s="291"/>
      <c r="F132" s="292" t="s">
        <v>1683</v>
      </c>
      <c r="G132" s="291"/>
      <c r="H132" s="291" t="s">
        <v>1695</v>
      </c>
      <c r="I132" s="291" t="s">
        <v>1679</v>
      </c>
      <c r="J132" s="291">
        <v>20</v>
      </c>
      <c r="K132" s="313"/>
    </row>
    <row r="133" spans="2:11" s="1" customFormat="1" ht="15" customHeight="1">
      <c r="B133" s="310"/>
      <c r="C133" s="267" t="s">
        <v>1682</v>
      </c>
      <c r="D133" s="267"/>
      <c r="E133" s="267"/>
      <c r="F133" s="288" t="s">
        <v>1683</v>
      </c>
      <c r="G133" s="267"/>
      <c r="H133" s="267" t="s">
        <v>1717</v>
      </c>
      <c r="I133" s="267" t="s">
        <v>1679</v>
      </c>
      <c r="J133" s="267">
        <v>50</v>
      </c>
      <c r="K133" s="313"/>
    </row>
    <row r="134" spans="2:11" s="1" customFormat="1" ht="15" customHeight="1">
      <c r="B134" s="310"/>
      <c r="C134" s="267" t="s">
        <v>1696</v>
      </c>
      <c r="D134" s="267"/>
      <c r="E134" s="267"/>
      <c r="F134" s="288" t="s">
        <v>1683</v>
      </c>
      <c r="G134" s="267"/>
      <c r="H134" s="267" t="s">
        <v>1717</v>
      </c>
      <c r="I134" s="267" t="s">
        <v>1679</v>
      </c>
      <c r="J134" s="267">
        <v>50</v>
      </c>
      <c r="K134" s="313"/>
    </row>
    <row r="135" spans="2:11" s="1" customFormat="1" ht="15" customHeight="1">
      <c r="B135" s="310"/>
      <c r="C135" s="267" t="s">
        <v>1702</v>
      </c>
      <c r="D135" s="267"/>
      <c r="E135" s="267"/>
      <c r="F135" s="288" t="s">
        <v>1683</v>
      </c>
      <c r="G135" s="267"/>
      <c r="H135" s="267" t="s">
        <v>1717</v>
      </c>
      <c r="I135" s="267" t="s">
        <v>1679</v>
      </c>
      <c r="J135" s="267">
        <v>50</v>
      </c>
      <c r="K135" s="313"/>
    </row>
    <row r="136" spans="2:11" s="1" customFormat="1" ht="15" customHeight="1">
      <c r="B136" s="310"/>
      <c r="C136" s="267" t="s">
        <v>1704</v>
      </c>
      <c r="D136" s="267"/>
      <c r="E136" s="267"/>
      <c r="F136" s="288" t="s">
        <v>1683</v>
      </c>
      <c r="G136" s="267"/>
      <c r="H136" s="267" t="s">
        <v>1717</v>
      </c>
      <c r="I136" s="267" t="s">
        <v>1679</v>
      </c>
      <c r="J136" s="267">
        <v>50</v>
      </c>
      <c r="K136" s="313"/>
    </row>
    <row r="137" spans="2:11" s="1" customFormat="1" ht="15" customHeight="1">
      <c r="B137" s="310"/>
      <c r="C137" s="267" t="s">
        <v>1705</v>
      </c>
      <c r="D137" s="267"/>
      <c r="E137" s="267"/>
      <c r="F137" s="288" t="s">
        <v>1683</v>
      </c>
      <c r="G137" s="267"/>
      <c r="H137" s="267" t="s">
        <v>1730</v>
      </c>
      <c r="I137" s="267" t="s">
        <v>1679</v>
      </c>
      <c r="J137" s="267">
        <v>255</v>
      </c>
      <c r="K137" s="313"/>
    </row>
    <row r="138" spans="2:11" s="1" customFormat="1" ht="15" customHeight="1">
      <c r="B138" s="310"/>
      <c r="C138" s="267" t="s">
        <v>1707</v>
      </c>
      <c r="D138" s="267"/>
      <c r="E138" s="267"/>
      <c r="F138" s="288" t="s">
        <v>1677</v>
      </c>
      <c r="G138" s="267"/>
      <c r="H138" s="267" t="s">
        <v>1731</v>
      </c>
      <c r="I138" s="267" t="s">
        <v>1709</v>
      </c>
      <c r="J138" s="267"/>
      <c r="K138" s="313"/>
    </row>
    <row r="139" spans="2:11" s="1" customFormat="1" ht="15" customHeight="1">
      <c r="B139" s="310"/>
      <c r="C139" s="267" t="s">
        <v>1710</v>
      </c>
      <c r="D139" s="267"/>
      <c r="E139" s="267"/>
      <c r="F139" s="288" t="s">
        <v>1677</v>
      </c>
      <c r="G139" s="267"/>
      <c r="H139" s="267" t="s">
        <v>1732</v>
      </c>
      <c r="I139" s="267" t="s">
        <v>1712</v>
      </c>
      <c r="J139" s="267"/>
      <c r="K139" s="313"/>
    </row>
    <row r="140" spans="2:11" s="1" customFormat="1" ht="15" customHeight="1">
      <c r="B140" s="310"/>
      <c r="C140" s="267" t="s">
        <v>1713</v>
      </c>
      <c r="D140" s="267"/>
      <c r="E140" s="267"/>
      <c r="F140" s="288" t="s">
        <v>1677</v>
      </c>
      <c r="G140" s="267"/>
      <c r="H140" s="267" t="s">
        <v>1713</v>
      </c>
      <c r="I140" s="267" t="s">
        <v>1712</v>
      </c>
      <c r="J140" s="267"/>
      <c r="K140" s="313"/>
    </row>
    <row r="141" spans="2:11" s="1" customFormat="1" ht="15" customHeight="1">
      <c r="B141" s="310"/>
      <c r="C141" s="267" t="s">
        <v>35</v>
      </c>
      <c r="D141" s="267"/>
      <c r="E141" s="267"/>
      <c r="F141" s="288" t="s">
        <v>1677</v>
      </c>
      <c r="G141" s="267"/>
      <c r="H141" s="267" t="s">
        <v>1733</v>
      </c>
      <c r="I141" s="267" t="s">
        <v>1712</v>
      </c>
      <c r="J141" s="267"/>
      <c r="K141" s="313"/>
    </row>
    <row r="142" spans="2:11" s="1" customFormat="1" ht="15" customHeight="1">
      <c r="B142" s="310"/>
      <c r="C142" s="267" t="s">
        <v>1734</v>
      </c>
      <c r="D142" s="267"/>
      <c r="E142" s="267"/>
      <c r="F142" s="288" t="s">
        <v>1677</v>
      </c>
      <c r="G142" s="267"/>
      <c r="H142" s="267" t="s">
        <v>1735</v>
      </c>
      <c r="I142" s="267" t="s">
        <v>1712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419" t="s">
        <v>1736</v>
      </c>
      <c r="D147" s="419"/>
      <c r="E147" s="419"/>
      <c r="F147" s="419"/>
      <c r="G147" s="419"/>
      <c r="H147" s="419"/>
      <c r="I147" s="419"/>
      <c r="J147" s="419"/>
      <c r="K147" s="279"/>
    </row>
    <row r="148" spans="2:11" s="1" customFormat="1" ht="17.25" customHeight="1">
      <c r="B148" s="278"/>
      <c r="C148" s="280" t="s">
        <v>1671</v>
      </c>
      <c r="D148" s="280"/>
      <c r="E148" s="280"/>
      <c r="F148" s="280" t="s">
        <v>1672</v>
      </c>
      <c r="G148" s="281"/>
      <c r="H148" s="280" t="s">
        <v>51</v>
      </c>
      <c r="I148" s="280" t="s">
        <v>54</v>
      </c>
      <c r="J148" s="280" t="s">
        <v>1673</v>
      </c>
      <c r="K148" s="279"/>
    </row>
    <row r="149" spans="2:11" s="1" customFormat="1" ht="17.25" customHeight="1">
      <c r="B149" s="278"/>
      <c r="C149" s="282" t="s">
        <v>1674</v>
      </c>
      <c r="D149" s="282"/>
      <c r="E149" s="282"/>
      <c r="F149" s="283" t="s">
        <v>1675</v>
      </c>
      <c r="G149" s="284"/>
      <c r="H149" s="282"/>
      <c r="I149" s="282"/>
      <c r="J149" s="282" t="s">
        <v>1676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1680</v>
      </c>
      <c r="D151" s="267"/>
      <c r="E151" s="267"/>
      <c r="F151" s="318" t="s">
        <v>1677</v>
      </c>
      <c r="G151" s="267"/>
      <c r="H151" s="317" t="s">
        <v>1717</v>
      </c>
      <c r="I151" s="317" t="s">
        <v>1679</v>
      </c>
      <c r="J151" s="317">
        <v>120</v>
      </c>
      <c r="K151" s="313"/>
    </row>
    <row r="152" spans="2:11" s="1" customFormat="1" ht="15" customHeight="1">
      <c r="B152" s="290"/>
      <c r="C152" s="317" t="s">
        <v>1726</v>
      </c>
      <c r="D152" s="267"/>
      <c r="E152" s="267"/>
      <c r="F152" s="318" t="s">
        <v>1677</v>
      </c>
      <c r="G152" s="267"/>
      <c r="H152" s="317" t="s">
        <v>1737</v>
      </c>
      <c r="I152" s="317" t="s">
        <v>1679</v>
      </c>
      <c r="J152" s="317" t="s">
        <v>1728</v>
      </c>
      <c r="K152" s="313"/>
    </row>
    <row r="153" spans="2:11" s="1" customFormat="1" ht="15" customHeight="1">
      <c r="B153" s="290"/>
      <c r="C153" s="317" t="s">
        <v>1625</v>
      </c>
      <c r="D153" s="267"/>
      <c r="E153" s="267"/>
      <c r="F153" s="318" t="s">
        <v>1677</v>
      </c>
      <c r="G153" s="267"/>
      <c r="H153" s="317" t="s">
        <v>1738</v>
      </c>
      <c r="I153" s="317" t="s">
        <v>1679</v>
      </c>
      <c r="J153" s="317" t="s">
        <v>1728</v>
      </c>
      <c r="K153" s="313"/>
    </row>
    <row r="154" spans="2:11" s="1" customFormat="1" ht="15" customHeight="1">
      <c r="B154" s="290"/>
      <c r="C154" s="317" t="s">
        <v>1682</v>
      </c>
      <c r="D154" s="267"/>
      <c r="E154" s="267"/>
      <c r="F154" s="318" t="s">
        <v>1683</v>
      </c>
      <c r="G154" s="267"/>
      <c r="H154" s="317" t="s">
        <v>1717</v>
      </c>
      <c r="I154" s="317" t="s">
        <v>1679</v>
      </c>
      <c r="J154" s="317">
        <v>50</v>
      </c>
      <c r="K154" s="313"/>
    </row>
    <row r="155" spans="2:11" s="1" customFormat="1" ht="15" customHeight="1">
      <c r="B155" s="290"/>
      <c r="C155" s="317" t="s">
        <v>1685</v>
      </c>
      <c r="D155" s="267"/>
      <c r="E155" s="267"/>
      <c r="F155" s="318" t="s">
        <v>1677</v>
      </c>
      <c r="G155" s="267"/>
      <c r="H155" s="317" t="s">
        <v>1717</v>
      </c>
      <c r="I155" s="317" t="s">
        <v>1687</v>
      </c>
      <c r="J155" s="317"/>
      <c r="K155" s="313"/>
    </row>
    <row r="156" spans="2:11" s="1" customFormat="1" ht="15" customHeight="1">
      <c r="B156" s="290"/>
      <c r="C156" s="317" t="s">
        <v>1696</v>
      </c>
      <c r="D156" s="267"/>
      <c r="E156" s="267"/>
      <c r="F156" s="318" t="s">
        <v>1683</v>
      </c>
      <c r="G156" s="267"/>
      <c r="H156" s="317" t="s">
        <v>1717</v>
      </c>
      <c r="I156" s="317" t="s">
        <v>1679</v>
      </c>
      <c r="J156" s="317">
        <v>50</v>
      </c>
      <c r="K156" s="313"/>
    </row>
    <row r="157" spans="2:11" s="1" customFormat="1" ht="15" customHeight="1">
      <c r="B157" s="290"/>
      <c r="C157" s="317" t="s">
        <v>1704</v>
      </c>
      <c r="D157" s="267"/>
      <c r="E157" s="267"/>
      <c r="F157" s="318" t="s">
        <v>1683</v>
      </c>
      <c r="G157" s="267"/>
      <c r="H157" s="317" t="s">
        <v>1717</v>
      </c>
      <c r="I157" s="317" t="s">
        <v>1679</v>
      </c>
      <c r="J157" s="317">
        <v>50</v>
      </c>
      <c r="K157" s="313"/>
    </row>
    <row r="158" spans="2:11" s="1" customFormat="1" ht="15" customHeight="1">
      <c r="B158" s="290"/>
      <c r="C158" s="317" t="s">
        <v>1702</v>
      </c>
      <c r="D158" s="267"/>
      <c r="E158" s="267"/>
      <c r="F158" s="318" t="s">
        <v>1683</v>
      </c>
      <c r="G158" s="267"/>
      <c r="H158" s="317" t="s">
        <v>1717</v>
      </c>
      <c r="I158" s="317" t="s">
        <v>1679</v>
      </c>
      <c r="J158" s="317">
        <v>50</v>
      </c>
      <c r="K158" s="313"/>
    </row>
    <row r="159" spans="2:11" s="1" customFormat="1" ht="15" customHeight="1">
      <c r="B159" s="290"/>
      <c r="C159" s="317" t="s">
        <v>87</v>
      </c>
      <c r="D159" s="267"/>
      <c r="E159" s="267"/>
      <c r="F159" s="318" t="s">
        <v>1677</v>
      </c>
      <c r="G159" s="267"/>
      <c r="H159" s="317" t="s">
        <v>1739</v>
      </c>
      <c r="I159" s="317" t="s">
        <v>1679</v>
      </c>
      <c r="J159" s="317" t="s">
        <v>1740</v>
      </c>
      <c r="K159" s="313"/>
    </row>
    <row r="160" spans="2:11" s="1" customFormat="1" ht="15" customHeight="1">
      <c r="B160" s="290"/>
      <c r="C160" s="317" t="s">
        <v>1741</v>
      </c>
      <c r="D160" s="267"/>
      <c r="E160" s="267"/>
      <c r="F160" s="318" t="s">
        <v>1677</v>
      </c>
      <c r="G160" s="267"/>
      <c r="H160" s="317" t="s">
        <v>1742</v>
      </c>
      <c r="I160" s="317" t="s">
        <v>1712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420" t="s">
        <v>1743</v>
      </c>
      <c r="D165" s="420"/>
      <c r="E165" s="420"/>
      <c r="F165" s="420"/>
      <c r="G165" s="420"/>
      <c r="H165" s="420"/>
      <c r="I165" s="420"/>
      <c r="J165" s="420"/>
      <c r="K165" s="260"/>
    </row>
    <row r="166" spans="2:11" s="1" customFormat="1" ht="17.25" customHeight="1">
      <c r="B166" s="259"/>
      <c r="C166" s="280" t="s">
        <v>1671</v>
      </c>
      <c r="D166" s="280"/>
      <c r="E166" s="280"/>
      <c r="F166" s="280" t="s">
        <v>1672</v>
      </c>
      <c r="G166" s="322"/>
      <c r="H166" s="323" t="s">
        <v>51</v>
      </c>
      <c r="I166" s="323" t="s">
        <v>54</v>
      </c>
      <c r="J166" s="280" t="s">
        <v>1673</v>
      </c>
      <c r="K166" s="260"/>
    </row>
    <row r="167" spans="2:11" s="1" customFormat="1" ht="17.25" customHeight="1">
      <c r="B167" s="261"/>
      <c r="C167" s="282" t="s">
        <v>1674</v>
      </c>
      <c r="D167" s="282"/>
      <c r="E167" s="282"/>
      <c r="F167" s="283" t="s">
        <v>1675</v>
      </c>
      <c r="G167" s="324"/>
      <c r="H167" s="325"/>
      <c r="I167" s="325"/>
      <c r="J167" s="282" t="s">
        <v>1676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1680</v>
      </c>
      <c r="D169" s="267"/>
      <c r="E169" s="267"/>
      <c r="F169" s="288" t="s">
        <v>1677</v>
      </c>
      <c r="G169" s="267"/>
      <c r="H169" s="267" t="s">
        <v>1717</v>
      </c>
      <c r="I169" s="267" t="s">
        <v>1679</v>
      </c>
      <c r="J169" s="267">
        <v>120</v>
      </c>
      <c r="K169" s="313"/>
    </row>
    <row r="170" spans="2:11" s="1" customFormat="1" ht="15" customHeight="1">
      <c r="B170" s="290"/>
      <c r="C170" s="267" t="s">
        <v>1726</v>
      </c>
      <c r="D170" s="267"/>
      <c r="E170" s="267"/>
      <c r="F170" s="288" t="s">
        <v>1677</v>
      </c>
      <c r="G170" s="267"/>
      <c r="H170" s="267" t="s">
        <v>1727</v>
      </c>
      <c r="I170" s="267" t="s">
        <v>1679</v>
      </c>
      <c r="J170" s="267" t="s">
        <v>1728</v>
      </c>
      <c r="K170" s="313"/>
    </row>
    <row r="171" spans="2:11" s="1" customFormat="1" ht="15" customHeight="1">
      <c r="B171" s="290"/>
      <c r="C171" s="267" t="s">
        <v>1625</v>
      </c>
      <c r="D171" s="267"/>
      <c r="E171" s="267"/>
      <c r="F171" s="288" t="s">
        <v>1677</v>
      </c>
      <c r="G171" s="267"/>
      <c r="H171" s="267" t="s">
        <v>1744</v>
      </c>
      <c r="I171" s="267" t="s">
        <v>1679</v>
      </c>
      <c r="J171" s="267" t="s">
        <v>1728</v>
      </c>
      <c r="K171" s="313"/>
    </row>
    <row r="172" spans="2:11" s="1" customFormat="1" ht="15" customHeight="1">
      <c r="B172" s="290"/>
      <c r="C172" s="267" t="s">
        <v>1682</v>
      </c>
      <c r="D172" s="267"/>
      <c r="E172" s="267"/>
      <c r="F172" s="288" t="s">
        <v>1683</v>
      </c>
      <c r="G172" s="267"/>
      <c r="H172" s="267" t="s">
        <v>1744</v>
      </c>
      <c r="I172" s="267" t="s">
        <v>1679</v>
      </c>
      <c r="J172" s="267">
        <v>50</v>
      </c>
      <c r="K172" s="313"/>
    </row>
    <row r="173" spans="2:11" s="1" customFormat="1" ht="15" customHeight="1">
      <c r="B173" s="290"/>
      <c r="C173" s="267" t="s">
        <v>1685</v>
      </c>
      <c r="D173" s="267"/>
      <c r="E173" s="267"/>
      <c r="F173" s="288" t="s">
        <v>1677</v>
      </c>
      <c r="G173" s="267"/>
      <c r="H173" s="267" t="s">
        <v>1744</v>
      </c>
      <c r="I173" s="267" t="s">
        <v>1687</v>
      </c>
      <c r="J173" s="267"/>
      <c r="K173" s="313"/>
    </row>
    <row r="174" spans="2:11" s="1" customFormat="1" ht="15" customHeight="1">
      <c r="B174" s="290"/>
      <c r="C174" s="267" t="s">
        <v>1696</v>
      </c>
      <c r="D174" s="267"/>
      <c r="E174" s="267"/>
      <c r="F174" s="288" t="s">
        <v>1683</v>
      </c>
      <c r="G174" s="267"/>
      <c r="H174" s="267" t="s">
        <v>1744</v>
      </c>
      <c r="I174" s="267" t="s">
        <v>1679</v>
      </c>
      <c r="J174" s="267">
        <v>50</v>
      </c>
      <c r="K174" s="313"/>
    </row>
    <row r="175" spans="2:11" s="1" customFormat="1" ht="15" customHeight="1">
      <c r="B175" s="290"/>
      <c r="C175" s="267" t="s">
        <v>1704</v>
      </c>
      <c r="D175" s="267"/>
      <c r="E175" s="267"/>
      <c r="F175" s="288" t="s">
        <v>1683</v>
      </c>
      <c r="G175" s="267"/>
      <c r="H175" s="267" t="s">
        <v>1744</v>
      </c>
      <c r="I175" s="267" t="s">
        <v>1679</v>
      </c>
      <c r="J175" s="267">
        <v>50</v>
      </c>
      <c r="K175" s="313"/>
    </row>
    <row r="176" spans="2:11" s="1" customFormat="1" ht="15" customHeight="1">
      <c r="B176" s="290"/>
      <c r="C176" s="267" t="s">
        <v>1702</v>
      </c>
      <c r="D176" s="267"/>
      <c r="E176" s="267"/>
      <c r="F176" s="288" t="s">
        <v>1683</v>
      </c>
      <c r="G176" s="267"/>
      <c r="H176" s="267" t="s">
        <v>1744</v>
      </c>
      <c r="I176" s="267" t="s">
        <v>1679</v>
      </c>
      <c r="J176" s="267">
        <v>50</v>
      </c>
      <c r="K176" s="313"/>
    </row>
    <row r="177" spans="2:11" s="1" customFormat="1" ht="15" customHeight="1">
      <c r="B177" s="290"/>
      <c r="C177" s="267" t="s">
        <v>110</v>
      </c>
      <c r="D177" s="267"/>
      <c r="E177" s="267"/>
      <c r="F177" s="288" t="s">
        <v>1677</v>
      </c>
      <c r="G177" s="267"/>
      <c r="H177" s="267" t="s">
        <v>1745</v>
      </c>
      <c r="I177" s="267" t="s">
        <v>1746</v>
      </c>
      <c r="J177" s="267"/>
      <c r="K177" s="313"/>
    </row>
    <row r="178" spans="2:11" s="1" customFormat="1" ht="15" customHeight="1">
      <c r="B178" s="290"/>
      <c r="C178" s="267" t="s">
        <v>54</v>
      </c>
      <c r="D178" s="267"/>
      <c r="E178" s="267"/>
      <c r="F178" s="288" t="s">
        <v>1677</v>
      </c>
      <c r="G178" s="267"/>
      <c r="H178" s="267" t="s">
        <v>1747</v>
      </c>
      <c r="I178" s="267" t="s">
        <v>1748</v>
      </c>
      <c r="J178" s="267">
        <v>1</v>
      </c>
      <c r="K178" s="313"/>
    </row>
    <row r="179" spans="2:11" s="1" customFormat="1" ht="15" customHeight="1">
      <c r="B179" s="290"/>
      <c r="C179" s="267" t="s">
        <v>50</v>
      </c>
      <c r="D179" s="267"/>
      <c r="E179" s="267"/>
      <c r="F179" s="288" t="s">
        <v>1677</v>
      </c>
      <c r="G179" s="267"/>
      <c r="H179" s="267" t="s">
        <v>1749</v>
      </c>
      <c r="I179" s="267" t="s">
        <v>1679</v>
      </c>
      <c r="J179" s="267">
        <v>20</v>
      </c>
      <c r="K179" s="313"/>
    </row>
    <row r="180" spans="2:11" s="1" customFormat="1" ht="15" customHeight="1">
      <c r="B180" s="290"/>
      <c r="C180" s="267" t="s">
        <v>51</v>
      </c>
      <c r="D180" s="267"/>
      <c r="E180" s="267"/>
      <c r="F180" s="288" t="s">
        <v>1677</v>
      </c>
      <c r="G180" s="267"/>
      <c r="H180" s="267" t="s">
        <v>1750</v>
      </c>
      <c r="I180" s="267" t="s">
        <v>1679</v>
      </c>
      <c r="J180" s="267">
        <v>255</v>
      </c>
      <c r="K180" s="313"/>
    </row>
    <row r="181" spans="2:11" s="1" customFormat="1" ht="15" customHeight="1">
      <c r="B181" s="290"/>
      <c r="C181" s="267" t="s">
        <v>111</v>
      </c>
      <c r="D181" s="267"/>
      <c r="E181" s="267"/>
      <c r="F181" s="288" t="s">
        <v>1677</v>
      </c>
      <c r="G181" s="267"/>
      <c r="H181" s="267" t="s">
        <v>1641</v>
      </c>
      <c r="I181" s="267" t="s">
        <v>1679</v>
      </c>
      <c r="J181" s="267">
        <v>10</v>
      </c>
      <c r="K181" s="313"/>
    </row>
    <row r="182" spans="2:11" s="1" customFormat="1" ht="15" customHeight="1">
      <c r="B182" s="290"/>
      <c r="C182" s="267" t="s">
        <v>112</v>
      </c>
      <c r="D182" s="267"/>
      <c r="E182" s="267"/>
      <c r="F182" s="288" t="s">
        <v>1677</v>
      </c>
      <c r="G182" s="267"/>
      <c r="H182" s="267" t="s">
        <v>1751</v>
      </c>
      <c r="I182" s="267" t="s">
        <v>1712</v>
      </c>
      <c r="J182" s="267"/>
      <c r="K182" s="313"/>
    </row>
    <row r="183" spans="2:11" s="1" customFormat="1" ht="15" customHeight="1">
      <c r="B183" s="290"/>
      <c r="C183" s="267" t="s">
        <v>1752</v>
      </c>
      <c r="D183" s="267"/>
      <c r="E183" s="267"/>
      <c r="F183" s="288" t="s">
        <v>1677</v>
      </c>
      <c r="G183" s="267"/>
      <c r="H183" s="267" t="s">
        <v>1753</v>
      </c>
      <c r="I183" s="267" t="s">
        <v>1712</v>
      </c>
      <c r="J183" s="267"/>
      <c r="K183" s="313"/>
    </row>
    <row r="184" spans="2:11" s="1" customFormat="1" ht="15" customHeight="1">
      <c r="B184" s="290"/>
      <c r="C184" s="267" t="s">
        <v>1741</v>
      </c>
      <c r="D184" s="267"/>
      <c r="E184" s="267"/>
      <c r="F184" s="288" t="s">
        <v>1677</v>
      </c>
      <c r="G184" s="267"/>
      <c r="H184" s="267" t="s">
        <v>1754</v>
      </c>
      <c r="I184" s="267" t="s">
        <v>1712</v>
      </c>
      <c r="J184" s="267"/>
      <c r="K184" s="313"/>
    </row>
    <row r="185" spans="2:11" s="1" customFormat="1" ht="15" customHeight="1">
      <c r="B185" s="290"/>
      <c r="C185" s="267" t="s">
        <v>114</v>
      </c>
      <c r="D185" s="267"/>
      <c r="E185" s="267"/>
      <c r="F185" s="288" t="s">
        <v>1683</v>
      </c>
      <c r="G185" s="267"/>
      <c r="H185" s="267" t="s">
        <v>1755</v>
      </c>
      <c r="I185" s="267" t="s">
        <v>1679</v>
      </c>
      <c r="J185" s="267">
        <v>50</v>
      </c>
      <c r="K185" s="313"/>
    </row>
    <row r="186" spans="2:11" s="1" customFormat="1" ht="15" customHeight="1">
      <c r="B186" s="290"/>
      <c r="C186" s="267" t="s">
        <v>1756</v>
      </c>
      <c r="D186" s="267"/>
      <c r="E186" s="267"/>
      <c r="F186" s="288" t="s">
        <v>1683</v>
      </c>
      <c r="G186" s="267"/>
      <c r="H186" s="267" t="s">
        <v>1757</v>
      </c>
      <c r="I186" s="267" t="s">
        <v>1758</v>
      </c>
      <c r="J186" s="267"/>
      <c r="K186" s="313"/>
    </row>
    <row r="187" spans="2:11" s="1" customFormat="1" ht="15" customHeight="1">
      <c r="B187" s="290"/>
      <c r="C187" s="267" t="s">
        <v>1759</v>
      </c>
      <c r="D187" s="267"/>
      <c r="E187" s="267"/>
      <c r="F187" s="288" t="s">
        <v>1683</v>
      </c>
      <c r="G187" s="267"/>
      <c r="H187" s="267" t="s">
        <v>1760</v>
      </c>
      <c r="I187" s="267" t="s">
        <v>1758</v>
      </c>
      <c r="J187" s="267"/>
      <c r="K187" s="313"/>
    </row>
    <row r="188" spans="2:11" s="1" customFormat="1" ht="15" customHeight="1">
      <c r="B188" s="290"/>
      <c r="C188" s="267" t="s">
        <v>1761</v>
      </c>
      <c r="D188" s="267"/>
      <c r="E188" s="267"/>
      <c r="F188" s="288" t="s">
        <v>1683</v>
      </c>
      <c r="G188" s="267"/>
      <c r="H188" s="267" t="s">
        <v>1762</v>
      </c>
      <c r="I188" s="267" t="s">
        <v>1758</v>
      </c>
      <c r="J188" s="267"/>
      <c r="K188" s="313"/>
    </row>
    <row r="189" spans="2:11" s="1" customFormat="1" ht="15" customHeight="1">
      <c r="B189" s="290"/>
      <c r="C189" s="326" t="s">
        <v>1763</v>
      </c>
      <c r="D189" s="267"/>
      <c r="E189" s="267"/>
      <c r="F189" s="288" t="s">
        <v>1683</v>
      </c>
      <c r="G189" s="267"/>
      <c r="H189" s="267" t="s">
        <v>1764</v>
      </c>
      <c r="I189" s="267" t="s">
        <v>1765</v>
      </c>
      <c r="J189" s="327" t="s">
        <v>1766</v>
      </c>
      <c r="K189" s="313"/>
    </row>
    <row r="190" spans="2:11" s="1" customFormat="1" ht="15" customHeight="1">
      <c r="B190" s="290"/>
      <c r="C190" s="326" t="s">
        <v>39</v>
      </c>
      <c r="D190" s="267"/>
      <c r="E190" s="267"/>
      <c r="F190" s="288" t="s">
        <v>1677</v>
      </c>
      <c r="G190" s="267"/>
      <c r="H190" s="264" t="s">
        <v>1767</v>
      </c>
      <c r="I190" s="267" t="s">
        <v>1768</v>
      </c>
      <c r="J190" s="267"/>
      <c r="K190" s="313"/>
    </row>
    <row r="191" spans="2:11" s="1" customFormat="1" ht="15" customHeight="1">
      <c r="B191" s="290"/>
      <c r="C191" s="326" t="s">
        <v>1769</v>
      </c>
      <c r="D191" s="267"/>
      <c r="E191" s="267"/>
      <c r="F191" s="288" t="s">
        <v>1677</v>
      </c>
      <c r="G191" s="267"/>
      <c r="H191" s="267" t="s">
        <v>1770</v>
      </c>
      <c r="I191" s="267" t="s">
        <v>1712</v>
      </c>
      <c r="J191" s="267"/>
      <c r="K191" s="313"/>
    </row>
    <row r="192" spans="2:11" s="1" customFormat="1" ht="15" customHeight="1">
      <c r="B192" s="290"/>
      <c r="C192" s="326" t="s">
        <v>1771</v>
      </c>
      <c r="D192" s="267"/>
      <c r="E192" s="267"/>
      <c r="F192" s="288" t="s">
        <v>1677</v>
      </c>
      <c r="G192" s="267"/>
      <c r="H192" s="267" t="s">
        <v>1772</v>
      </c>
      <c r="I192" s="267" t="s">
        <v>1712</v>
      </c>
      <c r="J192" s="267"/>
      <c r="K192" s="313"/>
    </row>
    <row r="193" spans="2:11" s="1" customFormat="1" ht="15" customHeight="1">
      <c r="B193" s="290"/>
      <c r="C193" s="326" t="s">
        <v>1773</v>
      </c>
      <c r="D193" s="267"/>
      <c r="E193" s="267"/>
      <c r="F193" s="288" t="s">
        <v>1683</v>
      </c>
      <c r="G193" s="267"/>
      <c r="H193" s="267" t="s">
        <v>1774</v>
      </c>
      <c r="I193" s="267" t="s">
        <v>1712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420" t="s">
        <v>1775</v>
      </c>
      <c r="D199" s="420"/>
      <c r="E199" s="420"/>
      <c r="F199" s="420"/>
      <c r="G199" s="420"/>
      <c r="H199" s="420"/>
      <c r="I199" s="420"/>
      <c r="J199" s="420"/>
      <c r="K199" s="260"/>
    </row>
    <row r="200" spans="2:11" s="1" customFormat="1" ht="25.5" customHeight="1">
      <c r="B200" s="259"/>
      <c r="C200" s="329" t="s">
        <v>1776</v>
      </c>
      <c r="D200" s="329"/>
      <c r="E200" s="329"/>
      <c r="F200" s="329" t="s">
        <v>1777</v>
      </c>
      <c r="G200" s="330"/>
      <c r="H200" s="421" t="s">
        <v>1778</v>
      </c>
      <c r="I200" s="421"/>
      <c r="J200" s="421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1768</v>
      </c>
      <c r="D202" s="267"/>
      <c r="E202" s="267"/>
      <c r="F202" s="288" t="s">
        <v>40</v>
      </c>
      <c r="G202" s="267"/>
      <c r="H202" s="422" t="s">
        <v>1779</v>
      </c>
      <c r="I202" s="422"/>
      <c r="J202" s="422"/>
      <c r="K202" s="313"/>
    </row>
    <row r="203" spans="2:11" s="1" customFormat="1" ht="15" customHeight="1">
      <c r="B203" s="290"/>
      <c r="C203" s="267"/>
      <c r="D203" s="267"/>
      <c r="E203" s="267"/>
      <c r="F203" s="288" t="s">
        <v>41</v>
      </c>
      <c r="G203" s="267"/>
      <c r="H203" s="422" t="s">
        <v>1780</v>
      </c>
      <c r="I203" s="422"/>
      <c r="J203" s="422"/>
      <c r="K203" s="313"/>
    </row>
    <row r="204" spans="2:11" s="1" customFormat="1" ht="15" customHeight="1">
      <c r="B204" s="290"/>
      <c r="C204" s="267"/>
      <c r="D204" s="267"/>
      <c r="E204" s="267"/>
      <c r="F204" s="288" t="s">
        <v>44</v>
      </c>
      <c r="G204" s="267"/>
      <c r="H204" s="422" t="s">
        <v>1781</v>
      </c>
      <c r="I204" s="422"/>
      <c r="J204" s="422"/>
      <c r="K204" s="313"/>
    </row>
    <row r="205" spans="2:11" s="1" customFormat="1" ht="15" customHeight="1">
      <c r="B205" s="290"/>
      <c r="C205" s="267"/>
      <c r="D205" s="267"/>
      <c r="E205" s="267"/>
      <c r="F205" s="288" t="s">
        <v>42</v>
      </c>
      <c r="G205" s="267"/>
      <c r="H205" s="422" t="s">
        <v>1782</v>
      </c>
      <c r="I205" s="422"/>
      <c r="J205" s="422"/>
      <c r="K205" s="313"/>
    </row>
    <row r="206" spans="2:11" s="1" customFormat="1" ht="15" customHeight="1">
      <c r="B206" s="290"/>
      <c r="C206" s="267"/>
      <c r="D206" s="267"/>
      <c r="E206" s="267"/>
      <c r="F206" s="288" t="s">
        <v>43</v>
      </c>
      <c r="G206" s="267"/>
      <c r="H206" s="422" t="s">
        <v>1783</v>
      </c>
      <c r="I206" s="422"/>
      <c r="J206" s="422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1724</v>
      </c>
      <c r="D208" s="267"/>
      <c r="E208" s="267"/>
      <c r="F208" s="288" t="s">
        <v>76</v>
      </c>
      <c r="G208" s="267"/>
      <c r="H208" s="422" t="s">
        <v>1784</v>
      </c>
      <c r="I208" s="422"/>
      <c r="J208" s="422"/>
      <c r="K208" s="313"/>
    </row>
    <row r="209" spans="2:11" s="1" customFormat="1" ht="15" customHeight="1">
      <c r="B209" s="290"/>
      <c r="C209" s="267"/>
      <c r="D209" s="267"/>
      <c r="E209" s="267"/>
      <c r="F209" s="288" t="s">
        <v>1621</v>
      </c>
      <c r="G209" s="267"/>
      <c r="H209" s="422" t="s">
        <v>1622</v>
      </c>
      <c r="I209" s="422"/>
      <c r="J209" s="422"/>
      <c r="K209" s="313"/>
    </row>
    <row r="210" spans="2:11" s="1" customFormat="1" ht="15" customHeight="1">
      <c r="B210" s="290"/>
      <c r="C210" s="267"/>
      <c r="D210" s="267"/>
      <c r="E210" s="267"/>
      <c r="F210" s="288" t="s">
        <v>1619</v>
      </c>
      <c r="G210" s="267"/>
      <c r="H210" s="422" t="s">
        <v>1785</v>
      </c>
      <c r="I210" s="422"/>
      <c r="J210" s="422"/>
      <c r="K210" s="313"/>
    </row>
    <row r="211" spans="2:11" s="1" customFormat="1" ht="15" customHeight="1">
      <c r="B211" s="331"/>
      <c r="C211" s="267"/>
      <c r="D211" s="267"/>
      <c r="E211" s="267"/>
      <c r="F211" s="288" t="s">
        <v>1623</v>
      </c>
      <c r="G211" s="326"/>
      <c r="H211" s="423" t="s">
        <v>1624</v>
      </c>
      <c r="I211" s="423"/>
      <c r="J211" s="423"/>
      <c r="K211" s="332"/>
    </row>
    <row r="212" spans="2:11" s="1" customFormat="1" ht="15" customHeight="1">
      <c r="B212" s="331"/>
      <c r="C212" s="267"/>
      <c r="D212" s="267"/>
      <c r="E212" s="267"/>
      <c r="F212" s="288" t="s">
        <v>614</v>
      </c>
      <c r="G212" s="326"/>
      <c r="H212" s="423" t="s">
        <v>1786</v>
      </c>
      <c r="I212" s="423"/>
      <c r="J212" s="423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1748</v>
      </c>
      <c r="D214" s="267"/>
      <c r="E214" s="267"/>
      <c r="F214" s="288">
        <v>1</v>
      </c>
      <c r="G214" s="326"/>
      <c r="H214" s="423" t="s">
        <v>1787</v>
      </c>
      <c r="I214" s="423"/>
      <c r="J214" s="423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423" t="s">
        <v>1788</v>
      </c>
      <c r="I215" s="423"/>
      <c r="J215" s="423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423" t="s">
        <v>1789</v>
      </c>
      <c r="I216" s="423"/>
      <c r="J216" s="423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423" t="s">
        <v>1790</v>
      </c>
      <c r="I217" s="423"/>
      <c r="J217" s="423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algorithmName="SHA-512" hashValue="gDoj8t+9LCBGDH259jnfUf0787176WZwld1R798VPywtWO3nmnIx3/M1QM7DTsNqRV1c+g6QJrnvCoxtr7osRA==" saltValue="I9QDA2cmYzRC0JXed5G1YQ==" spinCount="100000" sheet="1"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Michal Jůna</cp:lastModifiedBy>
  <dcterms:created xsi:type="dcterms:W3CDTF">2021-05-14T14:11:58Z</dcterms:created>
  <dcterms:modified xsi:type="dcterms:W3CDTF">2021-05-17T11:08:54Z</dcterms:modified>
  <cp:category/>
  <cp:version/>
  <cp:contentType/>
  <cp:contentStatus/>
</cp:coreProperties>
</file>