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75" yWindow="0" windowWidth="24180" windowHeight="21000" activeTab="1"/>
  </bookViews>
  <sheets>
    <sheet name="Rekapitulace stavby" sheetId="1" r:id="rId1"/>
    <sheet name="01 - Zateplení tělocvičny" sheetId="2" r:id="rId2"/>
    <sheet name="02 - Přístavba šaten" sheetId="3" r:id="rId3"/>
    <sheet name="Elektroinstalace-šatny" sheetId="5" r:id="rId4"/>
    <sheet name="Pokyny pro vyplnění" sheetId="4" r:id="rId5"/>
  </sheets>
  <definedNames>
    <definedName name="_xlnm._FilterDatabase" localSheetId="1" hidden="1">'01 - Zateplení tělocvičny'!$C$94:$K$353</definedName>
    <definedName name="_xlnm._FilterDatabase" localSheetId="2" hidden="1">'02 - Přístavba šaten'!$C$109:$K$565</definedName>
    <definedName name="_xlnm.Print_Area" localSheetId="1">'01 - Zateplení tělocvičny'!$C$4:$J$39,'01 - Zateplení tělocvičny'!$C$45:$J$76,'01 - Zateplení tělocvičny'!$C$82:$K$353</definedName>
    <definedName name="_xlnm.Print_Area" localSheetId="2">'02 - Přístavba šaten'!$C$4:$J$39,'02 - Přístavba šaten'!$C$45:$J$91,'02 - Přístavba šaten'!$C$97:$K$565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Zateplení tělocvičny'!$94:$94</definedName>
    <definedName name="_xlnm.Print_Titles" localSheetId="2">'02 - Přístavba šaten'!$109:$109</definedName>
  </definedNames>
  <calcPr calcId="181029"/>
</workbook>
</file>

<file path=xl/sharedStrings.xml><?xml version="1.0" encoding="utf-8"?>
<sst xmlns="http://schemas.openxmlformats.org/spreadsheetml/2006/main" count="9214" uniqueCount="1734">
  <si>
    <t>Export Komplet</t>
  </si>
  <si>
    <t>VZ</t>
  </si>
  <si>
    <t>2.0</t>
  </si>
  <si>
    <t>ZAMOK</t>
  </si>
  <si>
    <t>False</t>
  </si>
  <si>
    <t>{7e8456a9-b00b-4eea-a173-ed01e7d6660d}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</si>
  <si>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</si>
  <si>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</si>
  <si>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</si>
  <si>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</si>
  <si>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</si>
  <si>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</si>
  <si>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</si>
  <si>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</si>
  <si>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</si>
  <si>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</si>
  <si>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</si>
  <si>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Klatovy, SPŠ , parc.číslo 2025/3, 4137</t>
  </si>
  <si>
    <t>KSO:</t>
  </si>
  <si>
    <t/>
  </si>
  <si>
    <t>CC-CZ:</t>
  </si>
  <si>
    <t>Místo:</t>
  </si>
  <si>
    <t xml:space="preserve"> </t>
  </si>
  <si>
    <t>Datum:</t>
  </si>
  <si>
    <t>16. 2. 2021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</si>
  <si>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</si>
  <si>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</si>
  <si>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</si>
  <si>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</si>
  <si>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</si>
  <si>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</si>
  <si>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</si>
  <si>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</si>
  <si>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</si>
  <si>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</si>
  <si>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</si>
  <si>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</si>
  <si>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</si>
  <si>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</si>
  <si>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</si>
  <si>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</si>
  <si>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</si>
  <si>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</si>
  <si>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</si>
  <si>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</si>
  <si>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</si>
  <si>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</si>
  <si>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</si>
  <si>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</si>
  <si>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</si>
  <si>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</si>
  <si>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</si>
  <si>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</si>
  <si>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</si>
  <si>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</si>
  <si>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</si>
  <si>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</si>
  <si>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</si>
  <si>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</si>
  <si>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</si>
  <si>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</si>
  <si>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</si>
  <si>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</si>
  <si>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</si>
  <si>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</si>
  <si>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</si>
  <si>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</si>
  <si>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</si>
  <si>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</si>
  <si>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</si>
  <si>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</si>
  <si>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</si>
  <si>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</si>
  <si>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</si>
  <si>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</si>
  <si>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tělocvičny</t>
  </si>
  <si>
    <t>STA</t>
  </si>
  <si>
    <t>1</t>
  </si>
  <si>
    <t>{67620999-5362-44da-ae22-bb7008940033}</t>
  </si>
  <si>
    <t>2</t>
  </si>
  <si>
    <t>02</t>
  </si>
  <si>
    <t>Přístavba šaten</t>
  </si>
  <si>
    <t>{f33b60ae-e00d-4dde-a21b-da33a90ef701}</t>
  </si>
  <si>
    <t>KRYCÍ LIST SOUPISU PRACÍ</t>
  </si>
  <si>
    <t>Objekt:</t>
  </si>
  <si>
    <t>01 - Zateplení tělocvičny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</si>
  <si>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</si>
  <si>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</si>
  <si>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</si>
  <si>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</si>
  <si>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</si>
  <si>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</si>
  <si>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</si>
  <si>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</si>
  <si>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</si>
  <si>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</si>
  <si>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</si>
  <si>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</si>
  <si>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</si>
  <si>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</si>
  <si>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  765 - Krytina skládaná</t>
  </si>
  <si>
    <t xml:space="preserve">        766 - Konstrukce truhlářské</t>
  </si>
  <si>
    <t xml:space="preserve">    767 - Konstrukce zámečnické</t>
  </si>
  <si>
    <t>VRN - Vedlejší rozpočtové náklady</t>
  </si>
  <si>
    <t xml:space="preserve">    VRN3 - Zařízení staveniště</t>
  </si>
  <si>
    <t>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</si>
  <si>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</si>
  <si>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</si>
  <si>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</si>
  <si>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</si>
  <si>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</si>
  <si>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</si>
  <si>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</si>
  <si>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</si>
  <si>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</si>
  <si>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</si>
  <si>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</si>
  <si>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</si>
  <si>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</si>
  <si>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</si>
  <si>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</si>
  <si>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</si>
  <si>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</si>
  <si>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</si>
  <si>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</si>
  <si>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622143003</t>
  </si>
  <si>
    <t>Montáž omítkových profilů plastových, pozinkovaných nebo dřevěných upevněných vtlačením do podkladní vrstvy nebo přibitím rohových s tkaninou</t>
  </si>
  <si>
    <t>m</t>
  </si>
  <si>
    <t>CS ÚRS 2021 01</t>
  </si>
  <si>
    <t>4</t>
  </si>
  <si>
    <t>1971694931</t>
  </si>
  <si>
    <t>VV</t>
  </si>
  <si>
    <t>8,2*4+3,0*(27+10+4)+2,0*6</t>
  </si>
  <si>
    <t>28,6+16,6+4,7</t>
  </si>
  <si>
    <t>Součet</t>
  </si>
  <si>
    <t>M</t>
  </si>
  <si>
    <t>63127466</t>
  </si>
  <si>
    <t>profil rohový Al 23x23mm s výztužnou tkaninou š 100mm pro ETICS</t>
  </si>
  <si>
    <t>8</t>
  </si>
  <si>
    <t>-1359546844</t>
  </si>
  <si>
    <t>217,7*1,05 'Přepočtené koeficientem množství</t>
  </si>
  <si>
    <t>3</t>
  </si>
  <si>
    <t>622211011</t>
  </si>
  <si>
    <t>Montáž kontaktního zateplení lepením a mechanickým kotvením z polystyrenových desek nebo z kombinovaných desek na vnější stěny, tloušťky desek přes 40 do 80 mm</t>
  </si>
  <si>
    <t>m2</t>
  </si>
  <si>
    <t>-1778684330</t>
  </si>
  <si>
    <t>sokl</t>
  </si>
  <si>
    <t>0,5*(19,66+31,33)*2</t>
  </si>
  <si>
    <t>28376412</t>
  </si>
  <si>
    <t>deska z polystyrénu XPS, hrana rovná a strukturovaný povrch 300kPa tl 70mm</t>
  </si>
  <si>
    <t>1220719800</t>
  </si>
  <si>
    <t>50,99*1,02 'Přepočtené koeficientem množství</t>
  </si>
  <si>
    <t>5</t>
  </si>
  <si>
    <t>622211021</t>
  </si>
  <si>
    <t>Montáž kontaktního zateplení lepením a mechanickým kotvením z polystyrenových desek nebo z kombinovaných desek na vnější stěny, tloušťky desek přes 80 do 120 mm</t>
  </si>
  <si>
    <t>500477845</t>
  </si>
  <si>
    <t>fasáda jih</t>
  </si>
  <si>
    <t>31,33*7,70-3,0*3,5-3,0*10,6-3,0*4,6-2,0*6,0</t>
  </si>
  <si>
    <t>fasáda sever</t>
  </si>
  <si>
    <t>31,33*7,7-3,0*29,7</t>
  </si>
  <si>
    <t>fasáda západ</t>
  </si>
  <si>
    <t>19,6*(7,7+8,3)/2</t>
  </si>
  <si>
    <t>fasáda východ</t>
  </si>
  <si>
    <t>28375800</t>
  </si>
  <si>
    <t>deska EPS 70 fasádní λ=0,039 tl 70mm</t>
  </si>
  <si>
    <t>854337966</t>
  </si>
  <si>
    <t>638,882*1,02 'Přepočtené koeficientem množství</t>
  </si>
  <si>
    <t>7</t>
  </si>
  <si>
    <t>622252001</t>
  </si>
  <si>
    <t>Montáž profilů kontaktního zateplení zakládacích soklových připevněných hmoždinkami</t>
  </si>
  <si>
    <t>401976922</t>
  </si>
  <si>
    <t>59051632</t>
  </si>
  <si>
    <t>1176452621</t>
  </si>
  <si>
    <t>31,33+31,33+19,66+19,66</t>
  </si>
  <si>
    <t>101,98*1,05 'Přepočtené koeficientem množství</t>
  </si>
  <si>
    <t>9</t>
  </si>
  <si>
    <t>622531021</t>
  </si>
  <si>
    <t>Omítka tenkovrstvá silikonová vnějších ploch probarvená, včetně penetrace podkladu zrnitá, tloušťky 2,0 mm stěn</t>
  </si>
  <si>
    <t>-323403194</t>
  </si>
  <si>
    <t>31,33*8,70-3,0*3,5-3,0*10,7-3,0*4,6-6,0*2,0</t>
  </si>
  <si>
    <t>31,33*8,7-3,0*29,7</t>
  </si>
  <si>
    <t>19,6*(8,7+9,3)/2</t>
  </si>
  <si>
    <t>10</t>
  </si>
  <si>
    <t>623531021</t>
  </si>
  <si>
    <t>Omítka tenkovrstvá silikonová vnějších ploch probarvená, včetně penetrace podkladu zrnitá, tloušťky 2,0 mm pilířů a sloupů</t>
  </si>
  <si>
    <t>-721247586</t>
  </si>
  <si>
    <t>0,08*3,0*(10+4+30)</t>
  </si>
  <si>
    <t>0,08*2,0*6</t>
  </si>
  <si>
    <t>0,08*(28,6+16,6+4,6)</t>
  </si>
  <si>
    <t>Ostatní konstrukce a práce, bourání</t>
  </si>
  <si>
    <t>11</t>
  </si>
  <si>
    <t>941211111</t>
  </si>
  <si>
    <t>Montáž lešení řadového rámového lehkého pracovního s podlahami s provozním zatížením tř. 3 do 200 kg/m2 šířky tř. SW06 přes 0,6 do 0,9 m, výšky do 10 m</t>
  </si>
  <si>
    <t>1830303737</t>
  </si>
  <si>
    <t>32,5*9,20-3,5*3,0</t>
  </si>
  <si>
    <t>11*9,232,5*9,2</t>
  </si>
  <si>
    <t>11,0*9,2</t>
  </si>
  <si>
    <t>11*9,2</t>
  </si>
  <si>
    <t>12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</si>
  <si>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</si>
  <si>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</si>
  <si>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-90069936</t>
  </si>
  <si>
    <t>90 dnů</t>
  </si>
  <si>
    <t>90*490,9</t>
  </si>
  <si>
    <t>13</t>
  </si>
  <si>
    <t>941311811</t>
  </si>
  <si>
    <t>Demontáž lešení řadového modulového lehkého pracovního s podlahami s provozním zatížením tř. 3 do 200 kg/m2 šířky SW06 přes 0,6 do 0,9 m, výšky do 10 m</t>
  </si>
  <si>
    <t>-269957220</t>
  </si>
  <si>
    <t>998</t>
  </si>
  <si>
    <t>Přesun hmot</t>
  </si>
  <si>
    <t>14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</si>
  <si>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</si>
  <si>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</si>
  <si>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t</t>
  </si>
  <si>
    <t>-1298096318</t>
  </si>
  <si>
    <t>712</t>
  </si>
  <si>
    <t>Povlakové krytiny</t>
  </si>
  <si>
    <t>712300833</t>
  </si>
  <si>
    <t>Odstranění ze střech plochých do 10° krytiny povlakové třívrstvé</t>
  </si>
  <si>
    <t>16</t>
  </si>
  <si>
    <t>251471257</t>
  </si>
  <si>
    <t>32,2*10,30*2</t>
  </si>
  <si>
    <t>712341559</t>
  </si>
  <si>
    <t>Provedení povlakové krytiny střech plochých do 10° pásy přitavením NAIP v plné ploše</t>
  </si>
  <si>
    <t>-922080910</t>
  </si>
  <si>
    <t>pojistná izolační vrstva na stávající bednění</t>
  </si>
  <si>
    <t>10,30*32,2*2</t>
  </si>
  <si>
    <t>17</t>
  </si>
  <si>
    <t>62832134</t>
  </si>
  <si>
    <t>pás asfaltový natavitelný oxidovaný tl 4,0mm typu V60 S40 s vložkou ze skleněné rohože, s jemnozrnným minerálním posypem</t>
  </si>
  <si>
    <t>32</t>
  </si>
  <si>
    <t>-1450868266</t>
  </si>
  <si>
    <t>663,32</t>
  </si>
  <si>
    <t>663,32*1,15 'Přepočtené koeficientem množství</t>
  </si>
  <si>
    <t>18</t>
  </si>
  <si>
    <t>1674554034</t>
  </si>
  <si>
    <t>vrchní vrstva podkladní pás</t>
  </si>
  <si>
    <t>10,29*32,2*2</t>
  </si>
  <si>
    <t>19</t>
  </si>
  <si>
    <t>GBR.12261A</t>
  </si>
  <si>
    <t>-2059384216</t>
  </si>
  <si>
    <t>662,676*1,15 'Přepočtené koeficientem množství</t>
  </si>
  <si>
    <t>20</t>
  </si>
  <si>
    <t>246874368</t>
  </si>
  <si>
    <t>vrchní vrstva SBS modifikovaný pás</t>
  </si>
  <si>
    <t>62855002</t>
  </si>
  <si>
    <t>pás asfaltový natavitelný modifikovaný SBS tl 5,0mm s vložkou z polyesterové rohože a spalitelnou PE fólií nebo jemnozrnným minerálním posypem na horním povrchu</t>
  </si>
  <si>
    <t>1427928974</t>
  </si>
  <si>
    <t>22</t>
  </si>
  <si>
    <t>998712202</t>
  </si>
  <si>
    <t>Přesun hmot pro povlakové krytiny stanovený procentní sazbou (%) z ceny vodorovná dopravní vzdálenost do 50 m v objektech výšky přes 6 do 12 m</t>
  </si>
  <si>
    <t>%</t>
  </si>
  <si>
    <t>279833642</t>
  </si>
  <si>
    <t>713</t>
  </si>
  <si>
    <t>Izolace tepelné</t>
  </si>
  <si>
    <t>23</t>
  </si>
  <si>
    <t>713130811</t>
  </si>
  <si>
    <t>Odstranění tepelné izolace stěn a příček z rohoží, pásů, dílců, desek, bloků volně kladených z vláknitých materiálů, tloušťka izolace do 100 mm</t>
  </si>
  <si>
    <t>1405131755</t>
  </si>
  <si>
    <t>31,33*8,20-3,0*3,5-3,0*16,6-3,0*4,6</t>
  </si>
  <si>
    <t>31,33*8,2-3,0*29,7</t>
  </si>
  <si>
    <t>19,6*(8,2+8,8)/2</t>
  </si>
  <si>
    <t>24</t>
  </si>
  <si>
    <t>713131151</t>
  </si>
  <si>
    <t>Montáž tepelné izolace stěn rohožemi, pásy, deskami, dílci, bloky (izolační materiál ve specifikaci) vložením jednovrstvě</t>
  </si>
  <si>
    <t>1036781380</t>
  </si>
  <si>
    <t>31,33*8,20-3,0*3,5-3,0*10,7-3,0*4,6-6,0*2,0</t>
  </si>
  <si>
    <t>25</t>
  </si>
  <si>
    <t>63152262</t>
  </si>
  <si>
    <t>deska tepelně izolační minerální kontaktních fasád podélné vlákno λ=0,034 tl 80mm</t>
  </si>
  <si>
    <t>-34872842</t>
  </si>
  <si>
    <t>689,512*1,05 'Přepočtené koeficientem množství</t>
  </si>
  <si>
    <t>26</t>
  </si>
  <si>
    <t>713151153</t>
  </si>
  <si>
    <t>Montáž tepelné izolace střech šikmých rohožemi, pásy, deskami (izolační materiál ve specifikaci) přišroubovanými šrouby nad krokve, sklonu střechy do 30° tloušťky izolace přes 100 do 120 mm</t>
  </si>
  <si>
    <t>-632694491</t>
  </si>
  <si>
    <t>10,29*32,2</t>
  </si>
  <si>
    <t>27</t>
  </si>
  <si>
    <t>28375927</t>
  </si>
  <si>
    <t>deska EPS 200 do plochých střech a podlah λ=0,034 tl 120mm</t>
  </si>
  <si>
    <t>398286807</t>
  </si>
  <si>
    <t>331,338*1,02 'Přepočtené koeficientem množství</t>
  </si>
  <si>
    <t>28</t>
  </si>
  <si>
    <t>713291222</t>
  </si>
  <si>
    <t>Montáž tepelné izolace chlazených a temperovaných místností - doplňky a konstrukční součásti parotěsné zábrany stěn a sloupů fólií</t>
  </si>
  <si>
    <t>-607885147</t>
  </si>
  <si>
    <t>29</t>
  </si>
  <si>
    <t>28329336</t>
  </si>
  <si>
    <t>fólie PE vyztužená Al vrstvou pro parotěsnou vrstvu 160g/m2</t>
  </si>
  <si>
    <t>-1293315084</t>
  </si>
  <si>
    <t>683,812*1,3 'Přepočtené koeficientem množství</t>
  </si>
  <si>
    <t>30</t>
  </si>
  <si>
    <t>998713202</t>
  </si>
  <si>
    <t>Přesun hmot pro izolace tepelné stanovený procentní sazbou (%) z ceny vodorovná dopravní vzdálenost do 50 m v objektech výšky přes 6 do 12 m</t>
  </si>
  <si>
    <t>443530970</t>
  </si>
  <si>
    <t>741</t>
  </si>
  <si>
    <t>Elektroinstalace - silnoproud</t>
  </si>
  <si>
    <t>31</t>
  </si>
  <si>
    <t>741110501</t>
  </si>
  <si>
    <t>Montáž lišt a kanálků elektroinstalačních se spojkami, ohyby a rohy a s nasunutím do krabic protahovacích, šířky do 60 mm</t>
  </si>
  <si>
    <t>1848379934</t>
  </si>
  <si>
    <t>22,5+19,0+22,5+1,8*8+1,2*3+6,0*2</t>
  </si>
  <si>
    <t>34571010</t>
  </si>
  <si>
    <t>lišta elektroinstalační vkládací 18x13mm</t>
  </si>
  <si>
    <t>-771774075</t>
  </si>
  <si>
    <t>33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</si>
  <si>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</si>
  <si>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</si>
  <si>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1102238444</t>
  </si>
  <si>
    <t>82+62+20</t>
  </si>
  <si>
    <t>34</t>
  </si>
  <si>
    <t>1257420004</t>
  </si>
  <si>
    <t>KABEL CYKY-J 3x2,5, KRUH 100M</t>
  </si>
  <si>
    <t>-210330631</t>
  </si>
  <si>
    <t>propojení klapky s ventilátorem a el. ovládanou žaluziovou klapkou</t>
  </si>
  <si>
    <t>35</t>
  </si>
  <si>
    <t>741420001</t>
  </si>
  <si>
    <t>Montáž hromosvodného vedení svodových drátů nebo lan s podpěrami, Ø do 10 mm</t>
  </si>
  <si>
    <t>-890264965</t>
  </si>
  <si>
    <t>32+32+32+21+21</t>
  </si>
  <si>
    <t>36</t>
  </si>
  <si>
    <t>741420021</t>
  </si>
  <si>
    <t>Montáž hromosvodného vedení svorek se 2 šrouby</t>
  </si>
  <si>
    <t>kus</t>
  </si>
  <si>
    <t>-184015141</t>
  </si>
  <si>
    <t>2+6+6*2+12*2</t>
  </si>
  <si>
    <t>37</t>
  </si>
  <si>
    <t>741420052</t>
  </si>
  <si>
    <t>Montáž hromosvodného vedení ochranných prvků úhelníků nebo trubek s držáky do dřeva</t>
  </si>
  <si>
    <t>-1092753087</t>
  </si>
  <si>
    <t>39</t>
  </si>
  <si>
    <t>741421811</t>
  </si>
  <si>
    <t>Demontáž hromosvodného vedení bez zachování funkčnosti svodových drátů nebo lan kolmého svodu, průměru do 8 mm</t>
  </si>
  <si>
    <t>1864448665</t>
  </si>
  <si>
    <t>12*8</t>
  </si>
  <si>
    <t>40</t>
  </si>
  <si>
    <t>741421821</t>
  </si>
  <si>
    <t>Demontáž hromosvodného vedení bez zachování funkčnosti svodových drátů nebo lan na rovné střeše, průměru do 8 mm</t>
  </si>
  <si>
    <t>-799770953</t>
  </si>
  <si>
    <t>41</t>
  </si>
  <si>
    <t>741421843</t>
  </si>
  <si>
    <t>Demontáž hromosvodného vedení bez zachování funkčnosti svorek šroubových se 2 šrouby</t>
  </si>
  <si>
    <t>1576283853</t>
  </si>
  <si>
    <t>42</t>
  </si>
  <si>
    <t>741421861</t>
  </si>
  <si>
    <t>Demontáž hromosvodného vedení podpěr svislého vedení šroubovaného</t>
  </si>
  <si>
    <t>816964302</t>
  </si>
  <si>
    <t>43</t>
  </si>
  <si>
    <t>741421873</t>
  </si>
  <si>
    <t>Demontáž hromosvodného vedení doplňků ochranných úhelníků, délky přes 1,4 m</t>
  </si>
  <si>
    <t>273717535</t>
  </si>
  <si>
    <t>38</t>
  </si>
  <si>
    <t>741430004</t>
  </si>
  <si>
    <t>Montáž jímacích tyčí délky do 3 m, na střešní hřeben</t>
  </si>
  <si>
    <t>1257607309</t>
  </si>
  <si>
    <t>44</t>
  </si>
  <si>
    <t>998741202</t>
  </si>
  <si>
    <t>Přesun hmot pro silnoproud stanovený procentní sazbou (%) z ceny vodorovná dopravní vzdálenost do 50 m v objektech výšky přes 6 do 12 m</t>
  </si>
  <si>
    <t>950087649</t>
  </si>
  <si>
    <t>751</t>
  </si>
  <si>
    <t>Vzduchotechnika</t>
  </si>
  <si>
    <t>45</t>
  </si>
  <si>
    <t>751111131</t>
  </si>
  <si>
    <t>Montáž ventilátoru axiálního nízkotlakého potrubního základního, průměru do 200 mm</t>
  </si>
  <si>
    <t>-604301915</t>
  </si>
  <si>
    <t>46</t>
  </si>
  <si>
    <t>10.972.493</t>
  </si>
  <si>
    <t>503896639</t>
  </si>
  <si>
    <t>47</t>
  </si>
  <si>
    <t>751398023</t>
  </si>
  <si>
    <t>Montáž ostatních zařízení větrací mřížky stěnové, průřezu přes 0,100 do 0,150 m2</t>
  </si>
  <si>
    <t>-113056265</t>
  </si>
  <si>
    <t>48</t>
  </si>
  <si>
    <t>10.878.525</t>
  </si>
  <si>
    <t>Mřížka NUN 300x300 větrací ochranná</t>
  </si>
  <si>
    <t>-772840883</t>
  </si>
  <si>
    <t>vnitřní mřížka ochranná galvanicky pokovená interierová</t>
  </si>
  <si>
    <t>49</t>
  </si>
  <si>
    <t>751398041</t>
  </si>
  <si>
    <t>Montáž ostatních zařízení protidešťové žaluzie nebo žaluziové klapky na kruhové potrubí, průměru do 300 mm</t>
  </si>
  <si>
    <t>1374179752</t>
  </si>
  <si>
    <t>včetně dodávky</t>
  </si>
  <si>
    <t>TWG protidešťová žaluzie</t>
  </si>
  <si>
    <t>per-žaluziová klapka samotížná plast 344/344 mm</t>
  </si>
  <si>
    <t>50</t>
  </si>
  <si>
    <t>42982405</t>
  </si>
  <si>
    <t>klapka čtyřhranná regulační Pz 400x315mm</t>
  </si>
  <si>
    <t>1116156417</t>
  </si>
  <si>
    <t>interiérová žaluziová klapka elektricky ovládaná</t>
  </si>
  <si>
    <t>51</t>
  </si>
  <si>
    <t>10.063.211</t>
  </si>
  <si>
    <t>-91911891</t>
  </si>
  <si>
    <t>0,25*8 'Přepočtené koeficientem množství</t>
  </si>
  <si>
    <t>52</t>
  </si>
  <si>
    <t>10.559.306</t>
  </si>
  <si>
    <t>-389740764</t>
  </si>
  <si>
    <t>komplet el.příslušenství k ovládání žaluziové klapky</t>
  </si>
  <si>
    <t>53</t>
  </si>
  <si>
    <t>998751201</t>
  </si>
  <si>
    <t>Přesun hmot pro vzduchotechniku stanovený procentní sazbou (%) z ceny vodorovná dopravní vzdálenost do 50 m v objektech výšky do 12 m</t>
  </si>
  <si>
    <t>-912298020</t>
  </si>
  <si>
    <t>762</t>
  </si>
  <si>
    <t>Konstrukce tesařské</t>
  </si>
  <si>
    <t>54</t>
  </si>
  <si>
    <t>762430012</t>
  </si>
  <si>
    <t>Obložení stěn z cementotřískových desek šroubovaných na sraz, tloušťky desky 12 mm</t>
  </si>
  <si>
    <t>1084855341</t>
  </si>
  <si>
    <t>31,33*8,20-3,0*3,5-3,0*10,7-3,0*4,6-6,0*2,0+0,08*(3,0*5+2,0*3)</t>
  </si>
  <si>
    <t>31,33*8,2-3,0*29,7+0,08*(3,0*13)</t>
  </si>
  <si>
    <t>55</t>
  </si>
  <si>
    <t>998762202</t>
  </si>
  <si>
    <t>Přesun hmot pro konstrukce tesařské stanovený procentní sazbou (%) z ceny vodorovná dopravní vzdálenost do 50 m v objektech výšky přes 6 do 12 m</t>
  </si>
  <si>
    <t>1381407079</t>
  </si>
  <si>
    <t>764</t>
  </si>
  <si>
    <t>Konstrukce klempířské</t>
  </si>
  <si>
    <t>56</t>
  </si>
  <si>
    <t>764001801</t>
  </si>
  <si>
    <t>Demontáž klempířských konstrukcí podkladního plechu do suti</t>
  </si>
  <si>
    <t>1603028423</t>
  </si>
  <si>
    <t>32,3+32,3</t>
  </si>
  <si>
    <t>57</t>
  </si>
  <si>
    <t>764002801</t>
  </si>
  <si>
    <t>Demontáž klempířských konstrukcí závětrné lišty do suti</t>
  </si>
  <si>
    <t>-1090344908</t>
  </si>
  <si>
    <t>20,0+20,0</t>
  </si>
  <si>
    <t>58</t>
  </si>
  <si>
    <t>764002811</t>
  </si>
  <si>
    <t>Demontáž klempířských konstrukcí okapového plechu do suti, v krytině povlakové</t>
  </si>
  <si>
    <t>-1095416295</t>
  </si>
  <si>
    <t>32,33+32,33</t>
  </si>
  <si>
    <t>59</t>
  </si>
  <si>
    <t>764002851</t>
  </si>
  <si>
    <t>Demontáž klempířských konstrukcí oplechování parapetů do suti</t>
  </si>
  <si>
    <t>442649915</t>
  </si>
  <si>
    <t>2,32*20+1,2*8</t>
  </si>
  <si>
    <t>60</t>
  </si>
  <si>
    <t>764004801</t>
  </si>
  <si>
    <t>Demontáž klempířských konstrukcí žlabu podokapního do suti</t>
  </si>
  <si>
    <t>-1390685714</t>
  </si>
  <si>
    <t>32,3*2</t>
  </si>
  <si>
    <t>61</t>
  </si>
  <si>
    <t>764004861</t>
  </si>
  <si>
    <t>Demontáž klempířských konstrukcí svodu do suti</t>
  </si>
  <si>
    <t>-333897779</t>
  </si>
  <si>
    <t>8,2*4</t>
  </si>
  <si>
    <t>62</t>
  </si>
  <si>
    <t>764011613</t>
  </si>
  <si>
    <t>Podkladní plech z pozinkovaného plechu s povrchovou úpravou rš 250 mm</t>
  </si>
  <si>
    <t>-1079763195</t>
  </si>
  <si>
    <t>2*32,33</t>
  </si>
  <si>
    <t>63</t>
  </si>
  <si>
    <t>764212634</t>
  </si>
  <si>
    <t>Oplechování střešních prvků z pozinkovaného plechu s povrchovou úpravou štítu závětrnou lištou rš 330 mm</t>
  </si>
  <si>
    <t>1221598322</t>
  </si>
  <si>
    <t>2*10,29*2</t>
  </si>
  <si>
    <t>64</t>
  </si>
  <si>
    <t>764212663</t>
  </si>
  <si>
    <t>Oplechování střešních prvků z pozinkovaného plechu s povrchovou úpravou okapu okapovým plechem střechy rovné rš 250 mm</t>
  </si>
  <si>
    <t>-991759827</t>
  </si>
  <si>
    <t>65</t>
  </si>
  <si>
    <t>764216641</t>
  </si>
  <si>
    <t>Oplechování parapetů z pozinkovaného plechu s povrchovou úpravou rovných celoplošně lepené, bez rohů rš 160 mm</t>
  </si>
  <si>
    <t>-876365453</t>
  </si>
  <si>
    <t>2,32*18+1,2*8</t>
  </si>
  <si>
    <t>66</t>
  </si>
  <si>
    <t>764511602</t>
  </si>
  <si>
    <t>Žlab podokapní z pozinkovaného plechu s povrchovou úpravou včetně háků a čel půlkruhový rš 330 mm</t>
  </si>
  <si>
    <t>1209115286</t>
  </si>
  <si>
    <t>32,33*2</t>
  </si>
  <si>
    <t>67</t>
  </si>
  <si>
    <t>764511642</t>
  </si>
  <si>
    <t>Žlab podokapní z pozinkovaného plechu s povrchovou úpravou včetně háků a čel kotlík oválný (trychtýřový), rš žlabu/průměr svodu 330/100 mm</t>
  </si>
  <si>
    <t>-1734982452</t>
  </si>
  <si>
    <t>68</t>
  </si>
  <si>
    <t>764518622</t>
  </si>
  <si>
    <t>Svod z pozinkovaného plechu s upraveným povrchem včetně objímek, kolen a odskoků kruhový, průměru 100 mm</t>
  </si>
  <si>
    <t>1628291704</t>
  </si>
  <si>
    <t>6*8,2</t>
  </si>
  <si>
    <t>69</t>
  </si>
  <si>
    <t>998764202</t>
  </si>
  <si>
    <t>Přesun hmot pro konstrukce klempířské stanovený procentní sazbou (%) z ceny vodorovná dopravní vzdálenost do 50 m v objektech výšky přes 6 do 12 m</t>
  </si>
  <si>
    <t>1689500878</t>
  </si>
  <si>
    <t>765</t>
  </si>
  <si>
    <t>Krytina skládaná</t>
  </si>
  <si>
    <t>70</t>
  </si>
  <si>
    <t>765131802</t>
  </si>
  <si>
    <t>Demontáž azbestocementové krytiny stěn s dodržením všech předepsaných postupů pro ekologickou lokvidaci</t>
  </si>
  <si>
    <t>1588600691</t>
  </si>
  <si>
    <t>766</t>
  </si>
  <si>
    <t>Konstrukce truhlářské</t>
  </si>
  <si>
    <t>71</t>
  </si>
  <si>
    <t>766411823</t>
  </si>
  <si>
    <t>Demontáž podkladových roštů obložení stěn azbestocementovými deskami či šablonami</t>
  </si>
  <si>
    <t>-768708865</t>
  </si>
  <si>
    <t>72</t>
  </si>
  <si>
    <t>766622126</t>
  </si>
  <si>
    <t>Montáž oken plastových včetně montáže rámu plochy přes 1 m2 otevíravých do dřevěné konstrukce, výšky přes 1,5 do 2,5 m</t>
  </si>
  <si>
    <t>1557945304</t>
  </si>
  <si>
    <t>2*2,32*2,01</t>
  </si>
  <si>
    <t>1*1,12*2,01</t>
  </si>
  <si>
    <t>73</t>
  </si>
  <si>
    <t>61140053</t>
  </si>
  <si>
    <t>1554687254</t>
  </si>
  <si>
    <t>74</t>
  </si>
  <si>
    <t>766622127</t>
  </si>
  <si>
    <t>Montáž oken plastových včetně montáže rámu plochy přes 1 m2 otevíravých do dřevěné konstrukce, výšky přes 2,5 m</t>
  </si>
  <si>
    <t>193892474</t>
  </si>
  <si>
    <t>16*2,32*3,0</t>
  </si>
  <si>
    <t>5*1,12*3,0</t>
  </si>
  <si>
    <t>75</t>
  </si>
  <si>
    <t>61140055</t>
  </si>
  <si>
    <t>-1841473197</t>
  </si>
  <si>
    <t>76</t>
  </si>
  <si>
    <t>766641343</t>
  </si>
  <si>
    <t>Montáž balkónových dveří dřevěných nebo plastových včetně rámu zdvojených do dřevěných konstrukcí dvoukřídlových bez nadsvětlíku</t>
  </si>
  <si>
    <t>-1130851153</t>
  </si>
  <si>
    <t>77</t>
  </si>
  <si>
    <t>61140065</t>
  </si>
  <si>
    <t>-1777295535</t>
  </si>
  <si>
    <t>1,6*2,1</t>
  </si>
  <si>
    <t>78</t>
  </si>
  <si>
    <t>766694112</t>
  </si>
  <si>
    <t>Montáž ostatních truhlářských konstrukcí parapetních desek dřevěných nebo plastových šířky do 300 mm, délky přes 1000 do 1600 mm</t>
  </si>
  <si>
    <t>-116187612</t>
  </si>
  <si>
    <t>1,1*6</t>
  </si>
  <si>
    <t>79</t>
  </si>
  <si>
    <t>61140077</t>
  </si>
  <si>
    <t>parapet plastový vnitřní – š 150mm, barva bílá</t>
  </si>
  <si>
    <t>790550343</t>
  </si>
  <si>
    <t>80</t>
  </si>
  <si>
    <t>766694113</t>
  </si>
  <si>
    <t>Montáž ostatních truhlářských konstrukcí parapetních desek dřevěných nebo plastových šířky do 300 mm, délky přes 1600 do 2600 mm</t>
  </si>
  <si>
    <t>1140142002</t>
  </si>
  <si>
    <t>2,2*18</t>
  </si>
  <si>
    <t>81</t>
  </si>
  <si>
    <t>-804700306</t>
  </si>
  <si>
    <t>82</t>
  </si>
  <si>
    <t>998766202</t>
  </si>
  <si>
    <t>Přesun hmot pro konstrukce truhlářské stanovený procentní sazbou (%) z ceny vodorovná dopravní vzdálenost do 50 m v objektech výšky přes 6 do 12 m</t>
  </si>
  <si>
    <t>-1601481883</t>
  </si>
  <si>
    <t>767</t>
  </si>
  <si>
    <t>Konstrukce zámečnické</t>
  </si>
  <si>
    <t>83</t>
  </si>
  <si>
    <t>767.Rpol.ZS</t>
  </si>
  <si>
    <t>Montáž a dodávka záchytného systému proti pádu</t>
  </si>
  <si>
    <t>kpl.</t>
  </si>
  <si>
    <t>362438208</t>
  </si>
  <si>
    <t>84</t>
  </si>
  <si>
    <t>767832132</t>
  </si>
  <si>
    <t>Montáž venkovních požárních žebříků do sendvičového panelu bez suchovodu</t>
  </si>
  <si>
    <t>1831030817</t>
  </si>
  <si>
    <t>85</t>
  </si>
  <si>
    <t>767832802</t>
  </si>
  <si>
    <t>Demontáž venkovních požárních žebříků bez ochranného koše</t>
  </si>
  <si>
    <t>474687815</t>
  </si>
  <si>
    <t>86</t>
  </si>
  <si>
    <t>998767202</t>
  </si>
  <si>
    <t>Přesun hmot pro zámečnické konstrukce stanovený procentní sazbou (%) z ceny vodorovná dopravní vzdálenost do 50 m v objektech výšky přes 6 do 12 m</t>
  </si>
  <si>
    <t>-152279081</t>
  </si>
  <si>
    <t>VRN</t>
  </si>
  <si>
    <t>Vedlejší rozpočtové náklady</t>
  </si>
  <si>
    <t>VRN3</t>
  </si>
  <si>
    <t>Zařízení staveniště</t>
  </si>
  <si>
    <t>87</t>
  </si>
  <si>
    <t>032803000</t>
  </si>
  <si>
    <t>Ostatní vybavení staveniště</t>
  </si>
  <si>
    <t>cel</t>
  </si>
  <si>
    <t>1024</t>
  </si>
  <si>
    <t>308071489</t>
  </si>
  <si>
    <t>veškeré náklady na zařízení staveniště dle potřeb dodavatele</t>
  </si>
  <si>
    <t>88</t>
  </si>
  <si>
    <t>035103001</t>
  </si>
  <si>
    <t>Pronájem ploch</t>
  </si>
  <si>
    <t>1482137046</t>
  </si>
  <si>
    <t xml:space="preserve">veškeré náklady  na pronájmy  pozemků a zábory ploch dle dodavatele </t>
  </si>
  <si>
    <t>VRN1</t>
  </si>
  <si>
    <t>Průzkumné, geodetické a projektové práce</t>
  </si>
  <si>
    <t>89</t>
  </si>
  <si>
    <t>013244000</t>
  </si>
  <si>
    <t>Dokumentace pro provádění stavby</t>
  </si>
  <si>
    <t>1259478147</t>
  </si>
  <si>
    <t>90</t>
  </si>
  <si>
    <t>013254000</t>
  </si>
  <si>
    <t>Dokumentace skutečného provedení stavby</t>
  </si>
  <si>
    <t>-1171160063</t>
  </si>
  <si>
    <t>02 - Přístavba šaten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</si>
  <si>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</si>
  <si>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</si>
  <si>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</si>
  <si>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</si>
  <si>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</si>
  <si>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</si>
  <si>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</si>
  <si>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</si>
  <si>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</si>
  <si>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</si>
  <si>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733 - Ústřední vytápění - rozvodné potrubí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</si>
  <si>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</si>
  <si>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</si>
  <si>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</si>
  <si>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</si>
  <si>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</si>
  <si>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</si>
  <si>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</si>
  <si>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</si>
  <si>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121151103</t>
  </si>
  <si>
    <t>Sejmutí ornice strojně při souvislé ploše do 100 m2, tl. vrstvy do 200 mm</t>
  </si>
  <si>
    <t>-464355901</t>
  </si>
  <si>
    <t>10*8</t>
  </si>
  <si>
    <t>122151101</t>
  </si>
  <si>
    <t>Odkopávky a prokopávky nezapažené strojně v hornině třídy těžitelnosti I skupiny 1 a 2 do 20 m3</t>
  </si>
  <si>
    <t>m3</t>
  </si>
  <si>
    <t>-614225514</t>
  </si>
  <si>
    <t>10*8*0,20</t>
  </si>
  <si>
    <t>132254101</t>
  </si>
  <si>
    <t>Hloubení zapažených rýh šířky do 800 mm strojně s urovnáním dna do předepsaného profilu a spádu v hornině třídy těžitelnosti I skupiny 3 do 20 m3</t>
  </si>
  <si>
    <t>232842066</t>
  </si>
  <si>
    <t>základy</t>
  </si>
  <si>
    <t>0,6*0,9*(9,46+2,3+0,45)</t>
  </si>
  <si>
    <t>výkop pro kanalizaci</t>
  </si>
  <si>
    <t>0,6*0,6*(2,0+7,0+2,5+4,0+6,0+2+2,0+1,0)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</si>
  <si>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</si>
  <si>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</si>
  <si>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-922718887</t>
  </si>
  <si>
    <t>12,0+16,0+16,133</t>
  </si>
  <si>
    <t>174101101</t>
  </si>
  <si>
    <t>Zásyp sypaninou z jakékoliv horniny strojně s uložením výkopku ve vrstvách se zhutněním jam, šachet, rýh nebo kolem objektů v těchto vykopávkách</t>
  </si>
  <si>
    <t>1951999507</t>
  </si>
  <si>
    <t>-0,6*0,3*(2,0+7,0+2,5+4,0+6,0+2+2,0+1,0)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</si>
  <si>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</si>
  <si>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</si>
  <si>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-971240612</t>
  </si>
  <si>
    <t>0,6*0,3*(2,0+7,0+2,5+4,0+6,0+2+2,0+1,0)</t>
  </si>
  <si>
    <t>58337310</t>
  </si>
  <si>
    <t>štěrkopísek frakce 0/4</t>
  </si>
  <si>
    <t>736165384</t>
  </si>
  <si>
    <t>4,77*2 'Přepočtené koeficientem množství</t>
  </si>
  <si>
    <t>Zakládání</t>
  </si>
  <si>
    <t>273313511</t>
  </si>
  <si>
    <t>Základy z betonu prostého desky z betonu kamenem neprokládaného tř. C 12/15</t>
  </si>
  <si>
    <t>1690256311</t>
  </si>
  <si>
    <t>deska pod základovými pasy</t>
  </si>
  <si>
    <t>0,6*0,15*(9,46+2,3+0,45)</t>
  </si>
  <si>
    <t>základová deska</t>
  </si>
  <si>
    <t>0,10*(7,2*9,2+8,6*3,6)</t>
  </si>
  <si>
    <t>273351121</t>
  </si>
  <si>
    <t>Bednění základů desek zřízení</t>
  </si>
  <si>
    <t>-465537510</t>
  </si>
  <si>
    <t>0,20*(9,6+3,0)</t>
  </si>
  <si>
    <t>273351122</t>
  </si>
  <si>
    <t>Bednění základů desek odstranění</t>
  </si>
  <si>
    <t>-898400660</t>
  </si>
  <si>
    <t>273362021</t>
  </si>
  <si>
    <t>Výztuž základů desek ze svařovaných sítí z drátů typu KARI</t>
  </si>
  <si>
    <t>1216787329</t>
  </si>
  <si>
    <t>(7,2*9,2+8,6*3,6)*1,15*0,0044</t>
  </si>
  <si>
    <t>Svislé a kompletní konstrukce</t>
  </si>
  <si>
    <t>310231041</t>
  </si>
  <si>
    <t>Zazdívka otvorů ve zdivu nadzákladovém děrovanými cihlami plochy přes 0,25 m2 do 1 m2 přes P10 do P15, tl. zdiva 240 mm</t>
  </si>
  <si>
    <t>73914992</t>
  </si>
  <si>
    <t>0,9*2,5+1,0*2,5+0,5*0,5</t>
  </si>
  <si>
    <t>310237241</t>
  </si>
  <si>
    <t>Zazdívka otvorů ve zdivu nadzákladovém cihlami pálenými plochy přes 0,09 m2 do 0,25 m2, ve zdi tl. do 300 mm</t>
  </si>
  <si>
    <t>-665631444</t>
  </si>
  <si>
    <t>310238211</t>
  </si>
  <si>
    <t>Zazdívka otvorů ve zdivu nadzákladovém cihlami pálenými plochy přes 0,25 m2 do 1 m2 na maltu vápenocementovou</t>
  </si>
  <si>
    <t>-1070396362</t>
  </si>
  <si>
    <t>311235161</t>
  </si>
  <si>
    <t>Zdivo jednovrstvé z cihel děrovaných broušených na celoplošnou tenkovrstvou maltu, pevnost cihel přes P10 do P15, tl. zdiva 300 mm</t>
  </si>
  <si>
    <t>1991817042</t>
  </si>
  <si>
    <t>0,45*2,5</t>
  </si>
  <si>
    <t>311235181</t>
  </si>
  <si>
    <t>Zdivo jednovrstvé z cihel děrovaných broušených na celoplošnou tenkovrstvou maltu, pevnost cihel do P10, tl. zdiva 380 mm</t>
  </si>
  <si>
    <t>-34083882</t>
  </si>
  <si>
    <t>(9,6+2,7)*2,5-1,96*1,0*2-1,0*2,5-1,25*1,0</t>
  </si>
  <si>
    <t>317168052</t>
  </si>
  <si>
    <t>Překlady keramické vysoké osazené do maltového lože, šířky překladu 70 mm výšky 238 mm, délky 1250 mm</t>
  </si>
  <si>
    <t>-401238496</t>
  </si>
  <si>
    <t>317168053</t>
  </si>
  <si>
    <t>Překlady keramické vysoké osazené do maltového lože, šířky překladu 70 mm výšky 238 mm, délky 1500 mm</t>
  </si>
  <si>
    <t>-1968011409</t>
  </si>
  <si>
    <t>317168056</t>
  </si>
  <si>
    <t>Překlady keramické vysoké osazené do maltového lože, šířky překladu 70 mm výšky 238 mm, délky 2250 mm</t>
  </si>
  <si>
    <t>-1789254707</t>
  </si>
  <si>
    <t>4+4</t>
  </si>
  <si>
    <t>317234410</t>
  </si>
  <si>
    <t>Vyzdívka mezi nosníky cihlami pálenými na maltu cementovou</t>
  </si>
  <si>
    <t>471546629</t>
  </si>
  <si>
    <t>0,25*0,3*1,2*3+0,25*0,3*1,5</t>
  </si>
  <si>
    <t>317941121</t>
  </si>
  <si>
    <t>Osazování ocelových válcovaných nosníků na zdivu I nebo IE nebo U nebo UE nebo L do č. 12 nebo výšky do 120 mm</t>
  </si>
  <si>
    <t>1727530851</t>
  </si>
  <si>
    <t>(3*2*1,2+2*1,5)*0,0104</t>
  </si>
  <si>
    <t>13010714</t>
  </si>
  <si>
    <t>ocel profilová IPN 120 jakost 11 375</t>
  </si>
  <si>
    <t>1841317939</t>
  </si>
  <si>
    <t>P</t>
  </si>
  <si>
    <t>Poznámka k položce:
Hmotnost: 11,10 kg/m</t>
  </si>
  <si>
    <t>342244101</t>
  </si>
  <si>
    <t>Příčky jednoduché z cihel děrovaných klasických spojených na pero a drážku na maltu M5, pevnost cihel do P15, tl. příčky 80 mm</t>
  </si>
  <si>
    <t>-1424872992</t>
  </si>
  <si>
    <t>2,7*(0,9+2,15+2,9+2,1+0,9+2,9+5,8+4,0+4,0+8,5+3*1,8+3,8+3,6+1,8*2)</t>
  </si>
  <si>
    <t>-otvory</t>
  </si>
  <si>
    <t>-0,7*2,0*8-0,8*2,0*2</t>
  </si>
  <si>
    <t>Vodorovné konstrukce</t>
  </si>
  <si>
    <t>417321414</t>
  </si>
  <si>
    <t>Ztužující pásy a věnce z betonu železového (bez výztuže) tř. C 20/25</t>
  </si>
  <si>
    <t>1505073237</t>
  </si>
  <si>
    <t>(9,4+3,0)*0,24*0,15</t>
  </si>
  <si>
    <t>417351413</t>
  </si>
  <si>
    <t>Ztracené bednění věnců z keramických U-profilů osazených do maltového lože výšky věnce do 250 mm tloušťka zdiva 240 mm</t>
  </si>
  <si>
    <t>830861861</t>
  </si>
  <si>
    <t>9,4+3</t>
  </si>
  <si>
    <t>417361221</t>
  </si>
  <si>
    <t>Výztuž ztužujících pásů a věnců z betonářské oceli 10 216 (E)</t>
  </si>
  <si>
    <t>2020812242</t>
  </si>
  <si>
    <t>4*(10+3,5)*0,000617</t>
  </si>
  <si>
    <t>Komunikace pozemní</t>
  </si>
  <si>
    <t>564750011</t>
  </si>
  <si>
    <t>Podklad nebo kryt z kameniva hrubého drceného vel. 8-16 mm s rozprostřením a zhutněním, po zhutnění tl. 150 mm</t>
  </si>
  <si>
    <t>-1912076578</t>
  </si>
  <si>
    <t>0,15*(7,2*9,2+8,6*3,6)</t>
  </si>
  <si>
    <t>612331121</t>
  </si>
  <si>
    <t>Omítka cementová vnitřních ploch nanášená ručně jednovrstvá, tloušťky do 10 mm hladká svislých konstrukcí stěn</t>
  </si>
  <si>
    <t>-1435822555</t>
  </si>
  <si>
    <t>2,25*(3,0*4+2,8*4+1,9*2+2,0*2+1,25*4+2*4+1,8*8+2,9*2+1,2*2+1,8*2*2)</t>
  </si>
  <si>
    <t>-0,8*2,0*14</t>
  </si>
  <si>
    <t>612331141</t>
  </si>
  <si>
    <t>Omítka cementová vnitřních ploch nanášená ručně dvouvrstvá, tloušťky jádrové omítky do 10 mm a tloušťky štuku do 3 mm štuková plstí hlazená svislých konstrukcí stěn</t>
  </si>
  <si>
    <t>1738908058</t>
  </si>
  <si>
    <t>0,5*(3,0*4+2,8*4+1,9*2+2,0*2+1,25*4+2*4+1,8*8+2,9*2+1,2*2+2*1,8*2)</t>
  </si>
  <si>
    <t>2,75*(4,0*4+2,8*4+7,4+8,5+2,2+6,0+1,7*2+3,85*4+2,7*2)</t>
  </si>
  <si>
    <t>-0,8*2,0*7</t>
  </si>
  <si>
    <t>621211011</t>
  </si>
  <si>
    <t>Montáž kontaktního zateplení lepením a mechanickým kotvením z polystyrenových desek nebo z kombinovaných desek na vnější podhledy, tloušťky desek přes 40 do 80 mm</t>
  </si>
  <si>
    <t>-1764182759</t>
  </si>
  <si>
    <t>2,0*(9,5+3,0)</t>
  </si>
  <si>
    <t>28376356</t>
  </si>
  <si>
    <t>deska perimetrická spodních staveb, podlah a plochých střech 200kPa λ=0,034 tl 80mm</t>
  </si>
  <si>
    <t>-1835981655</t>
  </si>
  <si>
    <t>25*1,02 'Přepočtené koeficientem množství</t>
  </si>
  <si>
    <t>1210332637</t>
  </si>
  <si>
    <t>0,75*6+2,0*2+1,25+1,0+2,0*2</t>
  </si>
  <si>
    <t>162688583</t>
  </si>
  <si>
    <t>14,75*1,05 'Přepočtené koeficientem množství</t>
  </si>
  <si>
    <t>-866616225</t>
  </si>
  <si>
    <t>0,5*(9,5+3,0)</t>
  </si>
  <si>
    <t>345054932</t>
  </si>
  <si>
    <t>6,25*1,02 'Přepočtené koeficientem množství</t>
  </si>
  <si>
    <t>622311341</t>
  </si>
  <si>
    <t>Omítka vápenná vnějších ploch nanášená strojně dvouvrstvá, tloušťky jádrové omítky do 15 mm a tloušťky štuku do 3 mm štuková stěn</t>
  </si>
  <si>
    <t>479187510</t>
  </si>
  <si>
    <t>2,4*(9,49+3,0)-1,0*2,0</t>
  </si>
  <si>
    <t>622321141</t>
  </si>
  <si>
    <t>Omítka vápenocementová vnějších ploch nanášená ručně dvouvrstvá, tloušťky jádrové omítky do 15 mm a tloušťky štuku do 3 mm štuková stěn</t>
  </si>
  <si>
    <t>-1151468279</t>
  </si>
  <si>
    <t>(9,5+3,0)*2,5</t>
  </si>
  <si>
    <t>622531011</t>
  </si>
  <si>
    <t>Omítka tenkovrstvá silikonová vnějších ploch probarvená, včetně penetrace podkladu zrnitá, tloušťky 1,5 mm stěn</t>
  </si>
  <si>
    <t>542613633</t>
  </si>
  <si>
    <t>3,5*(9,5+3)-1,0*2-1,6*0,65*2-1,0*0,65</t>
  </si>
  <si>
    <t>632451214</t>
  </si>
  <si>
    <t>Potěr cementový samonivelační litý např. CEMFLOW CF 20 , tl. přes 45 do 50 mm</t>
  </si>
  <si>
    <t>-1705329515</t>
  </si>
  <si>
    <t>9,86+11,59+6,21+2,16+5,17+3,78+3,56+11,2+7,83+11,2+7,83</t>
  </si>
  <si>
    <t>642942111</t>
  </si>
  <si>
    <t>Osazování zárubní nebo rámů kovových dveřních lisovaných nebo z úhelníků bez dveřních křídel na cementovou maltu, plochy otvoru do 2,5 m2</t>
  </si>
  <si>
    <t>986414716</t>
  </si>
  <si>
    <t>55331481</t>
  </si>
  <si>
    <t>zárubeň jednokřídlá ocelová pro zdění tl stěny 75-100mm rozměru 700/1970, 2100mm</t>
  </si>
  <si>
    <t>-2097700359</t>
  </si>
  <si>
    <t>55331482</t>
  </si>
  <si>
    <t>zárubeň jednokřídlá ocelová pro zdění tl stěny 75-100mm rozměru 800/1970, 2100mm</t>
  </si>
  <si>
    <t>565695128</t>
  </si>
  <si>
    <t>642945112</t>
  </si>
  <si>
    <t>Osazování ocelových zárubní protipožárních nebo protiplynových dveří do vynechaného otvoru, s obetonováním, dveří dvoukřídlových přes 2,5 do 6,5 m2</t>
  </si>
  <si>
    <t>964905745</t>
  </si>
  <si>
    <t>55331759</t>
  </si>
  <si>
    <t>zárubeň dvoukřídlá ocelová pro zdění s protipožární úpravou tl stěny 75-100mm rozměru 1450/1970, 2100mm</t>
  </si>
  <si>
    <t>-1777078951</t>
  </si>
  <si>
    <t>642942951</t>
  </si>
  <si>
    <t>Osazování zárubní nebo rámů kovových dveřních lisovaných nebo z úhelníků bez dveřních křídel skrytých do 2,5 m2</t>
  </si>
  <si>
    <t>118605080</t>
  </si>
  <si>
    <t>55331002</t>
  </si>
  <si>
    <t>zárubeň skrytá jednokřídlá kovová tl stěny přes 75mm rozměru 800/1970, 2100mm</t>
  </si>
  <si>
    <t>605934508</t>
  </si>
  <si>
    <t>642946111</t>
  </si>
  <si>
    <t>Osazení stavebního pouzdra posuvných dveří do zděné příčky s jednou kapsou pro jedno dveřní křídlo průchozí šířky do 800 mm</t>
  </si>
  <si>
    <t>-216974731</t>
  </si>
  <si>
    <t>55331612</t>
  </si>
  <si>
    <t>pouzdro stavební posuvných dveří jednopouzdrové 800mm standardní rozměr</t>
  </si>
  <si>
    <t>-168541611</t>
  </si>
  <si>
    <t>916231112</t>
  </si>
  <si>
    <t>Osazení chodníkového obrubníku betonového se zřízením lože, s vyplněním a zatřením spár cementovou maltou ležatého bez boční opěry, do lože z betonu prostého</t>
  </si>
  <si>
    <t>1829114109</t>
  </si>
  <si>
    <t>59217016</t>
  </si>
  <si>
    <t>obrubník betonový chodníkový 1000x80x250mm</t>
  </si>
  <si>
    <t>1568035958</t>
  </si>
  <si>
    <t>12,4*1,02 'Přepočtené koeficientem množství</t>
  </si>
  <si>
    <t>916991121</t>
  </si>
  <si>
    <t>Lože pod obrubníky, krajníky nebo obruby z dlažebních kostek z betonu prostého</t>
  </si>
  <si>
    <t>-1763921687</t>
  </si>
  <si>
    <t>12,4*0,25*0,15</t>
  </si>
  <si>
    <t>919726122</t>
  </si>
  <si>
    <t>Geotextilie netkaná pro ochranu, separaci nebo filtraci měrná hmotnost přes 200 do 300 g/m2</t>
  </si>
  <si>
    <t>1122251570</t>
  </si>
  <si>
    <t>ochranná textilie pod střešní folii</t>
  </si>
  <si>
    <t>8,2*8,0+2,7*4,8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</si>
  <si>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</si>
  <si>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</si>
  <si>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569705958</t>
  </si>
  <si>
    <t>59227723</t>
  </si>
  <si>
    <t>žlab dvouvrstvý vibrolisovaný pro povrchové odvodnění betonový 80x330x590/669mm</t>
  </si>
  <si>
    <t>1931458039</t>
  </si>
  <si>
    <t>941111811</t>
  </si>
  <si>
    <t>Demontáž lešení řadového trubkového lehkého pracovního s podlahami s provozním zatížením tř. 3 do 200 kg/m2 šířky tř. W06 od 0,6 do 0,9 m, výšky do 10 m</t>
  </si>
  <si>
    <t>356104346</t>
  </si>
  <si>
    <t>3,5*(9,5+4,5)</t>
  </si>
  <si>
    <t>-651560852</t>
  </si>
  <si>
    <t>1102489702</t>
  </si>
  <si>
    <t>49*90</t>
  </si>
  <si>
    <t>949101112</t>
  </si>
  <si>
    <t>Lešení pomocné pracovní pro objekty pozemních staveb pro zatížení do 150 kg/m2, o výšce lešeňové podlahy přes 1,9 do 3,5 m</t>
  </si>
  <si>
    <t>1390450864</t>
  </si>
  <si>
    <t>962032231</t>
  </si>
  <si>
    <t>Bourání zdiva nadzákladového z cihel nebo tvárnic z cihel pálených nebo vápenopískových, na maltu vápennou nebo vápenocementovou, objemu přes 1 m3</t>
  </si>
  <si>
    <t>494327852</t>
  </si>
  <si>
    <t>(1,8+1,0+1,0)*2,5*0,3</t>
  </si>
  <si>
    <t>963012520</t>
  </si>
  <si>
    <t>Bourání stropů z desek nebo panelů železobetonových prefabrikovaných s dutinami z panelů, š. přes 300 mm tl. přes 140 mm</t>
  </si>
  <si>
    <t>-1242754280</t>
  </si>
  <si>
    <t>1*1,8*0,2</t>
  </si>
  <si>
    <t>965041431</t>
  </si>
  <si>
    <t>Bourání mazanin škvárobetonových tl. přes 100 mm, plochy do 4 m2</t>
  </si>
  <si>
    <t>-7684245</t>
  </si>
  <si>
    <t>1,8*1,0*0,25</t>
  </si>
  <si>
    <t>968072455</t>
  </si>
  <si>
    <t>Vybourání kovových rámů oken s křídly, dveřních zárubní, vrat, stěn, ostění nebo obkladů dveřních zárubní, plochy do 2 m2</t>
  </si>
  <si>
    <t>-1355126700</t>
  </si>
  <si>
    <t>968072456</t>
  </si>
  <si>
    <t>Vybourání kovových rámů oken s křídly, dveřních zárubní, vrat, stěn, ostění nebo obkladů dveřních zárubní, plochy přes 2 m2</t>
  </si>
  <si>
    <t>855302030</t>
  </si>
  <si>
    <t>1,50*2,0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</si>
  <si>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</si>
  <si>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</si>
  <si>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-975861827</t>
  </si>
  <si>
    <t>971033641</t>
  </si>
  <si>
    <t>Vybourání otvorů ve zdivu základovém nebo nadzákladovém z cihel, tvárnic, příčkovek z cihel pálených na maltu vápennou nebo vápenocementovou plochy do 4 m2, tl. do 300 mm</t>
  </si>
  <si>
    <t>1321615273</t>
  </si>
  <si>
    <t>0,3*1,1*2,25*3</t>
  </si>
  <si>
    <t>973031324</t>
  </si>
  <si>
    <t>Vysekání výklenků nebo kapes ve zdivu z cihel na maltu vápennou nebo vápenocementovou kapes, plochy do 0,10 m2, hl. do 150 mm</t>
  </si>
  <si>
    <t>262372829</t>
  </si>
  <si>
    <t>974031122</t>
  </si>
  <si>
    <t>Vysekání rýh ve zdivu cihelném na maltu vápennou nebo vápenocementovou do hl. 30 mm a šířky do 70 mm</t>
  </si>
  <si>
    <t>1019777290</t>
  </si>
  <si>
    <t>974031233</t>
  </si>
  <si>
    <t>Vysekání rýh ve zdivu cihelném na maltu vápennou nebo vápenocementovou v prostoru přilehlém ke stropní konstrukci do hl. 50 mm a šířky do 100 mm</t>
  </si>
  <si>
    <t>-534652873</t>
  </si>
  <si>
    <t>974031664</t>
  </si>
  <si>
    <t>Vysekání rýh ve zdivu cihelném na maltu vápennou nebo vápenocementovou pro vtahování nosníků do zdí, před vybouráním otvoru do hl. 150 mm, při v. nosníku do 150 mm</t>
  </si>
  <si>
    <t>-46542610</t>
  </si>
  <si>
    <t>1,5*6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</si>
  <si>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</si>
  <si>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</si>
  <si>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</si>
  <si>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</si>
  <si>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-1675286901</t>
  </si>
  <si>
    <t>997013501</t>
  </si>
  <si>
    <t>Odvoz suti a vybouraných hmot na skládku nebo meziskládku se složením, na vzdálenost do 1 km</t>
  </si>
  <si>
    <t>-258720736</t>
  </si>
  <si>
    <t>997013509</t>
  </si>
  <si>
    <t>Odvoz suti a vybouraných hmot na skládku nebo meziskládku se složením, na vzdálenost Příplatek k ceně za každý další i započatý 1 km přes 1 km</t>
  </si>
  <si>
    <t>991502204</t>
  </si>
  <si>
    <t>11,925*15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</si>
  <si>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</si>
  <si>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</si>
  <si>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1811814496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</si>
  <si>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</si>
  <si>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</si>
  <si>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858555776</t>
  </si>
  <si>
    <t>-690611864</t>
  </si>
  <si>
    <t>42914418</t>
  </si>
  <si>
    <t>ventilátor radiální s pohonem napřímo skříň ze svařovaného plechu průtok 665m3/h 70W IP44</t>
  </si>
  <si>
    <t>855817207</t>
  </si>
  <si>
    <t>10.851.047</t>
  </si>
  <si>
    <t>Ventil KE 150 talířový</t>
  </si>
  <si>
    <t>-2087392051</t>
  </si>
  <si>
    <t>4502064630</t>
  </si>
  <si>
    <t>Ventil talířový s regulací TV, průměr 125 mm,bílý</t>
  </si>
  <si>
    <t>-776393411</t>
  </si>
  <si>
    <t>751322012</t>
  </si>
  <si>
    <t>Montáž talířových ventilů, anemostatů, dýz talířového ventilu, průměru přes 100 do 200 mm</t>
  </si>
  <si>
    <t>-294283215</t>
  </si>
  <si>
    <t>751398012</t>
  </si>
  <si>
    <t>Montáž ostatních zařízení větrací mřížky na kruhové potrubí, průměru přes 100 do 200 mm</t>
  </si>
  <si>
    <t>-1181557068</t>
  </si>
  <si>
    <t>1408725032</t>
  </si>
  <si>
    <t>705340412</t>
  </si>
  <si>
    <t>-2054758230</t>
  </si>
  <si>
    <t>751525052</t>
  </si>
  <si>
    <t>Montáž potrubí plastového kruhového s přírubou, průměru přes 100 do 200 mm</t>
  </si>
  <si>
    <t>-2104224276</t>
  </si>
  <si>
    <t>10+5+3</t>
  </si>
  <si>
    <t>OSM.222010</t>
  </si>
  <si>
    <t>KGEM trouba DN160x4,0/1000 SN4</t>
  </si>
  <si>
    <t>1442076629</t>
  </si>
  <si>
    <t>18*1,2 'Přepočtené koeficientem množství</t>
  </si>
  <si>
    <t>721273153</t>
  </si>
  <si>
    <t>Ventilační hlavice z polypropylenu (PP) DN 110</t>
  </si>
  <si>
    <t>-136715734</t>
  </si>
  <si>
    <t>Poznámka k položce:
vývod ventilace nad střechu + vent.hlavice  D+M</t>
  </si>
  <si>
    <t>225973705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</si>
  <si>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</si>
  <si>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</si>
  <si>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</si>
  <si>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</si>
  <si>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</si>
  <si>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</si>
  <si>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-1588330169</t>
  </si>
  <si>
    <t>7,4*5,4+3,7*13,4+0,3*3</t>
  </si>
  <si>
    <t>11163150</t>
  </si>
  <si>
    <t>lak penetrační asfaltový</t>
  </si>
  <si>
    <t>1567448859</t>
  </si>
  <si>
    <t>Poznámka k položce:
Spotřeba 0,3-0,4kg/m2</t>
  </si>
  <si>
    <t>90,44*0,00033 'Přepočtené koeficientem množství</t>
  </si>
  <si>
    <t>711141559</t>
  </si>
  <si>
    <t>Provedení izolace proti zemní vlhkosti pásy přitavením NAIP na ploše vodorovné V</t>
  </si>
  <si>
    <t>-794447254</t>
  </si>
  <si>
    <t>2*(7,4*5,4+3,7*13,4+0,3*3)</t>
  </si>
  <si>
    <t>91</t>
  </si>
  <si>
    <t>GBR.11229A</t>
  </si>
  <si>
    <t>-1146784670</t>
  </si>
  <si>
    <t>90,44*1,1655 'Přepočtené koeficientem množství</t>
  </si>
  <si>
    <t>92</t>
  </si>
  <si>
    <t>62833158</t>
  </si>
  <si>
    <t>pás asfaltový natavitelný oxidovaný tl 4,0mm typu G200 S40 s vložkou ze skleněné tkaniny, s jemnozrnným minerálním posypem</t>
  </si>
  <si>
    <t>-501666630</t>
  </si>
  <si>
    <t>93</t>
  </si>
  <si>
    <t>711142559</t>
  </si>
  <si>
    <t>Provedení izolace proti zemní vlhkosti pásy přitavením NAIP na ploše svislé S</t>
  </si>
  <si>
    <t>342425423</t>
  </si>
  <si>
    <t>0,15*10,5</t>
  </si>
  <si>
    <t>94</t>
  </si>
  <si>
    <t>998711201</t>
  </si>
  <si>
    <t>Přesun hmot pro izolace proti vodě, vlhkosti a plynům stanovený procentní sazbou (%) z ceny vodorovná dopravní vzdálenost do 50 m v objektech výšky do 6 m</t>
  </si>
  <si>
    <t>-2144363313</t>
  </si>
  <si>
    <t>95</t>
  </si>
  <si>
    <t>712331111</t>
  </si>
  <si>
    <t>Provedení povlakové krytiny střech plochých do 10° pásy na sucho podkladní samolepící asfaltový pás</t>
  </si>
  <si>
    <t>-2146927705</t>
  </si>
  <si>
    <t>96</t>
  </si>
  <si>
    <t>62853002</t>
  </si>
  <si>
    <t>pás asfaltový samolepicí modifikovaný SBS tl 2,8mm s vložkou ze skleněné tkaniny se spalitelnou fólií nebo jemnozrnným minerálním posypem nebo textilií na horním povrchu</t>
  </si>
  <si>
    <t>29650734</t>
  </si>
  <si>
    <t>78,56*1,1655 'Přepočtené koeficientem množství</t>
  </si>
  <si>
    <t>97</t>
  </si>
  <si>
    <t>998712101</t>
  </si>
  <si>
    <t>Přesun hmot pro povlakové krytiny stanovený z hmotnosti přesunovaného materiálu vodorovná dopravní vzdálenost do 50 m v objektech výšky do 6 m</t>
  </si>
  <si>
    <t>1898232316</t>
  </si>
  <si>
    <t>98</t>
  </si>
  <si>
    <t>713111131</t>
  </si>
  <si>
    <t>Montáž tepelné izolace stropů rohožemi, pásy, dílci, deskami, bloky (izolační materiál ve specifikaci) žebrových spodem s uchycením (drátem, páskou apod.)</t>
  </si>
  <si>
    <t>-1224184965</t>
  </si>
  <si>
    <t>7,0*5,6+10,2*3,6</t>
  </si>
  <si>
    <t>99</t>
  </si>
  <si>
    <t>63141190</t>
  </si>
  <si>
    <t>deska tepelně izolační minerální do šikmých střech a stěn  λ=0,036-0,037 tl 120mm</t>
  </si>
  <si>
    <t>64825134</t>
  </si>
  <si>
    <t>80,39*1,05 'Přepočtené koeficientem množství</t>
  </si>
  <si>
    <t>100</t>
  </si>
  <si>
    <t>-1700282432</t>
  </si>
  <si>
    <t>9,4*5,4+10,7*3,7</t>
  </si>
  <si>
    <t>101</t>
  </si>
  <si>
    <t>63141195</t>
  </si>
  <si>
    <t>deska tepelně izolační minerální do šikmých střech a stěn  λ=0,036-0,037 tl 200mm</t>
  </si>
  <si>
    <t>550580576</t>
  </si>
  <si>
    <t>90,35*1,05 'Přepočtené koeficientem množství</t>
  </si>
  <si>
    <t>102</t>
  </si>
  <si>
    <t>713121111</t>
  </si>
  <si>
    <t>Montáž tepelné izolace podlah rohožemi, pásy, deskami, dílci, bloky (izolační materiál ve specifikaci) kladenými volně jednovrstvá</t>
  </si>
  <si>
    <t>-519493276</t>
  </si>
  <si>
    <t>103</t>
  </si>
  <si>
    <t>28372309</t>
  </si>
  <si>
    <t>deska EPS 100 do plochých střech a podlah λ=0,037 tl 100mm</t>
  </si>
  <si>
    <t>-31800330</t>
  </si>
  <si>
    <t>80,39*1,02 'Přepočtené koeficientem množství</t>
  </si>
  <si>
    <t>104</t>
  </si>
  <si>
    <t>1023154654</t>
  </si>
  <si>
    <t>(10+7)*0,5</t>
  </si>
  <si>
    <t>105</t>
  </si>
  <si>
    <t>28376352</t>
  </si>
  <si>
    <t>deska perimetrická spodních staveb, podlah a plochých střech 200kPa λ=0,034 tl 50mm</t>
  </si>
  <si>
    <t>2145725546</t>
  </si>
  <si>
    <t>8,5*1,05 'Přepočtené koeficientem množství</t>
  </si>
  <si>
    <t>106</t>
  </si>
  <si>
    <t>713191132</t>
  </si>
  <si>
    <t>Montáž tepelné izolace stavebních konstrukcí - doplňky a konstrukční součásti podlah, stropů vrchem nebo střech překrytím fólií separační z PE</t>
  </si>
  <si>
    <t>-1903720875</t>
  </si>
  <si>
    <t>107</t>
  </si>
  <si>
    <t>28323101</t>
  </si>
  <si>
    <t>fólie LDPE (750 kg/m3) proti zemní vlhkosti nad úrovní terénu tl 1mm</t>
  </si>
  <si>
    <t>370252900</t>
  </si>
  <si>
    <t>80,39*1,1655 'Přepočtené koeficientem množství</t>
  </si>
  <si>
    <t>108</t>
  </si>
  <si>
    <t>713463111</t>
  </si>
  <si>
    <t>Montáž izolace tepelné potrubí a ohybů tvarovkami nebo deskami potrubními pouzdry bez povrchové úpravy (izolační materiál ve specifikaci) staženými pozinkovaným drátem potrubí jednovrstvá D do 100 mm</t>
  </si>
  <si>
    <t>-1982505391</t>
  </si>
  <si>
    <t>48,4+18+38+31+8+12+30</t>
  </si>
  <si>
    <t>109</t>
  </si>
  <si>
    <t>6000067750</t>
  </si>
  <si>
    <t>Tepelná izolace Tubex Standard 28/20, délka 2m</t>
  </si>
  <si>
    <t>882980669</t>
  </si>
  <si>
    <t>12+18</t>
  </si>
  <si>
    <t>30*1,02 'Přepočtené koeficientem množství</t>
  </si>
  <si>
    <t>110</t>
  </si>
  <si>
    <t>6000018750</t>
  </si>
  <si>
    <t>Tepelná izolace Tubex Standard 35/10, délka 2m</t>
  </si>
  <si>
    <t>-176822840</t>
  </si>
  <si>
    <t>30+38</t>
  </si>
  <si>
    <t>68*1,02 'Přepočtené koeficientem množství</t>
  </si>
  <si>
    <t>111</t>
  </si>
  <si>
    <t>6000018730</t>
  </si>
  <si>
    <t>Tepelná izolace Tubex Standard 22/10, délka 2m</t>
  </si>
  <si>
    <t>-75969768</t>
  </si>
  <si>
    <t>48,4+8</t>
  </si>
  <si>
    <t>56,4*1,02 'Přepočtené koeficientem množství</t>
  </si>
  <si>
    <t>112</t>
  </si>
  <si>
    <t>6000018720</t>
  </si>
  <si>
    <t>Tepelná izolace Tubex Standard 15/10, délka 2 m</t>
  </si>
  <si>
    <t>-2004320575</t>
  </si>
  <si>
    <t>31*1,02 'Přepočtené koeficientem množství</t>
  </si>
  <si>
    <t>113</t>
  </si>
  <si>
    <t>998713201</t>
  </si>
  <si>
    <t>Přesun hmot pro izolace tepelné stanovený procentní sazbou (%) z ceny vodorovná dopravní vzdálenost do 50 m v objektech výšky do 6 m</t>
  </si>
  <si>
    <t>615590841</t>
  </si>
  <si>
    <t>721</t>
  </si>
  <si>
    <t>Zdravotechnika - vnitřní kanalizace</t>
  </si>
  <si>
    <t>114</t>
  </si>
  <si>
    <t>721173315</t>
  </si>
  <si>
    <t>Potrubí z trub PVC SN4 dešťové DN 110</t>
  </si>
  <si>
    <t>79508892</t>
  </si>
  <si>
    <t>4,0+2,0</t>
  </si>
  <si>
    <t>115</t>
  </si>
  <si>
    <t>721173706</t>
  </si>
  <si>
    <t>Potrubí z trub polyetylenových svařované odpadní (svislé) DN 100</t>
  </si>
  <si>
    <t>-1792105674</t>
  </si>
  <si>
    <t>5,5+2,5+1,0+3,0+5*1,0</t>
  </si>
  <si>
    <t>116</t>
  </si>
  <si>
    <t>721173707</t>
  </si>
  <si>
    <t>Potrubí z trub polyetylenových svařované odpadní (svislé) DN 125</t>
  </si>
  <si>
    <t>-1197569440</t>
  </si>
  <si>
    <t>117</t>
  </si>
  <si>
    <t>721173722</t>
  </si>
  <si>
    <t>Potrubí z trub polyetylenových svařované připojovací DN 40</t>
  </si>
  <si>
    <t>263440959</t>
  </si>
  <si>
    <t>118</t>
  </si>
  <si>
    <t>721173723</t>
  </si>
  <si>
    <t>Potrubí z trub polyetylenových svařované připojovací DN 50</t>
  </si>
  <si>
    <t>-776736965</t>
  </si>
  <si>
    <t>2,0+2,5+1,2+2,0+8*1,0</t>
  </si>
  <si>
    <t>119</t>
  </si>
  <si>
    <t>55233200</t>
  </si>
  <si>
    <t>žlab sprchového koutu se zápachovou uzávěrkou š koutu 700mm</t>
  </si>
  <si>
    <t>-154933467</t>
  </si>
  <si>
    <t>Poznámka k položce:
Dodávka + montáž</t>
  </si>
  <si>
    <t>120</t>
  </si>
  <si>
    <t>55233203</t>
  </si>
  <si>
    <t>žlab sprchového koutu se zápachovou uzávěrkou š koutu 1000mm</t>
  </si>
  <si>
    <t>768141236</t>
  </si>
  <si>
    <t>2*2,0</t>
  </si>
  <si>
    <t>121</t>
  </si>
  <si>
    <t>998721201</t>
  </si>
  <si>
    <t>Přesun hmot pro vnitřní kanalizace stanovený procentní sazbou (%) z ceny vodorovná dopravní vzdálenost do 50 m v objektech výšky do 6 m</t>
  </si>
  <si>
    <t>-211123642</t>
  </si>
  <si>
    <t>722</t>
  </si>
  <si>
    <t>Zdravotechnika - vnitřní vodovod</t>
  </si>
  <si>
    <t>122</t>
  </si>
  <si>
    <t>722174002</t>
  </si>
  <si>
    <t>Potrubí z plastových trubek z polypropylenu PPR svařovaných polyfúzně PN 16 (SDR 7,4) D 20 x 2,8</t>
  </si>
  <si>
    <t>-1299472551</t>
  </si>
  <si>
    <t>2*(3,0+1,4+1,4+0,7+2,5+1,0+2,0+1,0)</t>
  </si>
  <si>
    <t>14*2*0,8</t>
  </si>
  <si>
    <t>123</t>
  </si>
  <si>
    <t>722174003</t>
  </si>
  <si>
    <t>Potrubí z plastových trubek z polypropylenu PPR svařovaných polyfúzně PN 16 (SDR 7,4) D 25 x 3,5</t>
  </si>
  <si>
    <t>-348950369</t>
  </si>
  <si>
    <t>2*(3,0+6,0)</t>
  </si>
  <si>
    <t>124</t>
  </si>
  <si>
    <t>722174004</t>
  </si>
  <si>
    <t>Potrubí z plastových trubek z polypropylenu PPR svařovaných polyfúzně PN 16 (SDR 7,4) D 32 x 4,4</t>
  </si>
  <si>
    <t>614808042</t>
  </si>
  <si>
    <t>2*(15,2+2,4+0,5+1,2)</t>
  </si>
  <si>
    <t>125</t>
  </si>
  <si>
    <t>55143128</t>
  </si>
  <si>
    <t>baterie dřezová stojánková do 1 otvoru horní výtok s otáčivým kulatým ústím dl ramínka 200mm</t>
  </si>
  <si>
    <t>742515562</t>
  </si>
  <si>
    <t>126</t>
  </si>
  <si>
    <t>55144048</t>
  </si>
  <si>
    <t>baterie umyvadlová páková</t>
  </si>
  <si>
    <t>1649341154</t>
  </si>
  <si>
    <t>127</t>
  </si>
  <si>
    <t>55145521</t>
  </si>
  <si>
    <t>baterie sprchová nástěnná senzorová s termostatickým ventilem 2 vody 12V napájení</t>
  </si>
  <si>
    <t>2125836281</t>
  </si>
  <si>
    <t>128</t>
  </si>
  <si>
    <t>55166001</t>
  </si>
  <si>
    <t>souprava pro připojení závěsného WC DN 110</t>
  </si>
  <si>
    <t>sada</t>
  </si>
  <si>
    <t>-1374158343</t>
  </si>
  <si>
    <t>129</t>
  </si>
  <si>
    <t>55166827</t>
  </si>
  <si>
    <t>sedátko záchodové plastové bílé</t>
  </si>
  <si>
    <t>-1242480117</t>
  </si>
  <si>
    <t>130</t>
  </si>
  <si>
    <t>55281717</t>
  </si>
  <si>
    <t>montážní prvek pro závěsné WC do zděných konstrukcí ovládání shora stavební v 820/880mm</t>
  </si>
  <si>
    <t>545664514</t>
  </si>
  <si>
    <t>131</t>
  </si>
  <si>
    <t>64211005</t>
  </si>
  <si>
    <t>umyvadlo keramické závěsné bílé 550x420mm</t>
  </si>
  <si>
    <t>-1712796289</t>
  </si>
  <si>
    <t>132</t>
  </si>
  <si>
    <t>64250901</t>
  </si>
  <si>
    <t>urinál keramický bílý</t>
  </si>
  <si>
    <t>-959281607</t>
  </si>
  <si>
    <t>133</t>
  </si>
  <si>
    <t>64271101</t>
  </si>
  <si>
    <t>výlevka keramická bílá</t>
  </si>
  <si>
    <t>-1736288214</t>
  </si>
  <si>
    <t>134</t>
  </si>
  <si>
    <t>55431082</t>
  </si>
  <si>
    <t>koš odpadkový drátěný závěsný nerezový 350x290x190mm</t>
  </si>
  <si>
    <t>-1623567614</t>
  </si>
  <si>
    <t>135</t>
  </si>
  <si>
    <t>64294411</t>
  </si>
  <si>
    <t>mýdlenka keramická bílá</t>
  </si>
  <si>
    <t>-621421623</t>
  </si>
  <si>
    <t>136</t>
  </si>
  <si>
    <t>55431084</t>
  </si>
  <si>
    <t>zásobník papírových ručníků skládaných nerezové provedení</t>
  </si>
  <si>
    <t>-1106171688</t>
  </si>
  <si>
    <t>137</t>
  </si>
  <si>
    <t>55431092</t>
  </si>
  <si>
    <t>zásobník toaletních papírů komaxit bílý D 310mm</t>
  </si>
  <si>
    <t>2055499710</t>
  </si>
  <si>
    <t>138</t>
  </si>
  <si>
    <t>AZP.NP01</t>
  </si>
  <si>
    <t>nerezová dělící stěna (přepážka) k pisoárům, 495 x 800 mm</t>
  </si>
  <si>
    <t>965429366</t>
  </si>
  <si>
    <t>139</t>
  </si>
  <si>
    <t>722220121</t>
  </si>
  <si>
    <t>Armatury s jedním závitem nástěnky pro baterii G 1/2"</t>
  </si>
  <si>
    <t>pár</t>
  </si>
  <si>
    <t>38085969</t>
  </si>
  <si>
    <t>140</t>
  </si>
  <si>
    <t>998722201</t>
  </si>
  <si>
    <t>Přesun hmot pro vnitřní vodovod stanovený procentní sazbou (%) z ceny vodorovná dopravní vzdálenost do 50 m v objektech výšky do 6 m</t>
  </si>
  <si>
    <t>1831108240</t>
  </si>
  <si>
    <t>733</t>
  </si>
  <si>
    <t>Ústřední vytápění - rozvodné potrubí</t>
  </si>
  <si>
    <t>141</t>
  </si>
  <si>
    <t>733223302</t>
  </si>
  <si>
    <t>Potrubí z trubek měděných tvrdých spojovaných lisováním PN 16, T= +110°C Ø 18/1</t>
  </si>
  <si>
    <t>1181515988</t>
  </si>
  <si>
    <t>2*(1,5+1,0+0,5+1,0+1,5+0,5+1,0+1,0+1,5+1,5+1,5+1,0+2,0)</t>
  </si>
  <si>
    <t>142</t>
  </si>
  <si>
    <t>733223303</t>
  </si>
  <si>
    <t>Potrubí z trubek měděných tvrdých spojovaných lisováním PN 16, T= +110°C Ø 22/1</t>
  </si>
  <si>
    <t>245182488</t>
  </si>
  <si>
    <t>2*1,5+2*1,5+2*1,0</t>
  </si>
  <si>
    <t>143</t>
  </si>
  <si>
    <t>733223304</t>
  </si>
  <si>
    <t>Potrubí z trubek měděných tvrdých spojovaných lisováním PN 16, T= +110°C Ø 28/1,5</t>
  </si>
  <si>
    <t>1078149006</t>
  </si>
  <si>
    <t>2*6</t>
  </si>
  <si>
    <t>144</t>
  </si>
  <si>
    <t>733223305</t>
  </si>
  <si>
    <t>Potrubí z trubek měděných tvrdých spojovaných lisováním PN 16, T= +110°C Ø 35/1,5</t>
  </si>
  <si>
    <t>-1820197256</t>
  </si>
  <si>
    <t>2*15</t>
  </si>
  <si>
    <t>145</t>
  </si>
  <si>
    <t>998733201</t>
  </si>
  <si>
    <t>Přesun hmot pro rozvody potrubí stanovený procentní sazbou z ceny vodorovná dopravní vzdálenost do 50 m v objektech výšky do 6 m</t>
  </si>
  <si>
    <t>-2053471881</t>
  </si>
  <si>
    <t>735</t>
  </si>
  <si>
    <t>Ústřední vytápění - otopná tělesa</t>
  </si>
  <si>
    <t>146</t>
  </si>
  <si>
    <t>735141111</t>
  </si>
  <si>
    <t>Montáž otopných těles lamelových na stěnu výšky tělesa do 1400 mm</t>
  </si>
  <si>
    <t>1585565113</t>
  </si>
  <si>
    <t>147</t>
  </si>
  <si>
    <t>48454378</t>
  </si>
  <si>
    <t>těleso otopné panelové 2 deskové bez přídavné přestupní plochy v 500mm dl 600mm 503W</t>
  </si>
  <si>
    <t>1687875412</t>
  </si>
  <si>
    <t>148</t>
  </si>
  <si>
    <t>48453017</t>
  </si>
  <si>
    <t>těleso otopné panelové 1 deskové VK bez přídavné přestupní plochy v 600mm dl 500mm 302W</t>
  </si>
  <si>
    <t>371762284</t>
  </si>
  <si>
    <t>149</t>
  </si>
  <si>
    <t>48454381</t>
  </si>
  <si>
    <t>těleso otopné panelové 2 deskové bez přídavné přestupní plochy v 500mm dl 800mm 670W</t>
  </si>
  <si>
    <t>406107704</t>
  </si>
  <si>
    <t>151</t>
  </si>
  <si>
    <t>998735201</t>
  </si>
  <si>
    <t>Přesun hmot pro otopná tělesa stanovený procentní sazbou (%) z ceny vodorovná dopravní vzdálenost do 50 m v objektech výšky do 6 m</t>
  </si>
  <si>
    <t>1475266523</t>
  </si>
  <si>
    <t>152</t>
  </si>
  <si>
    <t>741101001</t>
  </si>
  <si>
    <t>Práce elektromontážní komplet - silnoprud, viz samostatná příloha</t>
  </si>
  <si>
    <t>soub</t>
  </si>
  <si>
    <t>512</t>
  </si>
  <si>
    <t>124471888</t>
  </si>
  <si>
    <t>153</t>
  </si>
  <si>
    <t>762083122</t>
  </si>
  <si>
    <t>Práce společné pro tesařské konstrukce impregnace řeziva máčením proti dřevokaznému hmyzu, houbám a plísním, třída ohrožení 3 a 4 (dřevo v exteriéru)</t>
  </si>
  <si>
    <t>1465830398</t>
  </si>
  <si>
    <t>0,231+2,281+3,421+0,437</t>
  </si>
  <si>
    <t>154</t>
  </si>
  <si>
    <t>762085103.R</t>
  </si>
  <si>
    <t>Práce společné pro tesařské konstrukce montáž ocelových spojovacích prostředků ( včetně dodávky materiálu ) kotevních želez příložek, patek, táhel</t>
  </si>
  <si>
    <t>422096217</t>
  </si>
  <si>
    <t>155</t>
  </si>
  <si>
    <t>762085112.R</t>
  </si>
  <si>
    <t>Práce společné pro tesařské konstrukce montáž ocelových spojovacích prostředků ( včetně dodávky materiálu ) svorníků, šroubů délky přes 150 do 300 mm</t>
  </si>
  <si>
    <t>-470853162</t>
  </si>
  <si>
    <t>156</t>
  </si>
  <si>
    <t>762132138</t>
  </si>
  <si>
    <t>Montáž bednění stěn z hoblovaných prken tl. do 32 mm na pero a drážku, na polodrážku, na vložené pero</t>
  </si>
  <si>
    <t>140068175</t>
  </si>
  <si>
    <t>(0,25+0,4)*(9,5+3,0)</t>
  </si>
  <si>
    <t>157</t>
  </si>
  <si>
    <t>61191120</t>
  </si>
  <si>
    <t>palubky obkladové smrk profil klasický 12,5x96mm jakost A/B</t>
  </si>
  <si>
    <t>1925994816</t>
  </si>
  <si>
    <t>158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</si>
  <si>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</si>
  <si>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</si>
  <si>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-1530697382</t>
  </si>
  <si>
    <t>9,5+3,0</t>
  </si>
  <si>
    <t>159</t>
  </si>
  <si>
    <t>60512130</t>
  </si>
  <si>
    <t>hranol stavební řezivo průřezu do 224cm2 do dl 6m</t>
  </si>
  <si>
    <t>-1404867407</t>
  </si>
  <si>
    <t>12,5*0,14*0,12</t>
  </si>
  <si>
    <t>160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</si>
  <si>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</si>
  <si>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</si>
  <si>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964944015</t>
  </si>
  <si>
    <t>krokve 180/240</t>
  </si>
  <si>
    <t>8,0*9+4,0*12+9,2</t>
  </si>
  <si>
    <t>161</t>
  </si>
  <si>
    <t>60512140</t>
  </si>
  <si>
    <t>hranol stavební řezivo průřezu do 450cm2 do dl 6m</t>
  </si>
  <si>
    <t>-1187689470</t>
  </si>
  <si>
    <t>4,0*12*0,18*0,24</t>
  </si>
  <si>
    <t>162</t>
  </si>
  <si>
    <t>60512141</t>
  </si>
  <si>
    <t>hranol stavební řezivo průřezu do 450cm2 dl 6-8m</t>
  </si>
  <si>
    <t>-982370759</t>
  </si>
  <si>
    <t>8,0*9*0,18*0,24</t>
  </si>
  <si>
    <t>163</t>
  </si>
  <si>
    <t>60512142</t>
  </si>
  <si>
    <t>hranol stavební řezivo průřezu do 450cm2 přes dl 8m</t>
  </si>
  <si>
    <t>-898683917</t>
  </si>
  <si>
    <t>9,2*0,18*0,24</t>
  </si>
  <si>
    <t>164</t>
  </si>
  <si>
    <t>762341210</t>
  </si>
  <si>
    <t>Bednění a laťování montáž bednění střech rovných a šikmých sklonu do 60° s vyřezáním otvorů z prken hrubých na sraz tl. do 32 mm</t>
  </si>
  <si>
    <t>668507310</t>
  </si>
  <si>
    <t>165</t>
  </si>
  <si>
    <t>60515111</t>
  </si>
  <si>
    <t>řezivo jehličnaté boční prkno 20-30mm</t>
  </si>
  <si>
    <t>-2030005546</t>
  </si>
  <si>
    <t>0,02*(8,2*8,0+2,7*4,8)</t>
  </si>
  <si>
    <t>166</t>
  </si>
  <si>
    <t>998762201</t>
  </si>
  <si>
    <t>Přesun hmot pro konstrukce tesařské stanovený procentní sazbou (%) z ceny vodorovná dopravní vzdálenost do 50 m v objektech výšky do 6 m</t>
  </si>
  <si>
    <t>151431761</t>
  </si>
  <si>
    <t>763</t>
  </si>
  <si>
    <t>Konstrukce suché výstavby</t>
  </si>
  <si>
    <t>167</t>
  </si>
  <si>
    <t>763111323</t>
  </si>
  <si>
    <t>Příčka ze sádrokartonových desek s nosnou konstrukcí z jednoduchých ocelových profilů UW, CW jednoduše opláštěná deskou protipožární DF tl. 12,5 mm s izolací, EI 45, příčka tl. 100 mm, profil 75, Rw do 49 dB</t>
  </si>
  <si>
    <t>-332080256</t>
  </si>
  <si>
    <t xml:space="preserve">Poznámka k položce:
změna PD pozn.2
</t>
  </si>
  <si>
    <t>2,15*2,60-1,5*2,0</t>
  </si>
  <si>
    <t>168</t>
  </si>
  <si>
    <t>763121465</t>
  </si>
  <si>
    <t>Stěna předsazená ze sádrokartonových desek s nosnou konstrukcí z ocelových profilů CW, UW dvojitě opláštěná deskami protipožárními impregnovanými DFH2 tl. 2 x 12,5 mm s izolací, EI 45, stěna tl. 75 mm, profil 50</t>
  </si>
  <si>
    <t>1542745215</t>
  </si>
  <si>
    <t>(4,0+2,9)*2,6</t>
  </si>
  <si>
    <t>169</t>
  </si>
  <si>
    <t>763131452</t>
  </si>
  <si>
    <t>Podhled ze sádrokartonových desek dvouvrstvá zavěšená spodní konstrukce z ocelových profilů CD, UD jednoduše opláštěná deskou impregnovanou H2, tl. 12,5 mm, s izolací</t>
  </si>
  <si>
    <t>88236136</t>
  </si>
  <si>
    <t>13*3,7+7*6,0</t>
  </si>
  <si>
    <t>170</t>
  </si>
  <si>
    <t>998763200</t>
  </si>
  <si>
    <t>Přesun hmot pro dřevostavby stanovený procentní sazbou (%) z ceny vodorovná dopravní vzdálenost do 50 m v objektech výšky do 6 m</t>
  </si>
  <si>
    <t>-1122094866</t>
  </si>
  <si>
    <t>171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</si>
  <si>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</si>
  <si>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</si>
  <si>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763845125</t>
  </si>
  <si>
    <t>172</t>
  </si>
  <si>
    <t>764211616</t>
  </si>
  <si>
    <t>Oplechování střešních prvků z pozinkovaného plechu s povrchovou úpravou hřebene větraného v krytině ze šablon s použitím hřebenového plechu s těsněním a perforovaným plechem rš 500 mm</t>
  </si>
  <si>
    <t>27280269</t>
  </si>
  <si>
    <t>6,1+5,2</t>
  </si>
  <si>
    <t>173</t>
  </si>
  <si>
    <t>764212607</t>
  </si>
  <si>
    <t>Oplechování střešních prvků z pozinkovaného plechu s povrchovou úpravou úžlabí rš 670 mm</t>
  </si>
  <si>
    <t>643727563</t>
  </si>
  <si>
    <t>174</t>
  </si>
  <si>
    <t>-405831526</t>
  </si>
  <si>
    <t>9,55+3,05</t>
  </si>
  <si>
    <t>175</t>
  </si>
  <si>
    <t>764214604</t>
  </si>
  <si>
    <t>Oplechování horních ploch zdí a nadezdívek (atik) z pozinkovaného plechu s povrchovou úpravou mechanicky kotvené rš 330 mm</t>
  </si>
  <si>
    <t>984861319</t>
  </si>
  <si>
    <t>8,0+12,0</t>
  </si>
  <si>
    <t>176</t>
  </si>
  <si>
    <t>764216603</t>
  </si>
  <si>
    <t>Oplechování parapetů z pozinkovaného plechu s povrchovou úpravou rovných mechanicky kotvené, bez rohů rš 250 mm</t>
  </si>
  <si>
    <t>823105488</t>
  </si>
  <si>
    <t>1,95*2+1,25</t>
  </si>
  <si>
    <t>177</t>
  </si>
  <si>
    <t>764311613</t>
  </si>
  <si>
    <t>Lemování zdí z pozinkovaného plechu s povrchovou úpravou boční nebo horní rovné, střech s krytinou skládanou mimo prejzovou rš 250 mm</t>
  </si>
  <si>
    <t>329982403</t>
  </si>
  <si>
    <t>178</t>
  </si>
  <si>
    <t>562613694</t>
  </si>
  <si>
    <t>9,5+3,05</t>
  </si>
  <si>
    <t>179</t>
  </si>
  <si>
    <t>764511622</t>
  </si>
  <si>
    <t>Žlab podokapní z pozinkovaného plechu s povrchovou úpravou včetně háků a čel roh nebo kout, žlabu půlkruhového rš 330 mm</t>
  </si>
  <si>
    <t>-1915298803</t>
  </si>
  <si>
    <t>180</t>
  </si>
  <si>
    <t>-1258435577</t>
  </si>
  <si>
    <t>181</t>
  </si>
  <si>
    <t>-1226606610</t>
  </si>
  <si>
    <t>182</t>
  </si>
  <si>
    <t>998764201</t>
  </si>
  <si>
    <t>Přesun hmot pro konstrukce klempířské stanovený procentní sazbou (%) z ceny vodorovná dopravní vzdálenost do 50 m v objektech výšky do 6 m</t>
  </si>
  <si>
    <t>182088478</t>
  </si>
  <si>
    <t>183</t>
  </si>
  <si>
    <t>766622115.R</t>
  </si>
  <si>
    <t>Montáž oken plochy přes 1 m2 pevných výšky do 1,5 m s rámem do zdiva s pož. odolností EI 15 DP1</t>
  </si>
  <si>
    <t>-1080467737</t>
  </si>
  <si>
    <t>2*1,96*0,75</t>
  </si>
  <si>
    <t>184</t>
  </si>
  <si>
    <t>61140042.R</t>
  </si>
  <si>
    <t>okno  fixním zasklením dvojsklo 1,25*0,75 EI 15 DP1</t>
  </si>
  <si>
    <t>-1778614606</t>
  </si>
  <si>
    <t>185</t>
  </si>
  <si>
    <t>766622216</t>
  </si>
  <si>
    <t>Montáž oken plastových plochy do 1 m2 včetně montáže rámu otevíravých do zdiva</t>
  </si>
  <si>
    <t>1589381863</t>
  </si>
  <si>
    <t>186</t>
  </si>
  <si>
    <t>61140049</t>
  </si>
  <si>
    <t>okno plastové otevíravé/sklopné dvojsklo do plochy 1m2</t>
  </si>
  <si>
    <t>-1967312999</t>
  </si>
  <si>
    <t>1,25*0,75</t>
  </si>
  <si>
    <t>187</t>
  </si>
  <si>
    <t>766622862</t>
  </si>
  <si>
    <t>Demontáž okenních konstrukcí k opětovnému použití vyvěšení křídel dřevěných nebo plastových okenních, plochy otvoru přes 1,5 m2</t>
  </si>
  <si>
    <t>1997403532</t>
  </si>
  <si>
    <t>188</t>
  </si>
  <si>
    <t>766641131</t>
  </si>
  <si>
    <t>Montáž balkónových dveří dřevěných nebo plastových včetně rámu zdvojených do zdiva jednokřídlových bez nadsvětlíku</t>
  </si>
  <si>
    <t>-1378420279</t>
  </si>
  <si>
    <t>189</t>
  </si>
  <si>
    <t>61140057</t>
  </si>
  <si>
    <t>dveře plastové balkonové jednokřídlové dvojsklo</t>
  </si>
  <si>
    <t>-1294293681</t>
  </si>
  <si>
    <t>1,0*2,25</t>
  </si>
  <si>
    <t>190</t>
  </si>
  <si>
    <t>766660001</t>
  </si>
  <si>
    <t>Montáž dveřních křídel dřevěných nebo plastových otevíravých do ocelové zárubně povrchově upravených jednokřídlových, šířky do 800 mm</t>
  </si>
  <si>
    <t>-1559128208</t>
  </si>
  <si>
    <t>191</t>
  </si>
  <si>
    <t>61162073</t>
  </si>
  <si>
    <t>dveře jednokřídlé voštinové povrch laminátový plné 700x1970-2100mm</t>
  </si>
  <si>
    <t>723765847</t>
  </si>
  <si>
    <t>192</t>
  </si>
  <si>
    <t>61162074</t>
  </si>
  <si>
    <t>dveře jednokřídlé voštinové povrch laminátový plné 800x1970-2100mm</t>
  </si>
  <si>
    <t>-1401276179</t>
  </si>
  <si>
    <t>193</t>
  </si>
  <si>
    <t>766660031</t>
  </si>
  <si>
    <t>Montáž dveřních křídel dřevěných nebo plastových otevíravých do ocelové zárubně protipožárních dvoukřídlových jakékoliv šířky</t>
  </si>
  <si>
    <t>-2117987587</t>
  </si>
  <si>
    <t>194</t>
  </si>
  <si>
    <t>61162128</t>
  </si>
  <si>
    <t xml:space="preserve">dveře dvoukřídlé dřevotřískové protipožární EI (EW) 30 D3 povrch laminátový plné 1500x1970-2100mm
</t>
  </si>
  <si>
    <t>1733390380</t>
  </si>
  <si>
    <t>195</t>
  </si>
  <si>
    <t>766660729</t>
  </si>
  <si>
    <t>Montáž dveřních doplňků dveřního kování interiérového štítku s klikou</t>
  </si>
  <si>
    <t>-783187665</t>
  </si>
  <si>
    <t>196</t>
  </si>
  <si>
    <t>54914624</t>
  </si>
  <si>
    <t>kování dveřní vrchní klika včetně štítu a montážního materiálu HR BB 72 F4</t>
  </si>
  <si>
    <t>-760788054</t>
  </si>
  <si>
    <t>197</t>
  </si>
  <si>
    <t>-680494175</t>
  </si>
  <si>
    <t>1,25</t>
  </si>
  <si>
    <t>198</t>
  </si>
  <si>
    <t>60794102</t>
  </si>
  <si>
    <t>parapet dřevotřískový vnitřní povrch laminátový š 260mm</t>
  </si>
  <si>
    <t>-95781002</t>
  </si>
  <si>
    <t>199</t>
  </si>
  <si>
    <t>971217056</t>
  </si>
  <si>
    <t>2*1,92</t>
  </si>
  <si>
    <t>200</t>
  </si>
  <si>
    <t>-1582203143</t>
  </si>
  <si>
    <t>201</t>
  </si>
  <si>
    <t>998766201</t>
  </si>
  <si>
    <t>Přesun hmot pro konstrukce truhlářské stanovený procentní sazbou (%) z ceny vodorovná dopravní vzdálenost do 50 m v objektech výšky do 6 m</t>
  </si>
  <si>
    <t>1629623689</t>
  </si>
  <si>
    <t>771</t>
  </si>
  <si>
    <t>Podlahy z dlaždic</t>
  </si>
  <si>
    <t>202</t>
  </si>
  <si>
    <t>771473112</t>
  </si>
  <si>
    <t>Montáž soklů z dlaždic keramických lepených standardním lepidlem rovných, výšky přes 65 do 90 mm</t>
  </si>
  <si>
    <t>-1335329678</t>
  </si>
  <si>
    <t>7,4+3,0+2,0+8,5+1,7+1,7+3,6+2,1+2,7+3,65+3,65+2,0+0,2*2+(4,0+4,0+2,82+2,82)*2</t>
  </si>
  <si>
    <t>203</t>
  </si>
  <si>
    <t>59761011</t>
  </si>
  <si>
    <t>dlažba keramická slinutá hladká do interiéru i exteriéru do 9ks/m2</t>
  </si>
  <si>
    <t>248999862</t>
  </si>
  <si>
    <t>69,68*0,08</t>
  </si>
  <si>
    <t>5,574*1,1 'Přepočtené koeficientem množství</t>
  </si>
  <si>
    <t>204</t>
  </si>
  <si>
    <t>771573113</t>
  </si>
  <si>
    <t>Montáž podlah z dlaždic keramických lepených standardním lepidlem hladkých přes 9 do 12 ks/m2</t>
  </si>
  <si>
    <t>-454159443</t>
  </si>
  <si>
    <t>9,56+11,59+6,21+2,16+5,17+3,78+3,56+11,20+7,83+11,2+7,83</t>
  </si>
  <si>
    <t>205</t>
  </si>
  <si>
    <t>-771797024</t>
  </si>
  <si>
    <t>80,09*1,1 'Přepočtené koeficientem množství</t>
  </si>
  <si>
    <t>206</t>
  </si>
  <si>
    <t>771577151</t>
  </si>
  <si>
    <t>Montáž podlah z dlaždic keramických kladených do malty Příplatek k cenám za plochu do 5 m2 jednotlivě</t>
  </si>
  <si>
    <t>697056514</t>
  </si>
  <si>
    <t>2,16+3,78+3,56</t>
  </si>
  <si>
    <t>207</t>
  </si>
  <si>
    <t>998771201</t>
  </si>
  <si>
    <t>Přesun hmot pro podlahy z dlaždic stanovený procentní sazbou (%) z ceny vodorovná dopravní vzdálenost do 50 m v objektech výšky do 6 m</t>
  </si>
  <si>
    <t>-475654633</t>
  </si>
  <si>
    <t>781</t>
  </si>
  <si>
    <t>Dokončovací práce - obklady</t>
  </si>
  <si>
    <t>208</t>
  </si>
  <si>
    <t>781131112</t>
  </si>
  <si>
    <t>Izolace stěny pod obklad izolace nátěrem nebo stěrkou ve dvou vrstvách</t>
  </si>
  <si>
    <t>149411226</t>
  </si>
  <si>
    <t>izolace pod dlazbou</t>
  </si>
  <si>
    <t>2,16+5,17+3,78+3,56+7,83+7,83</t>
  </si>
  <si>
    <t>izolace pod obklad</t>
  </si>
  <si>
    <t>209</t>
  </si>
  <si>
    <t>781474114</t>
  </si>
  <si>
    <t>Montáž obkladů vnitřních stěn z dlaždic keramických lepených flexibilním lepidlem maloformátových hladkých přes 19 do 22 ks/m2</t>
  </si>
  <si>
    <t>285351842</t>
  </si>
  <si>
    <t>210</t>
  </si>
  <si>
    <t>59761040</t>
  </si>
  <si>
    <t>obklad keramický hladký přes 19 do 22ks/m2</t>
  </si>
  <si>
    <t>1673292873</t>
  </si>
  <si>
    <t>143,65*1,1 'Přepočtené koeficientem množství</t>
  </si>
  <si>
    <t>211</t>
  </si>
  <si>
    <t>781477111</t>
  </si>
  <si>
    <t>Montáž obkladů vnitřních stěn z dlaždic keramických Příplatek k cenám za plochu do 10 m2 jednotlivě</t>
  </si>
  <si>
    <t>-1955569648</t>
  </si>
  <si>
    <t>212</t>
  </si>
  <si>
    <t>781494111</t>
  </si>
  <si>
    <t>Obklad - dokončující práce profily ukončovací lepené flexibilním lepidlem rohové</t>
  </si>
  <si>
    <t>-1404394732</t>
  </si>
  <si>
    <t>2,25*14+0,75*6+1,92*2+1,25</t>
  </si>
  <si>
    <t>213</t>
  </si>
  <si>
    <t>998781201</t>
  </si>
  <si>
    <t>Přesun hmot pro obklady keramické stanovený procentní sazbou (%) z ceny vodorovná dopravní vzdálenost do 50 m v objektech výšky do 6 m</t>
  </si>
  <si>
    <t>1742737699</t>
  </si>
  <si>
    <t>783</t>
  </si>
  <si>
    <t>Dokončovací práce - nátěry</t>
  </si>
  <si>
    <t>214</t>
  </si>
  <si>
    <t>783148211</t>
  </si>
  <si>
    <t>Lakovací nátěr truhlářských konstrukcí dvojnásobný s mezibroušením akryluretanový</t>
  </si>
  <si>
    <t>-1302953492</t>
  </si>
  <si>
    <t>784</t>
  </si>
  <si>
    <t>Dokončovací práce - malby a tapety</t>
  </si>
  <si>
    <t>215</t>
  </si>
  <si>
    <t>784181011</t>
  </si>
  <si>
    <t>Pačokování dvojnásobné v místnostech výšky do 3,80 m</t>
  </si>
  <si>
    <t>753578191</t>
  </si>
  <si>
    <t>omítka štuková</t>
  </si>
  <si>
    <t>0,5*(3,0*4+2,8*4+1,9*2+2,0*2+1,25*4+2*4+1,8*8+2,9*2+1,2*2+1,8*2*2)</t>
  </si>
  <si>
    <t>Mezisoučet</t>
  </si>
  <si>
    <t>podhled SDK</t>
  </si>
  <si>
    <t>216</t>
  </si>
  <si>
    <t>784221101</t>
  </si>
  <si>
    <t>Malby z malířských směsí otěruvzdorných za sucha dvojnásobné, bílé za sucha otěruvzdorné dobře v místnostech výšky do 3,80 m</t>
  </si>
  <si>
    <t>172040681</t>
  </si>
  <si>
    <t>217</t>
  </si>
  <si>
    <t>2018575235</t>
  </si>
  <si>
    <t>218</t>
  </si>
  <si>
    <t>-85082441</t>
  </si>
  <si>
    <t>219</t>
  </si>
  <si>
    <t>1964080036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</si>
  <si>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</si>
  <si>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</si>
  <si>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</si>
  <si>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</si>
  <si>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</si>
  <si>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</si>
  <si>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</si>
  <si>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</si>
  <si>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</si>
  <si>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</si>
  <si>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</si>
  <si>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</si>
  <si>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</si>
  <si>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</si>
  <si>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</si>
  <si>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</si>
  <si>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</si>
  <si>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</si>
  <si>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</si>
  <si>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</si>
  <si>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</si>
  <si>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</si>
  <si>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</si>
  <si>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</si>
  <si>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</si>
  <si>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</si>
  <si>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</si>
  <si>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</si>
  <si>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</si>
  <si>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</si>
  <si>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</si>
  <si>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</si>
  <si>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</si>
  <si>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</si>
  <si>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</si>
  <si>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</si>
  <si>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</si>
  <si>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</si>
  <si>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</si>
  <si>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</si>
  <si>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</si>
  <si>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</si>
  <si>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</si>
  <si>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</si>
  <si>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</si>
  <si>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</si>
  <si>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</si>
  <si>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</si>
  <si>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</si>
  <si>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</si>
  <si>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</si>
  <si>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</si>
  <si>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</si>
  <si>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</si>
  <si>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</si>
  <si>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</si>
  <si>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</si>
  <si>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</si>
  <si>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</si>
  <si>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</si>
  <si>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</si>
  <si>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</si>
  <si>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</si>
  <si>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</si>
  <si>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</si>
  <si>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</si>
  <si>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</si>
  <si>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</si>
  <si>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</si>
  <si>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</si>
  <si>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</si>
  <si>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</si>
  <si>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</si>
  <si>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</si>
  <si>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</si>
  <si>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</si>
  <si>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</si>
  <si>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</si>
  <si>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</si>
  <si>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</si>
  <si>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</si>
  <si>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</si>
  <si>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</si>
  <si>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</si>
  <si>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</si>
  <si>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</si>
  <si>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</si>
  <si>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</si>
  <si>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</si>
  <si>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</si>
  <si>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</si>
  <si>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</si>
  <si>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</si>
  <si>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</si>
  <si>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</si>
  <si>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</si>
  <si>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</si>
  <si>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</si>
  <si>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</si>
  <si>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</si>
  <si>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</si>
  <si>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</si>
  <si>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</si>
  <si>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</si>
  <si>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</si>
  <si>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</si>
  <si>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</si>
  <si>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</si>
  <si>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</si>
  <si>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</si>
  <si>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</si>
  <si>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</si>
  <si>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</si>
  <si>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</si>
  <si>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</si>
  <si>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</si>
  <si>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</si>
  <si>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</si>
  <si>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</si>
  <si>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</si>
  <si>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</si>
  <si>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</si>
  <si>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</si>
  <si>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</si>
  <si>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</si>
  <si>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</si>
  <si>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</si>
  <si>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</si>
  <si>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</si>
  <si>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</si>
  <si>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</si>
  <si>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</si>
  <si>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</si>
  <si>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</si>
  <si>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</si>
  <si>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</si>
  <si>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</si>
  <si>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</si>
  <si>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</si>
  <si>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</si>
  <si>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</si>
  <si>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</si>
  <si>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</si>
  <si>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</si>
  <si>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</si>
  <si>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</si>
  <si>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</si>
  <si>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</si>
  <si>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</si>
  <si>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</si>
  <si>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</si>
  <si>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</si>
  <si>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</si>
  <si>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</si>
  <si>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</si>
  <si>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</si>
  <si>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</si>
  <si>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</si>
  <si>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</si>
  <si>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</si>
  <si>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</si>
  <si>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</si>
  <si>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</si>
  <si>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</si>
  <si>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</si>
  <si>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</si>
  <si>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</si>
  <si>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</si>
  <si>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</si>
  <si>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</si>
  <si>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</si>
  <si>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</si>
  <si>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</si>
  <si>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</si>
  <si>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</si>
  <si>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</si>
  <si>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</si>
  <si>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</si>
  <si>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</si>
  <si>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</si>
  <si>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</si>
  <si>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</si>
  <si>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</si>
  <si>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</si>
  <si>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</si>
  <si>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</si>
  <si>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podkladní elastomerem modifikovaný natavovovací asfaltový pás s minerálním posypem 200 S5 mineral</t>
  </si>
  <si>
    <t>deska EPS 70 fasádní λ=0,039 tl 100mm</t>
  </si>
  <si>
    <t>profil zakládací Al tl 1,0mm pro ETICS pro izolant tl 100mm</t>
  </si>
  <si>
    <t>podkladní elastomerem modifikovaný natavovovací asfaltový pás s minerálním posypem SBS GG 200 S4</t>
  </si>
  <si>
    <t>Ventilátor 4-400 C  IP44</t>
  </si>
  <si>
    <t>axiální ventilátor s EC motorem IP 44 d200,průtok 1335 m3/hod</t>
  </si>
  <si>
    <t>Mřížka  300x300 větrací ochranná</t>
  </si>
  <si>
    <t>Spínač  015800 žaluziový</t>
  </si>
  <si>
    <t>646704 KNX žaluziový akční člen REG-K</t>
  </si>
  <si>
    <t>okno plastové otevíravé/sklopné trojsklo přes plochu 1m2 v 1,5-2,5m, U=0,9</t>
  </si>
  <si>
    <t>okno plastové otevíravé/sklopné trojsklo přes plochu 1m2 přes v 2,5m, U=0,9</t>
  </si>
  <si>
    <t>dveře plastové balkonové dvoukřídlové trojsklo</t>
  </si>
  <si>
    <t>Elektroinstalace</t>
  </si>
  <si>
    <t>Pomocný rozvaděč R1 nástěnný OEZ typ RZG-1S18, 18mod.neprůhledné dveře</t>
  </si>
  <si>
    <t>ks</t>
  </si>
  <si>
    <t>Chránič j jističem 16B/1N/0,03 PFL7</t>
  </si>
  <si>
    <t>Chránič 2 pól. PF7 25/2/0,03</t>
  </si>
  <si>
    <t>Jistič 1 pól. 10B/1/PL7</t>
  </si>
  <si>
    <t>Svítidla</t>
  </si>
  <si>
    <t>63348 1550/840, 10W (S4,5,6,7,10,13)</t>
  </si>
  <si>
    <t>64050 LED 1,4ft PC3200/840, 22W (S9,12)</t>
  </si>
  <si>
    <t>63560 3600/840, 24W (S8,11)</t>
  </si>
  <si>
    <t>63349 1900/840, 12W (S2,3,2)</t>
  </si>
  <si>
    <t>63351 2500/840, 16W (S1)</t>
  </si>
  <si>
    <t>Ventilátor s automatickou žaluzií do potrubí (800 m3)</t>
  </si>
  <si>
    <t>Kabely a vodiče</t>
  </si>
  <si>
    <t>CYKY 2Ax1,5</t>
  </si>
  <si>
    <t>CYKY 3Ax1,5</t>
  </si>
  <si>
    <t>CYKY 3Cx1,5</t>
  </si>
  <si>
    <t>CYKY 3Cx2,5</t>
  </si>
  <si>
    <t>CY 4</t>
  </si>
  <si>
    <t>Vypínač 3553-01289 B1</t>
  </si>
  <si>
    <t>Přepínač střídavý č.6 355-06289 B1</t>
  </si>
  <si>
    <t>Dvojzásuvky do krabice 5517-2389 B1</t>
  </si>
  <si>
    <t>Krabice přístrojové k zapuštění KP68</t>
  </si>
  <si>
    <t>Krabice instalační k zapuštění KU68-1901</t>
  </si>
  <si>
    <t>Spojovací a pomocný materiál</t>
  </si>
  <si>
    <t>kpl</t>
  </si>
  <si>
    <t>Elektromontáže-práce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</si>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</sst>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2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5"/>
      <c r="AQ5" s="25"/>
      <c r="AR5" s="23"/>
      <c r="BE5" s="347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5"/>
      <c r="AQ6" s="25"/>
      <c r="AR6" s="23"/>
      <c r="BE6" s="34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48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48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8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8"/>
      <c r="BS10" s="20" t="s">
        <v>6</v>
      </c>
    </row>
    <row r="11" spans="2:71" s="1" customFormat="1" ht="18.4" customHeight="1">
      <c r="B11" s="24"/>
      <c r="C11" s="25"/>
      <c r="D11" s="25"/>
      <c r="E11" s="30" t="s">
        <v>22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27</v>
      </c>
      <c r="AL11" s="25"/>
      <c r="AM11" s="25"/>
      <c r="AN11" s="30" t="s">
        <v>19</v>
      </c>
      <c r="AO11" s="25"/>
      <c r="AP11" s="25"/>
      <c r="AQ11" s="25"/>
      <c r="AR11" s="23"/>
      <c r="BE11" s="348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8"/>
      <c r="BS12" s="20" t="s">
        <v>6</v>
      </c>
    </row>
    <row r="13" spans="2:71" s="1" customFormat="1" ht="12" customHeight="1">
      <c r="B13" s="24"/>
      <c r="C13" s="25"/>
      <c r="D13" s="32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29</v>
      </c>
      <c r="AO13" s="25"/>
      <c r="AP13" s="25"/>
      <c r="AQ13" s="25"/>
      <c r="AR13" s="23"/>
      <c r="BE13" s="348"/>
      <c r="BS13" s="20" t="s">
        <v>6</v>
      </c>
    </row>
    <row r="14" spans="2:71" ht="12.75">
      <c r="B14" s="24"/>
      <c r="C14" s="25"/>
      <c r="D14" s="25"/>
      <c r="E14" s="353" t="s">
        <v>29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2" t="s">
        <v>27</v>
      </c>
      <c r="AL14" s="25"/>
      <c r="AM14" s="25"/>
      <c r="AN14" s="34" t="s">
        <v>29</v>
      </c>
      <c r="AO14" s="25"/>
      <c r="AP14" s="25"/>
      <c r="AQ14" s="25"/>
      <c r="AR14" s="23"/>
      <c r="BE14" s="348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8"/>
      <c r="BS15" s="20" t="s">
        <v>4</v>
      </c>
    </row>
    <row r="16" spans="2:71" s="1" customFormat="1" ht="12" customHeight="1">
      <c r="B16" s="24"/>
      <c r="C16" s="25"/>
      <c r="D16" s="32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8"/>
      <c r="BS16" s="20" t="s">
        <v>4</v>
      </c>
    </row>
    <row r="17" spans="2:71" s="1" customFormat="1" ht="18.4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27</v>
      </c>
      <c r="AL17" s="25"/>
      <c r="AM17" s="25"/>
      <c r="AN17" s="30" t="s">
        <v>19</v>
      </c>
      <c r="AO17" s="25"/>
      <c r="AP17" s="25"/>
      <c r="AQ17" s="25"/>
      <c r="AR17" s="23"/>
      <c r="BE17" s="348"/>
      <c r="BS17" s="20" t="s">
        <v>31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8"/>
      <c r="BS18" s="20" t="s">
        <v>6</v>
      </c>
    </row>
    <row r="19" spans="2:71" s="1" customFormat="1" ht="12" customHeight="1">
      <c r="B19" s="24"/>
      <c r="C19" s="25"/>
      <c r="D19" s="32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8"/>
      <c r="BS19" s="20" t="s">
        <v>6</v>
      </c>
    </row>
    <row r="20" spans="2:71" s="1" customFormat="1" ht="18.4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27</v>
      </c>
      <c r="AL20" s="25"/>
      <c r="AM20" s="25"/>
      <c r="AN20" s="30" t="s">
        <v>19</v>
      </c>
      <c r="AO20" s="25"/>
      <c r="AP20" s="25"/>
      <c r="AQ20" s="25"/>
      <c r="AR20" s="23"/>
      <c r="BE20" s="348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8"/>
    </row>
    <row r="22" spans="2:57" s="1" customFormat="1" ht="12" customHeight="1">
      <c r="B22" s="24"/>
      <c r="C22" s="25"/>
      <c r="D22" s="32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8"/>
    </row>
    <row r="23" spans="2:57" s="1" customFormat="1" ht="47.25" customHeight="1">
      <c r="B23" s="24"/>
      <c r="C23" s="25"/>
      <c r="D23" s="25"/>
      <c r="E23" s="355" t="s">
        <v>34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25"/>
      <c r="AP23" s="25"/>
      <c r="AQ23" s="25"/>
      <c r="AR23" s="23"/>
      <c r="BE23" s="348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8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48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6">
        <f>ROUND(AG54,2)</f>
        <v>0</v>
      </c>
      <c r="AL26" s="357"/>
      <c r="AM26" s="357"/>
      <c r="AN26" s="357"/>
      <c r="AO26" s="357"/>
      <c r="AP26" s="39"/>
      <c r="AQ26" s="39"/>
      <c r="AR26" s="42"/>
      <c r="BE26" s="348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48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58" t="s">
        <v>36</v>
      </c>
      <c r="M28" s="358"/>
      <c r="N28" s="358"/>
      <c r="O28" s="358"/>
      <c r="P28" s="358"/>
      <c r="Q28" s="39"/>
      <c r="R28" s="39"/>
      <c r="S28" s="39"/>
      <c r="T28" s="39"/>
      <c r="U28" s="39"/>
      <c r="V28" s="39"/>
      <c r="W28" s="358" t="s">
        <v>37</v>
      </c>
      <c r="X28" s="358"/>
      <c r="Y28" s="358"/>
      <c r="Z28" s="358"/>
      <c r="AA28" s="358"/>
      <c r="AB28" s="358"/>
      <c r="AC28" s="358"/>
      <c r="AD28" s="358"/>
      <c r="AE28" s="358"/>
      <c r="AF28" s="39"/>
      <c r="AG28" s="39"/>
      <c r="AH28" s="39"/>
      <c r="AI28" s="39"/>
      <c r="AJ28" s="39"/>
      <c r="AK28" s="358" t="s">
        <v>38</v>
      </c>
      <c r="AL28" s="358"/>
      <c r="AM28" s="358"/>
      <c r="AN28" s="358"/>
      <c r="AO28" s="358"/>
      <c r="AP28" s="39"/>
      <c r="AQ28" s="39"/>
      <c r="AR28" s="42"/>
      <c r="BE28" s="348"/>
    </row>
    <row r="29" spans="2:57" s="3" customFormat="1" ht="14.45" customHeight="1">
      <c r="B29" s="43"/>
      <c r="C29" s="44"/>
      <c r="D29" s="32" t="s">
        <v>39</v>
      </c>
      <c r="E29" s="44"/>
      <c r="F29" s="32" t="s">
        <v>40</v>
      </c>
      <c r="G29" s="44"/>
      <c r="H29" s="44"/>
      <c r="I29" s="44"/>
      <c r="J29" s="44"/>
      <c r="K29" s="44"/>
      <c r="L29" s="361">
        <v>0.21</v>
      </c>
      <c r="M29" s="360"/>
      <c r="N29" s="360"/>
      <c r="O29" s="360"/>
      <c r="P29" s="360"/>
      <c r="Q29" s="44"/>
      <c r="R29" s="44"/>
      <c r="S29" s="44"/>
      <c r="T29" s="44"/>
      <c r="U29" s="44"/>
      <c r="V29" s="44"/>
      <c r="W29" s="359">
        <f>ROUND(AZ54,2)</f>
        <v>0</v>
      </c>
      <c r="X29" s="360"/>
      <c r="Y29" s="360"/>
      <c r="Z29" s="360"/>
      <c r="AA29" s="360"/>
      <c r="AB29" s="360"/>
      <c r="AC29" s="360"/>
      <c r="AD29" s="360"/>
      <c r="AE29" s="360"/>
      <c r="AF29" s="44"/>
      <c r="AG29" s="44"/>
      <c r="AH29" s="44"/>
      <c r="AI29" s="44"/>
      <c r="AJ29" s="44"/>
      <c r="AK29" s="359">
        <f>ROUND(AV54,2)</f>
        <v>0</v>
      </c>
      <c r="AL29" s="360"/>
      <c r="AM29" s="360"/>
      <c r="AN29" s="360"/>
      <c r="AO29" s="360"/>
      <c r="AP29" s="44"/>
      <c r="AQ29" s="44"/>
      <c r="AR29" s="45"/>
      <c r="BE29" s="349"/>
    </row>
    <row r="30" spans="2:57" s="3" customFormat="1" ht="14.45" customHeight="1">
      <c r="B30" s="43"/>
      <c r="C30" s="44"/>
      <c r="D30" s="44"/>
      <c r="E30" s="44"/>
      <c r="F30" s="32" t="s">
        <v>41</v>
      </c>
      <c r="G30" s="44"/>
      <c r="H30" s="44"/>
      <c r="I30" s="44"/>
      <c r="J30" s="44"/>
      <c r="K30" s="44"/>
      <c r="L30" s="361">
        <v>0.15</v>
      </c>
      <c r="M30" s="360"/>
      <c r="N30" s="360"/>
      <c r="O30" s="360"/>
      <c r="P30" s="360"/>
      <c r="Q30" s="44"/>
      <c r="R30" s="44"/>
      <c r="S30" s="44"/>
      <c r="T30" s="44"/>
      <c r="U30" s="44"/>
      <c r="V30" s="44"/>
      <c r="W30" s="359">
        <f>ROUND(BA54,2)</f>
        <v>0</v>
      </c>
      <c r="X30" s="360"/>
      <c r="Y30" s="360"/>
      <c r="Z30" s="360"/>
      <c r="AA30" s="360"/>
      <c r="AB30" s="360"/>
      <c r="AC30" s="360"/>
      <c r="AD30" s="360"/>
      <c r="AE30" s="360"/>
      <c r="AF30" s="44"/>
      <c r="AG30" s="44"/>
      <c r="AH30" s="44"/>
      <c r="AI30" s="44"/>
      <c r="AJ30" s="44"/>
      <c r="AK30" s="359">
        <f>ROUND(AW54,2)</f>
        <v>0</v>
      </c>
      <c r="AL30" s="360"/>
      <c r="AM30" s="360"/>
      <c r="AN30" s="360"/>
      <c r="AO30" s="360"/>
      <c r="AP30" s="44"/>
      <c r="AQ30" s="44"/>
      <c r="AR30" s="45"/>
      <c r="BE30" s="349"/>
    </row>
    <row r="31" spans="2:57" s="3" customFormat="1" ht="14.45" customHeight="1" hidden="1">
      <c r="B31" s="43"/>
      <c r="C31" s="44"/>
      <c r="D31" s="44"/>
      <c r="E31" s="44"/>
      <c r="F31" s="32" t="s">
        <v>42</v>
      </c>
      <c r="G31" s="44"/>
      <c r="H31" s="44"/>
      <c r="I31" s="44"/>
      <c r="J31" s="44"/>
      <c r="K31" s="44"/>
      <c r="L31" s="361">
        <v>0.21</v>
      </c>
      <c r="M31" s="360"/>
      <c r="N31" s="360"/>
      <c r="O31" s="360"/>
      <c r="P31" s="360"/>
      <c r="Q31" s="44"/>
      <c r="R31" s="44"/>
      <c r="S31" s="44"/>
      <c r="T31" s="44"/>
      <c r="U31" s="44"/>
      <c r="V31" s="44"/>
      <c r="W31" s="359">
        <f>ROUND(BB54,2)</f>
        <v>0</v>
      </c>
      <c r="X31" s="360"/>
      <c r="Y31" s="360"/>
      <c r="Z31" s="360"/>
      <c r="AA31" s="360"/>
      <c r="AB31" s="360"/>
      <c r="AC31" s="360"/>
      <c r="AD31" s="360"/>
      <c r="AE31" s="360"/>
      <c r="AF31" s="44"/>
      <c r="AG31" s="44"/>
      <c r="AH31" s="44"/>
      <c r="AI31" s="44"/>
      <c r="AJ31" s="44"/>
      <c r="AK31" s="359">
        <v>0</v>
      </c>
      <c r="AL31" s="360"/>
      <c r="AM31" s="360"/>
      <c r="AN31" s="360"/>
      <c r="AO31" s="360"/>
      <c r="AP31" s="44"/>
      <c r="AQ31" s="44"/>
      <c r="AR31" s="45"/>
      <c r="BE31" s="349"/>
    </row>
    <row r="32" spans="2:57" s="3" customFormat="1" ht="14.45" customHeight="1" hidden="1">
      <c r="B32" s="43"/>
      <c r="C32" s="44"/>
      <c r="D32" s="44"/>
      <c r="E32" s="44"/>
      <c r="F32" s="32" t="s">
        <v>43</v>
      </c>
      <c r="G32" s="44"/>
      <c r="H32" s="44"/>
      <c r="I32" s="44"/>
      <c r="J32" s="44"/>
      <c r="K32" s="44"/>
      <c r="L32" s="361">
        <v>0.15</v>
      </c>
      <c r="M32" s="360"/>
      <c r="N32" s="360"/>
      <c r="O32" s="360"/>
      <c r="P32" s="360"/>
      <c r="Q32" s="44"/>
      <c r="R32" s="44"/>
      <c r="S32" s="44"/>
      <c r="T32" s="44"/>
      <c r="U32" s="44"/>
      <c r="V32" s="44"/>
      <c r="W32" s="359">
        <f>ROUND(BC54,2)</f>
        <v>0</v>
      </c>
      <c r="X32" s="360"/>
      <c r="Y32" s="360"/>
      <c r="Z32" s="360"/>
      <c r="AA32" s="360"/>
      <c r="AB32" s="360"/>
      <c r="AC32" s="360"/>
      <c r="AD32" s="360"/>
      <c r="AE32" s="360"/>
      <c r="AF32" s="44"/>
      <c r="AG32" s="44"/>
      <c r="AH32" s="44"/>
      <c r="AI32" s="44"/>
      <c r="AJ32" s="44"/>
      <c r="AK32" s="359">
        <v>0</v>
      </c>
      <c r="AL32" s="360"/>
      <c r="AM32" s="360"/>
      <c r="AN32" s="360"/>
      <c r="AO32" s="360"/>
      <c r="AP32" s="44"/>
      <c r="AQ32" s="44"/>
      <c r="AR32" s="45"/>
      <c r="BE32" s="349"/>
    </row>
    <row r="33" spans="2:44" s="3" customFormat="1" ht="14.45" customHeight="1" hidden="1">
      <c r="B33" s="43"/>
      <c r="C33" s="44"/>
      <c r="D33" s="44"/>
      <c r="E33" s="44"/>
      <c r="F33" s="32" t="s">
        <v>44</v>
      </c>
      <c r="G33" s="44"/>
      <c r="H33" s="44"/>
      <c r="I33" s="44"/>
      <c r="J33" s="44"/>
      <c r="K33" s="44"/>
      <c r="L33" s="361">
        <v>0</v>
      </c>
      <c r="M33" s="360"/>
      <c r="N33" s="360"/>
      <c r="O33" s="360"/>
      <c r="P33" s="360"/>
      <c r="Q33" s="44"/>
      <c r="R33" s="44"/>
      <c r="S33" s="44"/>
      <c r="T33" s="44"/>
      <c r="U33" s="44"/>
      <c r="V33" s="44"/>
      <c r="W33" s="359">
        <f>ROUND(BD54,2)</f>
        <v>0</v>
      </c>
      <c r="X33" s="360"/>
      <c r="Y33" s="360"/>
      <c r="Z33" s="360"/>
      <c r="AA33" s="360"/>
      <c r="AB33" s="360"/>
      <c r="AC33" s="360"/>
      <c r="AD33" s="360"/>
      <c r="AE33" s="360"/>
      <c r="AF33" s="44"/>
      <c r="AG33" s="44"/>
      <c r="AH33" s="44"/>
      <c r="AI33" s="44"/>
      <c r="AJ33" s="44"/>
      <c r="AK33" s="359">
        <v>0</v>
      </c>
      <c r="AL33" s="360"/>
      <c r="AM33" s="360"/>
      <c r="AN33" s="360"/>
      <c r="AO33" s="360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362" t="s">
        <v>47</v>
      </c>
      <c r="Y35" s="363"/>
      <c r="Z35" s="363"/>
      <c r="AA35" s="363"/>
      <c r="AB35" s="363"/>
      <c r="AC35" s="48"/>
      <c r="AD35" s="48"/>
      <c r="AE35" s="48"/>
      <c r="AF35" s="48"/>
      <c r="AG35" s="48"/>
      <c r="AH35" s="48"/>
      <c r="AI35" s="48"/>
      <c r="AJ35" s="48"/>
      <c r="AK35" s="364">
        <f>SUM(AK26:AK33)</f>
        <v>0</v>
      </c>
      <c r="AL35" s="363"/>
      <c r="AM35" s="363"/>
      <c r="AN35" s="363"/>
      <c r="AO35" s="365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20211004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6" t="str">
        <f>K6</f>
        <v>Klatovy, SPŠ , parc.číslo 2025/3, 4137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68" t="str">
        <f>IF(AN8="","",AN8)</f>
        <v>16. 2. 2021</v>
      </c>
      <c r="AN47" s="368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369" t="str">
        <f>IF(E17="","",E17)</f>
        <v xml:space="preserve"> </v>
      </c>
      <c r="AN49" s="370"/>
      <c r="AO49" s="370"/>
      <c r="AP49" s="370"/>
      <c r="AQ49" s="39"/>
      <c r="AR49" s="42"/>
      <c r="AS49" s="371" t="s">
        <v>49</v>
      </c>
      <c r="AT49" s="37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32</v>
      </c>
      <c r="AJ50" s="39"/>
      <c r="AK50" s="39"/>
      <c r="AL50" s="39"/>
      <c r="AM50" s="369" t="str">
        <f>IF(E20="","",E20)</f>
        <v xml:space="preserve"> </v>
      </c>
      <c r="AN50" s="370"/>
      <c r="AO50" s="370"/>
      <c r="AP50" s="370"/>
      <c r="AQ50" s="39"/>
      <c r="AR50" s="42"/>
      <c r="AS50" s="373"/>
      <c r="AT50" s="37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5"/>
      <c r="AT51" s="37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7" t="s">
        <v>50</v>
      </c>
      <c r="D52" s="378"/>
      <c r="E52" s="378"/>
      <c r="F52" s="378"/>
      <c r="G52" s="378"/>
      <c r="H52" s="69"/>
      <c r="I52" s="379" t="s">
        <v>51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80" t="s">
        <v>52</v>
      </c>
      <c r="AH52" s="378"/>
      <c r="AI52" s="378"/>
      <c r="AJ52" s="378"/>
      <c r="AK52" s="378"/>
      <c r="AL52" s="378"/>
      <c r="AM52" s="378"/>
      <c r="AN52" s="379" t="s">
        <v>53</v>
      </c>
      <c r="AO52" s="378"/>
      <c r="AP52" s="378"/>
      <c r="AQ52" s="70" t="s">
        <v>54</v>
      </c>
      <c r="AR52" s="42"/>
      <c r="AS52" s="71" t="s">
        <v>55</v>
      </c>
      <c r="AT52" s="72" t="s">
        <v>56</v>
      </c>
      <c r="AU52" s="72" t="s">
        <v>57</v>
      </c>
      <c r="AV52" s="72" t="s">
        <v>58</v>
      </c>
      <c r="AW52" s="72" t="s">
        <v>59</v>
      </c>
      <c r="AX52" s="72" t="s">
        <v>60</v>
      </c>
      <c r="AY52" s="72" t="s">
        <v>61</v>
      </c>
      <c r="AZ52" s="72" t="s">
        <v>62</v>
      </c>
      <c r="BA52" s="72" t="s">
        <v>63</v>
      </c>
      <c r="BB52" s="72" t="s">
        <v>64</v>
      </c>
      <c r="BC52" s="72" t="s">
        <v>65</v>
      </c>
      <c r="BD52" s="73" t="s">
        <v>66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84">
        <f>ROUND(SUM(AG55:AG56),2)</f>
        <v>0</v>
      </c>
      <c r="AH54" s="384"/>
      <c r="AI54" s="384"/>
      <c r="AJ54" s="384"/>
      <c r="AK54" s="384"/>
      <c r="AL54" s="384"/>
      <c r="AM54" s="384"/>
      <c r="AN54" s="385">
        <f>SUM(AG54,AT54)</f>
        <v>0</v>
      </c>
      <c r="AO54" s="385"/>
      <c r="AP54" s="385"/>
      <c r="AQ54" s="81" t="s">
        <v>19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68</v>
      </c>
      <c r="BT54" s="87" t="s">
        <v>69</v>
      </c>
      <c r="BU54" s="88" t="s">
        <v>70</v>
      </c>
      <c r="BV54" s="87" t="s">
        <v>71</v>
      </c>
      <c r="BW54" s="87" t="s">
        <v>5</v>
      </c>
      <c r="BX54" s="87" t="s">
        <v>72</v>
      </c>
      <c r="CL54" s="87" t="s">
        <v>19</v>
      </c>
    </row>
    <row r="55" spans="1:91" s="7" customFormat="1" ht="16.5" customHeight="1">
      <c r="A55" s="89" t="s">
        <v>73</v>
      </c>
      <c r="B55" s="90"/>
      <c r="C55" s="91"/>
      <c r="D55" s="383" t="s">
        <v>74</v>
      </c>
      <c r="E55" s="383"/>
      <c r="F55" s="383"/>
      <c r="G55" s="383"/>
      <c r="H55" s="383"/>
      <c r="I55" s="92"/>
      <c r="J55" s="383" t="s">
        <v>75</v>
      </c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1">
        <f>'01 - Zateplení tělocvičny'!J30</f>
        <v>0</v>
      </c>
      <c r="AH55" s="382"/>
      <c r="AI55" s="382"/>
      <c r="AJ55" s="382"/>
      <c r="AK55" s="382"/>
      <c r="AL55" s="382"/>
      <c r="AM55" s="382"/>
      <c r="AN55" s="381">
        <f>SUM(AG55,AT55)</f>
        <v>0</v>
      </c>
      <c r="AO55" s="382"/>
      <c r="AP55" s="382"/>
      <c r="AQ55" s="93" t="s">
        <v>76</v>
      </c>
      <c r="AR55" s="94"/>
      <c r="AS55" s="95">
        <v>0</v>
      </c>
      <c r="AT55" s="96">
        <f>ROUND(SUM(AV55:AW55),2)</f>
        <v>0</v>
      </c>
      <c r="AU55" s="97">
        <f>'01 - Zateplení tělocvičny'!P95</f>
        <v>0</v>
      </c>
      <c r="AV55" s="96">
        <f>'01 - Zateplení tělocvičny'!J33</f>
        <v>0</v>
      </c>
      <c r="AW55" s="96">
        <f>'01 - Zateplení tělocvičny'!J34</f>
        <v>0</v>
      </c>
      <c r="AX55" s="96">
        <f>'01 - Zateplení tělocvičny'!J35</f>
        <v>0</v>
      </c>
      <c r="AY55" s="96">
        <f>'01 - Zateplení tělocvičny'!J36</f>
        <v>0</v>
      </c>
      <c r="AZ55" s="96">
        <f>'01 - Zateplení tělocvičny'!F33</f>
        <v>0</v>
      </c>
      <c r="BA55" s="96">
        <f>'01 - Zateplení tělocvičny'!F34</f>
        <v>0</v>
      </c>
      <c r="BB55" s="96">
        <f>'01 - Zateplení tělocvičny'!F35</f>
        <v>0</v>
      </c>
      <c r="BC55" s="96">
        <f>'01 - Zateplení tělocvičny'!F36</f>
        <v>0</v>
      </c>
      <c r="BD55" s="98">
        <f>'01 - Zateplení tělocvičny'!F37</f>
        <v>0</v>
      </c>
      <c r="BT55" s="99" t="s">
        <v>77</v>
      </c>
      <c r="BV55" s="99" t="s">
        <v>71</v>
      </c>
      <c r="BW55" s="99" t="s">
        <v>78</v>
      </c>
      <c r="BX55" s="99" t="s">
        <v>5</v>
      </c>
      <c r="CL55" s="99" t="s">
        <v>19</v>
      </c>
      <c r="CM55" s="99" t="s">
        <v>79</v>
      </c>
    </row>
    <row r="56" spans="1:91" s="7" customFormat="1" ht="16.5" customHeight="1">
      <c r="A56" s="89" t="s">
        <v>73</v>
      </c>
      <c r="B56" s="90"/>
      <c r="C56" s="91"/>
      <c r="D56" s="383" t="s">
        <v>80</v>
      </c>
      <c r="E56" s="383"/>
      <c r="F56" s="383"/>
      <c r="G56" s="383"/>
      <c r="H56" s="383"/>
      <c r="I56" s="92"/>
      <c r="J56" s="383" t="s">
        <v>81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1">
        <f>'02 - Přístavba šaten'!J30</f>
        <v>0</v>
      </c>
      <c r="AH56" s="382"/>
      <c r="AI56" s="382"/>
      <c r="AJ56" s="382"/>
      <c r="AK56" s="382"/>
      <c r="AL56" s="382"/>
      <c r="AM56" s="382"/>
      <c r="AN56" s="381">
        <f>SUM(AG56,AT56)</f>
        <v>0</v>
      </c>
      <c r="AO56" s="382"/>
      <c r="AP56" s="382"/>
      <c r="AQ56" s="93" t="s">
        <v>76</v>
      </c>
      <c r="AR56" s="94"/>
      <c r="AS56" s="100">
        <v>0</v>
      </c>
      <c r="AT56" s="101">
        <f>ROUND(SUM(AV56:AW56),2)</f>
        <v>0</v>
      </c>
      <c r="AU56" s="102">
        <f>'02 - Přístavba šaten'!P110</f>
        <v>0</v>
      </c>
      <c r="AV56" s="101">
        <f>'02 - Přístavba šaten'!J33</f>
        <v>0</v>
      </c>
      <c r="AW56" s="101">
        <f>'02 - Přístavba šaten'!J34</f>
        <v>0</v>
      </c>
      <c r="AX56" s="101">
        <f>'02 - Přístavba šaten'!J35</f>
        <v>0</v>
      </c>
      <c r="AY56" s="101">
        <f>'02 - Přístavba šaten'!J36</f>
        <v>0</v>
      </c>
      <c r="AZ56" s="101">
        <f>'02 - Přístavba šaten'!F33</f>
        <v>0</v>
      </c>
      <c r="BA56" s="101">
        <f>'02 - Přístavba šaten'!F34</f>
        <v>0</v>
      </c>
      <c r="BB56" s="101">
        <f>'02 - Přístavba šaten'!F35</f>
        <v>0</v>
      </c>
      <c r="BC56" s="101">
        <f>'02 - Přístavba šaten'!F36</f>
        <v>0</v>
      </c>
      <c r="BD56" s="103">
        <f>'02 - Přístavba šaten'!F37</f>
        <v>0</v>
      </c>
      <c r="BT56" s="99" t="s">
        <v>77</v>
      </c>
      <c r="BV56" s="99" t="s">
        <v>71</v>
      </c>
      <c r="BW56" s="99" t="s">
        <v>82</v>
      </c>
      <c r="BX56" s="99" t="s">
        <v>5</v>
      </c>
      <c r="CL56" s="99" t="s">
        <v>19</v>
      </c>
      <c r="CM56" s="99" t="s">
        <v>79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aF6d9T6UsWA/Tpaa28izUbs9EWY8asn9KFN/XKeaNq01r+PMCDkY90JXz7Je500A2vnwpr7uQNX0ZSR5CaTX4Q==" saltValue="FN3h8ht6s1y1gdzcx1bvRyglRQ3d/Wu3xdNRpfZtR1/NfiVunXizMJhrr3lPrAmLjNwdjJXGTsnSb3hDzzl+I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Zateplení tělocvičny'!C2" display="/"/>
    <hyperlink ref="A56" location="'02 - Přístavba šate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4"/>
  <sheetViews>
    <sheetView showGridLines="0" tabSelected="1" workbookViewId="0" topLeftCell="A309">
      <selection activeCell="F333" sqref="F3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78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4.95" customHeight="1">
      <c r="B4" s="23"/>
      <c r="D4" s="106" t="s">
        <v>83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Klatovy, SPŠ , parc.číslo 2025/3, 4137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84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85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16. 2. 2021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ROUND(J95,2)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39</v>
      </c>
      <c r="E33" s="108" t="s">
        <v>40</v>
      </c>
      <c r="F33" s="120">
        <f>ROUND((SUM(BE95:BE353)),2)</f>
        <v>0</v>
      </c>
      <c r="G33" s="37"/>
      <c r="H33" s="37"/>
      <c r="I33" s="121">
        <v>0.21</v>
      </c>
      <c r="J33" s="120">
        <f>ROUND(((SUM(BE95:BE353))*I33),2)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41</v>
      </c>
      <c r="F34" s="120">
        <f>ROUND((SUM(BF95:BF353)),2)</f>
        <v>0</v>
      </c>
      <c r="G34" s="37"/>
      <c r="H34" s="37"/>
      <c r="I34" s="121">
        <v>0.15</v>
      </c>
      <c r="J34" s="120">
        <f>ROUND(((SUM(BF95:BF353))*I34),2)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42</v>
      </c>
      <c r="F35" s="120">
        <f>ROUND((SUM(BG95:BG353)),2)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43</v>
      </c>
      <c r="F36" s="120">
        <f>ROUND((SUM(BH95:BH353)),2)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44</v>
      </c>
      <c r="F37" s="120">
        <f>ROUND((SUM(BI95:BI353)),2)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86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Klatovy, SPŠ , parc.číslo 2025/3, 4137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84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6" t="str">
        <f>E9</f>
        <v>01 - Zateplení tělocvičny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16. 2. 2021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87</v>
      </c>
      <c r="D57" s="134"/>
      <c r="E57" s="134"/>
      <c r="F57" s="134"/>
      <c r="G57" s="134"/>
      <c r="H57" s="134"/>
      <c r="I57" s="134"/>
      <c r="J57" s="135" t="s">
        <v>88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J95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89</v>
      </c>
    </row>
    <row r="60" spans="2:12" s="9" customFormat="1" ht="24.95" customHeight="1">
      <c r="B60" s="137"/>
      <c r="C60" s="138"/>
      <c r="D60" s="139" t="s">
        <v>90</v>
      </c>
      <c r="E60" s="140"/>
      <c r="F60" s="140"/>
      <c r="G60" s="140"/>
      <c r="H60" s="140"/>
      <c r="I60" s="140"/>
      <c r="J60" s="141">
        <f>J96</f>
        <v>0</v>
      </c>
      <c r="K60" s="138"/>
      <c r="L60" s="142"/>
    </row>
    <row r="61" spans="2:12" s="10" customFormat="1" ht="19.9" customHeight="1">
      <c r="B61" s="143"/>
      <c r="C61" s="144"/>
      <c r="D61" s="145" t="s">
        <v>91</v>
      </c>
      <c r="E61" s="146"/>
      <c r="F61" s="146"/>
      <c r="G61" s="146"/>
      <c r="H61" s="146"/>
      <c r="I61" s="146"/>
      <c r="J61" s="147">
        <f>J97</f>
        <v>0</v>
      </c>
      <c r="K61" s="144"/>
      <c r="L61" s="148"/>
    </row>
    <row r="62" spans="2:12" s="10" customFormat="1" ht="19.9" customHeight="1">
      <c r="B62" s="143"/>
      <c r="C62" s="144"/>
      <c r="D62" s="145" t="s">
        <v>92</v>
      </c>
      <c r="E62" s="146"/>
      <c r="F62" s="146"/>
      <c r="G62" s="146"/>
      <c r="H62" s="146"/>
      <c r="I62" s="146"/>
      <c r="J62" s="147">
        <f>J140</f>
        <v>0</v>
      </c>
      <c r="K62" s="144"/>
      <c r="L62" s="148"/>
    </row>
    <row r="63" spans="2:12" s="10" customFormat="1" ht="19.9" customHeight="1">
      <c r="B63" s="143"/>
      <c r="C63" s="144"/>
      <c r="D63" s="145" t="s">
        <v>93</v>
      </c>
      <c r="E63" s="146"/>
      <c r="F63" s="146"/>
      <c r="G63" s="146"/>
      <c r="H63" s="146"/>
      <c r="I63" s="146"/>
      <c r="J63" s="147">
        <f>J155</f>
        <v>0</v>
      </c>
      <c r="K63" s="144"/>
      <c r="L63" s="148"/>
    </row>
    <row r="64" spans="2:12" s="10" customFormat="1" ht="19.9" customHeight="1">
      <c r="B64" s="143"/>
      <c r="C64" s="144"/>
      <c r="D64" s="145" t="s">
        <v>94</v>
      </c>
      <c r="E64" s="146"/>
      <c r="F64" s="146"/>
      <c r="G64" s="146"/>
      <c r="H64" s="146"/>
      <c r="I64" s="146"/>
      <c r="J64" s="147">
        <f>J157</f>
        <v>0</v>
      </c>
      <c r="K64" s="144"/>
      <c r="L64" s="148"/>
    </row>
    <row r="65" spans="2:12" s="10" customFormat="1" ht="19.9" customHeight="1">
      <c r="B65" s="143"/>
      <c r="C65" s="144"/>
      <c r="D65" s="145" t="s">
        <v>95</v>
      </c>
      <c r="E65" s="146"/>
      <c r="F65" s="146"/>
      <c r="G65" s="146"/>
      <c r="H65" s="146"/>
      <c r="I65" s="146"/>
      <c r="J65" s="147">
        <f>J177</f>
        <v>0</v>
      </c>
      <c r="K65" s="144"/>
      <c r="L65" s="148"/>
    </row>
    <row r="66" spans="2:12" s="10" customFormat="1" ht="19.9" customHeight="1">
      <c r="B66" s="143"/>
      <c r="C66" s="144"/>
      <c r="D66" s="145" t="s">
        <v>96</v>
      </c>
      <c r="E66" s="146"/>
      <c r="F66" s="146"/>
      <c r="G66" s="146"/>
      <c r="H66" s="146"/>
      <c r="I66" s="146"/>
      <c r="J66" s="147">
        <f>J208</f>
        <v>0</v>
      </c>
      <c r="K66" s="144"/>
      <c r="L66" s="148"/>
    </row>
    <row r="67" spans="2:12" s="10" customFormat="1" ht="19.9" customHeight="1">
      <c r="B67" s="143"/>
      <c r="C67" s="144"/>
      <c r="D67" s="145" t="s">
        <v>97</v>
      </c>
      <c r="E67" s="146"/>
      <c r="F67" s="146"/>
      <c r="G67" s="146"/>
      <c r="H67" s="146"/>
      <c r="I67" s="146"/>
      <c r="J67" s="147">
        <f>J232</f>
        <v>0</v>
      </c>
      <c r="K67" s="144"/>
      <c r="L67" s="148"/>
    </row>
    <row r="68" spans="2:12" s="10" customFormat="1" ht="19.9" customHeight="1">
      <c r="B68" s="143"/>
      <c r="C68" s="144"/>
      <c r="D68" s="145" t="s">
        <v>98</v>
      </c>
      <c r="E68" s="146"/>
      <c r="F68" s="146"/>
      <c r="G68" s="146"/>
      <c r="H68" s="146"/>
      <c r="I68" s="146"/>
      <c r="J68" s="147">
        <f>J257</f>
        <v>0</v>
      </c>
      <c r="K68" s="144"/>
      <c r="L68" s="148"/>
    </row>
    <row r="69" spans="2:12" s="10" customFormat="1" ht="19.9" customHeight="1">
      <c r="B69" s="143"/>
      <c r="C69" s="144"/>
      <c r="D69" s="145" t="s">
        <v>99</v>
      </c>
      <c r="E69" s="146"/>
      <c r="F69" s="146"/>
      <c r="G69" s="146"/>
      <c r="H69" s="146"/>
      <c r="I69" s="146"/>
      <c r="J69" s="147">
        <f>J269</f>
        <v>0</v>
      </c>
      <c r="K69" s="144"/>
      <c r="L69" s="148"/>
    </row>
    <row r="70" spans="2:12" s="10" customFormat="1" ht="14.85" customHeight="1">
      <c r="B70" s="143"/>
      <c r="C70" s="144"/>
      <c r="D70" s="145" t="s">
        <v>100</v>
      </c>
      <c r="E70" s="146"/>
      <c r="F70" s="146"/>
      <c r="G70" s="146"/>
      <c r="H70" s="146"/>
      <c r="I70" s="146"/>
      <c r="J70" s="147">
        <f>J296</f>
        <v>0</v>
      </c>
      <c r="K70" s="144"/>
      <c r="L70" s="148"/>
    </row>
    <row r="71" spans="2:12" s="10" customFormat="1" ht="21.75" customHeight="1">
      <c r="B71" s="143"/>
      <c r="C71" s="144"/>
      <c r="D71" s="145" t="s">
        <v>101</v>
      </c>
      <c r="E71" s="146"/>
      <c r="F71" s="146"/>
      <c r="G71" s="146"/>
      <c r="H71" s="146"/>
      <c r="I71" s="146"/>
      <c r="J71" s="147">
        <f>J307</f>
        <v>0</v>
      </c>
      <c r="K71" s="144"/>
      <c r="L71" s="148"/>
    </row>
    <row r="72" spans="2:12" s="10" customFormat="1" ht="19.9" customHeight="1">
      <c r="B72" s="143"/>
      <c r="C72" s="144"/>
      <c r="D72" s="145" t="s">
        <v>102</v>
      </c>
      <c r="E72" s="146"/>
      <c r="F72" s="146"/>
      <c r="G72" s="146"/>
      <c r="H72" s="146"/>
      <c r="I72" s="146"/>
      <c r="J72" s="147">
        <f>J338</f>
        <v>0</v>
      </c>
      <c r="K72" s="144"/>
      <c r="L72" s="148"/>
    </row>
    <row r="73" spans="2:12" s="9" customFormat="1" ht="24.95" customHeight="1">
      <c r="B73" s="137"/>
      <c r="C73" s="138"/>
      <c r="D73" s="139" t="s">
        <v>103</v>
      </c>
      <c r="E73" s="140"/>
      <c r="F73" s="140"/>
      <c r="G73" s="140"/>
      <c r="H73" s="140"/>
      <c r="I73" s="140"/>
      <c r="J73" s="141">
        <f>J343</f>
        <v>0</v>
      </c>
      <c r="K73" s="138"/>
      <c r="L73" s="142"/>
    </row>
    <row r="74" spans="2:12" s="10" customFormat="1" ht="19.9" customHeight="1">
      <c r="B74" s="143"/>
      <c r="C74" s="144"/>
      <c r="D74" s="145" t="s">
        <v>104</v>
      </c>
      <c r="E74" s="146"/>
      <c r="F74" s="146"/>
      <c r="G74" s="146"/>
      <c r="H74" s="146"/>
      <c r="I74" s="146"/>
      <c r="J74" s="147">
        <f>J344</f>
        <v>0</v>
      </c>
      <c r="K74" s="144"/>
      <c r="L74" s="148"/>
    </row>
    <row r="75" spans="2:12" s="9" customFormat="1" ht="24.95" customHeight="1">
      <c r="B75" s="137"/>
      <c r="C75" s="138"/>
      <c r="D75" s="139" t="s">
        <v>105</v>
      </c>
      <c r="E75" s="140"/>
      <c r="F75" s="140"/>
      <c r="G75" s="140"/>
      <c r="H75" s="140"/>
      <c r="I75" s="140"/>
      <c r="J75" s="141">
        <f>J351</f>
        <v>0</v>
      </c>
      <c r="K75" s="138"/>
      <c r="L75" s="142"/>
    </row>
    <row r="76" spans="1:31" s="2" customFormat="1" ht="21.7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6" t="s">
        <v>106</v>
      </c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94" t="str">
        <f>E7</f>
        <v>Klatovy, SPŠ , parc.číslo 2025/3, 4137</v>
      </c>
      <c r="F85" s="395"/>
      <c r="G85" s="395"/>
      <c r="H85" s="395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84</v>
      </c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66" t="str">
        <f>E9</f>
        <v>01 - Zateplení tělocvičny</v>
      </c>
      <c r="F87" s="396"/>
      <c r="G87" s="396"/>
      <c r="H87" s="396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F12</f>
        <v xml:space="preserve"> </v>
      </c>
      <c r="G89" s="39"/>
      <c r="H89" s="39"/>
      <c r="I89" s="32" t="s">
        <v>23</v>
      </c>
      <c r="J89" s="62" t="str">
        <f>IF(J12="","",J12)</f>
        <v>16. 2. 2021</v>
      </c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25</v>
      </c>
      <c r="D91" s="39"/>
      <c r="E91" s="39"/>
      <c r="F91" s="30" t="str">
        <f>E15</f>
        <v xml:space="preserve"> </v>
      </c>
      <c r="G91" s="39"/>
      <c r="H91" s="39"/>
      <c r="I91" s="32" t="s">
        <v>30</v>
      </c>
      <c r="J91" s="35" t="str">
        <f>E21</f>
        <v xml:space="preserve"> </v>
      </c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28</v>
      </c>
      <c r="D92" s="39"/>
      <c r="E92" s="39"/>
      <c r="F92" s="30" t="str">
        <f>IF(E18="","",E18)</f>
        <v>Vyplň údaj</v>
      </c>
      <c r="G92" s="39"/>
      <c r="H92" s="39"/>
      <c r="I92" s="32" t="s">
        <v>32</v>
      </c>
      <c r="J92" s="35" t="str">
        <f>E24</f>
        <v xml:space="preserve"> 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49"/>
      <c r="B94" s="150"/>
      <c r="C94" s="151" t="s">
        <v>107</v>
      </c>
      <c r="D94" s="152" t="s">
        <v>54</v>
      </c>
      <c r="E94" s="152" t="s">
        <v>50</v>
      </c>
      <c r="F94" s="152" t="s">
        <v>51</v>
      </c>
      <c r="G94" s="152" t="s">
        <v>108</v>
      </c>
      <c r="H94" s="152" t="s">
        <v>109</v>
      </c>
      <c r="I94" s="152" t="s">
        <v>110</v>
      </c>
      <c r="J94" s="152" t="s">
        <v>88</v>
      </c>
      <c r="K94" s="153" t="s">
        <v>111</v>
      </c>
      <c r="L94" s="154"/>
      <c r="M94" s="71" t="s">
        <v>19</v>
      </c>
      <c r="N94" s="72" t="s">
        <v>39</v>
      </c>
      <c r="O94" s="72" t="s">
        <v>112</v>
      </c>
      <c r="P94" s="72" t="s">
        <v>113</v>
      </c>
      <c r="Q94" s="72" t="s">
        <v>114</v>
      </c>
      <c r="R94" s="72" t="s">
        <v>115</v>
      </c>
      <c r="S94" s="72" t="s">
        <v>116</v>
      </c>
      <c r="T94" s="73" t="s">
        <v>117</v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spans="1:63" s="2" customFormat="1" ht="22.9" customHeight="1">
      <c r="A95" s="37"/>
      <c r="B95" s="38"/>
      <c r="C95" s="78" t="s">
        <v>118</v>
      </c>
      <c r="D95" s="39"/>
      <c r="E95" s="39"/>
      <c r="F95" s="39"/>
      <c r="G95" s="39"/>
      <c r="H95" s="39"/>
      <c r="I95" s="39"/>
      <c r="J95" s="155">
        <f>BK95</f>
        <v>0</v>
      </c>
      <c r="K95" s="39"/>
      <c r="L95" s="42"/>
      <c r="M95" s="74"/>
      <c r="N95" s="156"/>
      <c r="O95" s="75"/>
      <c r="P95" s="157">
        <f>P96+P343+P351</f>
        <v>0</v>
      </c>
      <c r="Q95" s="75"/>
      <c r="R95" s="157">
        <f>R96+R343+R351</f>
        <v>52.68439638</v>
      </c>
      <c r="S95" s="75"/>
      <c r="T95" s="158">
        <f>T96+T343+T351</f>
        <v>32.297566360000005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68</v>
      </c>
      <c r="AU95" s="20" t="s">
        <v>89</v>
      </c>
      <c r="BK95" s="159">
        <f>BK96+BK343+BK351</f>
        <v>0</v>
      </c>
    </row>
    <row r="96" spans="2:63" s="12" customFormat="1" ht="25.9" customHeight="1">
      <c r="B96" s="160"/>
      <c r="C96" s="161"/>
      <c r="D96" s="162" t="s">
        <v>68</v>
      </c>
      <c r="E96" s="163" t="s">
        <v>119</v>
      </c>
      <c r="F96" s="163" t="s">
        <v>120</v>
      </c>
      <c r="G96" s="161"/>
      <c r="H96" s="161"/>
      <c r="I96" s="164"/>
      <c r="J96" s="165">
        <f>BK96</f>
        <v>0</v>
      </c>
      <c r="K96" s="161"/>
      <c r="L96" s="166"/>
      <c r="M96" s="167"/>
      <c r="N96" s="168"/>
      <c r="O96" s="168"/>
      <c r="P96" s="169">
        <f>P97+P140+P155+P157+P177+P208+P232+P257+P269+P338</f>
        <v>0</v>
      </c>
      <c r="Q96" s="168"/>
      <c r="R96" s="169">
        <f>R97+R140+R155+R157+R177+R208+R232+R257+R269+R338</f>
        <v>52.68439638</v>
      </c>
      <c r="S96" s="168"/>
      <c r="T96" s="170">
        <f>T97+T140+T155+T157+T177+T208+T232+T257+T269+T338</f>
        <v>32.297566360000005</v>
      </c>
      <c r="AR96" s="171" t="s">
        <v>77</v>
      </c>
      <c r="AT96" s="172" t="s">
        <v>68</v>
      </c>
      <c r="AU96" s="172" t="s">
        <v>69</v>
      </c>
      <c r="AY96" s="171" t="s">
        <v>121</v>
      </c>
      <c r="BK96" s="173">
        <f>BK97+BK140+BK155+BK157+BK177+BK208+BK232+BK257+BK269+BK338</f>
        <v>0</v>
      </c>
    </row>
    <row r="97" spans="2:63" s="12" customFormat="1" ht="22.9" customHeight="1">
      <c r="B97" s="160"/>
      <c r="C97" s="161"/>
      <c r="D97" s="162" t="s">
        <v>68</v>
      </c>
      <c r="E97" s="174" t="s">
        <v>122</v>
      </c>
      <c r="F97" s="174" t="s">
        <v>123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SUM(P98:P139)</f>
        <v>0</v>
      </c>
      <c r="Q97" s="168"/>
      <c r="R97" s="169">
        <f>SUM(R98:R139)</f>
        <v>9.4522526</v>
      </c>
      <c r="S97" s="168"/>
      <c r="T97" s="170">
        <f>SUM(T98:T139)</f>
        <v>0</v>
      </c>
      <c r="AR97" s="171" t="s">
        <v>77</v>
      </c>
      <c r="AT97" s="172" t="s">
        <v>68</v>
      </c>
      <c r="AU97" s="172" t="s">
        <v>77</v>
      </c>
      <c r="AY97" s="171" t="s">
        <v>121</v>
      </c>
      <c r="BK97" s="173">
        <f>SUM(BK98:BK139)</f>
        <v>0</v>
      </c>
    </row>
    <row r="98" spans="1:65" s="2" customFormat="1" ht="44.25" customHeight="1">
      <c r="A98" s="37"/>
      <c r="B98" s="38"/>
      <c r="C98" s="176" t="s">
        <v>77</v>
      </c>
      <c r="D98" s="176" t="s">
        <v>124</v>
      </c>
      <c r="E98" s="177" t="s">
        <v>125</v>
      </c>
      <c r="F98" s="178" t="s">
        <v>126</v>
      </c>
      <c r="G98" s="179" t="s">
        <v>127</v>
      </c>
      <c r="H98" s="180">
        <v>217.7</v>
      </c>
      <c r="I98" s="181"/>
      <c r="J98" s="182">
        <f>ROUND(I98*H98,2)</f>
        <v>0</v>
      </c>
      <c r="K98" s="178" t="s">
        <v>128</v>
      </c>
      <c r="L98" s="42"/>
      <c r="M98" s="183" t="s">
        <v>19</v>
      </c>
      <c r="N98" s="184" t="s">
        <v>40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129</v>
      </c>
      <c r="AT98" s="187" t="s">
        <v>124</v>
      </c>
      <c r="AU98" s="187" t="s">
        <v>79</v>
      </c>
      <c r="AY98" s="20" t="s">
        <v>121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77</v>
      </c>
      <c r="BK98" s="188">
        <f>ROUND(I98*H98,2)</f>
        <v>0</v>
      </c>
      <c r="BL98" s="20" t="s">
        <v>129</v>
      </c>
      <c r="BM98" s="187" t="s">
        <v>130</v>
      </c>
    </row>
    <row r="99" spans="2:51" s="13" customFormat="1" ht="11.25">
      <c r="B99" s="189"/>
      <c r="C99" s="190"/>
      <c r="D99" s="191" t="s">
        <v>131</v>
      </c>
      <c r="E99" s="192" t="s">
        <v>19</v>
      </c>
      <c r="F99" s="193" t="s">
        <v>132</v>
      </c>
      <c r="G99" s="190"/>
      <c r="H99" s="194">
        <v>167.8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131</v>
      </c>
      <c r="AU99" s="200" t="s">
        <v>79</v>
      </c>
      <c r="AV99" s="13" t="s">
        <v>79</v>
      </c>
      <c r="AW99" s="13" t="s">
        <v>31</v>
      </c>
      <c r="AX99" s="13" t="s">
        <v>69</v>
      </c>
      <c r="AY99" s="200" t="s">
        <v>121</v>
      </c>
    </row>
    <row r="100" spans="2:51" s="13" customFormat="1" ht="11.25">
      <c r="B100" s="189"/>
      <c r="C100" s="190"/>
      <c r="D100" s="191" t="s">
        <v>131</v>
      </c>
      <c r="E100" s="192" t="s">
        <v>19</v>
      </c>
      <c r="F100" s="193" t="s">
        <v>133</v>
      </c>
      <c r="G100" s="190"/>
      <c r="H100" s="194">
        <v>49.9</v>
      </c>
      <c r="I100" s="195"/>
      <c r="J100" s="190"/>
      <c r="K100" s="190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131</v>
      </c>
      <c r="AU100" s="200" t="s">
        <v>79</v>
      </c>
      <c r="AV100" s="13" t="s">
        <v>79</v>
      </c>
      <c r="AW100" s="13" t="s">
        <v>31</v>
      </c>
      <c r="AX100" s="13" t="s">
        <v>69</v>
      </c>
      <c r="AY100" s="200" t="s">
        <v>121</v>
      </c>
    </row>
    <row r="101" spans="2:51" s="14" customFormat="1" ht="11.25">
      <c r="B101" s="201"/>
      <c r="C101" s="202"/>
      <c r="D101" s="191" t="s">
        <v>131</v>
      </c>
      <c r="E101" s="203" t="s">
        <v>19</v>
      </c>
      <c r="F101" s="204" t="s">
        <v>134</v>
      </c>
      <c r="G101" s="202"/>
      <c r="H101" s="205">
        <v>217.7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131</v>
      </c>
      <c r="AU101" s="211" t="s">
        <v>79</v>
      </c>
      <c r="AV101" s="14" t="s">
        <v>129</v>
      </c>
      <c r="AW101" s="14" t="s">
        <v>31</v>
      </c>
      <c r="AX101" s="14" t="s">
        <v>77</v>
      </c>
      <c r="AY101" s="211" t="s">
        <v>121</v>
      </c>
    </row>
    <row r="102" spans="1:65" s="2" customFormat="1" ht="24">
      <c r="A102" s="37"/>
      <c r="B102" s="38"/>
      <c r="C102" s="212" t="s">
        <v>79</v>
      </c>
      <c r="D102" s="212" t="s">
        <v>135</v>
      </c>
      <c r="E102" s="213" t="s">
        <v>136</v>
      </c>
      <c r="F102" s="214" t="s">
        <v>137</v>
      </c>
      <c r="G102" s="215" t="s">
        <v>127</v>
      </c>
      <c r="H102" s="216">
        <v>228.585</v>
      </c>
      <c r="I102" s="217"/>
      <c r="J102" s="218">
        <f>ROUND(I102*H102,2)</f>
        <v>0</v>
      </c>
      <c r="K102" s="214" t="s">
        <v>128</v>
      </c>
      <c r="L102" s="219"/>
      <c r="M102" s="220" t="s">
        <v>19</v>
      </c>
      <c r="N102" s="221" t="s">
        <v>40</v>
      </c>
      <c r="O102" s="67"/>
      <c r="P102" s="185">
        <f>O102*H102</f>
        <v>0</v>
      </c>
      <c r="Q102" s="185">
        <v>0.00011</v>
      </c>
      <c r="R102" s="185">
        <f>Q102*H102</f>
        <v>0.025144350000000003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138</v>
      </c>
      <c r="AT102" s="187" t="s">
        <v>135</v>
      </c>
      <c r="AU102" s="187" t="s">
        <v>79</v>
      </c>
      <c r="AY102" s="20" t="s">
        <v>121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77</v>
      </c>
      <c r="BK102" s="188">
        <f>ROUND(I102*H102,2)</f>
        <v>0</v>
      </c>
      <c r="BL102" s="20" t="s">
        <v>129</v>
      </c>
      <c r="BM102" s="187" t="s">
        <v>139</v>
      </c>
    </row>
    <row r="103" spans="2:51" s="13" customFormat="1" ht="11.25">
      <c r="B103" s="189"/>
      <c r="C103" s="190"/>
      <c r="D103" s="191" t="s">
        <v>131</v>
      </c>
      <c r="E103" s="190"/>
      <c r="F103" s="193" t="s">
        <v>140</v>
      </c>
      <c r="G103" s="190"/>
      <c r="H103" s="194">
        <v>228.585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131</v>
      </c>
      <c r="AU103" s="200" t="s">
        <v>79</v>
      </c>
      <c r="AV103" s="13" t="s">
        <v>79</v>
      </c>
      <c r="AW103" s="13" t="s">
        <v>4</v>
      </c>
      <c r="AX103" s="13" t="s">
        <v>77</v>
      </c>
      <c r="AY103" s="200" t="s">
        <v>121</v>
      </c>
    </row>
    <row r="104" spans="1:65" s="2" customFormat="1" ht="48">
      <c r="A104" s="37"/>
      <c r="B104" s="38"/>
      <c r="C104" s="176" t="s">
        <v>141</v>
      </c>
      <c r="D104" s="176" t="s">
        <v>124</v>
      </c>
      <c r="E104" s="177" t="s">
        <v>142</v>
      </c>
      <c r="F104" s="178" t="s">
        <v>143</v>
      </c>
      <c r="G104" s="179" t="s">
        <v>144</v>
      </c>
      <c r="H104" s="180">
        <v>50.99</v>
      </c>
      <c r="I104" s="181"/>
      <c r="J104" s="182">
        <f>ROUND(I104*H104,2)</f>
        <v>0</v>
      </c>
      <c r="K104" s="178" t="s">
        <v>128</v>
      </c>
      <c r="L104" s="42"/>
      <c r="M104" s="183" t="s">
        <v>19</v>
      </c>
      <c r="N104" s="184" t="s">
        <v>40</v>
      </c>
      <c r="O104" s="67"/>
      <c r="P104" s="185">
        <f>O104*H104</f>
        <v>0</v>
      </c>
      <c r="Q104" s="185">
        <v>0.00835</v>
      </c>
      <c r="R104" s="185">
        <f>Q104*H104</f>
        <v>0.4257665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129</v>
      </c>
      <c r="AT104" s="187" t="s">
        <v>124</v>
      </c>
      <c r="AU104" s="187" t="s">
        <v>79</v>
      </c>
      <c r="AY104" s="20" t="s">
        <v>121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77</v>
      </c>
      <c r="BK104" s="188">
        <f>ROUND(I104*H104,2)</f>
        <v>0</v>
      </c>
      <c r="BL104" s="20" t="s">
        <v>129</v>
      </c>
      <c r="BM104" s="187" t="s">
        <v>145</v>
      </c>
    </row>
    <row r="105" spans="2:51" s="15" customFormat="1" ht="11.25">
      <c r="B105" s="222"/>
      <c r="C105" s="223"/>
      <c r="D105" s="191" t="s">
        <v>131</v>
      </c>
      <c r="E105" s="224" t="s">
        <v>19</v>
      </c>
      <c r="F105" s="225" t="s">
        <v>146</v>
      </c>
      <c r="G105" s="223"/>
      <c r="H105" s="224" t="s">
        <v>19</v>
      </c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131</v>
      </c>
      <c r="AU105" s="231" t="s">
        <v>79</v>
      </c>
      <c r="AV105" s="15" t="s">
        <v>77</v>
      </c>
      <c r="AW105" s="15" t="s">
        <v>31</v>
      </c>
      <c r="AX105" s="15" t="s">
        <v>69</v>
      </c>
      <c r="AY105" s="231" t="s">
        <v>121</v>
      </c>
    </row>
    <row r="106" spans="2:51" s="13" customFormat="1" ht="11.25">
      <c r="B106" s="189"/>
      <c r="C106" s="190"/>
      <c r="D106" s="191" t="s">
        <v>131</v>
      </c>
      <c r="E106" s="192" t="s">
        <v>19</v>
      </c>
      <c r="F106" s="193" t="s">
        <v>147</v>
      </c>
      <c r="G106" s="190"/>
      <c r="H106" s="194">
        <v>50.99</v>
      </c>
      <c r="I106" s="195"/>
      <c r="J106" s="190"/>
      <c r="K106" s="190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131</v>
      </c>
      <c r="AU106" s="200" t="s">
        <v>79</v>
      </c>
      <c r="AV106" s="13" t="s">
        <v>79</v>
      </c>
      <c r="AW106" s="13" t="s">
        <v>31</v>
      </c>
      <c r="AX106" s="13" t="s">
        <v>77</v>
      </c>
      <c r="AY106" s="200" t="s">
        <v>121</v>
      </c>
    </row>
    <row r="107" spans="1:65" s="2" customFormat="1" ht="24">
      <c r="A107" s="37"/>
      <c r="B107" s="38"/>
      <c r="C107" s="212" t="s">
        <v>129</v>
      </c>
      <c r="D107" s="212" t="s">
        <v>135</v>
      </c>
      <c r="E107" s="213" t="s">
        <v>148</v>
      </c>
      <c r="F107" s="214" t="s">
        <v>149</v>
      </c>
      <c r="G107" s="215" t="s">
        <v>144</v>
      </c>
      <c r="H107" s="216">
        <v>52.01</v>
      </c>
      <c r="I107" s="217"/>
      <c r="J107" s="218">
        <f>ROUND(I107*H107,2)</f>
        <v>0</v>
      </c>
      <c r="K107" s="214" t="s">
        <v>128</v>
      </c>
      <c r="L107" s="219"/>
      <c r="M107" s="220" t="s">
        <v>19</v>
      </c>
      <c r="N107" s="221" t="s">
        <v>40</v>
      </c>
      <c r="O107" s="67"/>
      <c r="P107" s="185">
        <f>O107*H107</f>
        <v>0</v>
      </c>
      <c r="Q107" s="185">
        <v>0.0021</v>
      </c>
      <c r="R107" s="185">
        <f>Q107*H107</f>
        <v>0.10922099999999998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138</v>
      </c>
      <c r="AT107" s="187" t="s">
        <v>135</v>
      </c>
      <c r="AU107" s="187" t="s">
        <v>79</v>
      </c>
      <c r="AY107" s="20" t="s">
        <v>121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20" t="s">
        <v>77</v>
      </c>
      <c r="BK107" s="188">
        <f>ROUND(I107*H107,2)</f>
        <v>0</v>
      </c>
      <c r="BL107" s="20" t="s">
        <v>129</v>
      </c>
      <c r="BM107" s="187" t="s">
        <v>150</v>
      </c>
    </row>
    <row r="108" spans="2:51" s="13" customFormat="1" ht="11.25">
      <c r="B108" s="189"/>
      <c r="C108" s="190"/>
      <c r="D108" s="191" t="s">
        <v>131</v>
      </c>
      <c r="E108" s="190"/>
      <c r="F108" s="193" t="s">
        <v>151</v>
      </c>
      <c r="G108" s="190"/>
      <c r="H108" s="194">
        <v>52.01</v>
      </c>
      <c r="I108" s="195"/>
      <c r="J108" s="190"/>
      <c r="K108" s="190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131</v>
      </c>
      <c r="AU108" s="200" t="s">
        <v>79</v>
      </c>
      <c r="AV108" s="13" t="s">
        <v>79</v>
      </c>
      <c r="AW108" s="13" t="s">
        <v>4</v>
      </c>
      <c r="AX108" s="13" t="s">
        <v>77</v>
      </c>
      <c r="AY108" s="200" t="s">
        <v>121</v>
      </c>
    </row>
    <row r="109" spans="1:65" s="2" customFormat="1" ht="48">
      <c r="A109" s="37"/>
      <c r="B109" s="38"/>
      <c r="C109" s="176" t="s">
        <v>152</v>
      </c>
      <c r="D109" s="176" t="s">
        <v>124</v>
      </c>
      <c r="E109" s="177" t="s">
        <v>153</v>
      </c>
      <c r="F109" s="178" t="s">
        <v>154</v>
      </c>
      <c r="G109" s="179" t="s">
        <v>144</v>
      </c>
      <c r="H109" s="180">
        <v>638.882</v>
      </c>
      <c r="I109" s="181"/>
      <c r="J109" s="182">
        <f>ROUND(I109*H109,2)</f>
        <v>0</v>
      </c>
      <c r="K109" s="178" t="s">
        <v>128</v>
      </c>
      <c r="L109" s="42"/>
      <c r="M109" s="183" t="s">
        <v>19</v>
      </c>
      <c r="N109" s="184" t="s">
        <v>40</v>
      </c>
      <c r="O109" s="67"/>
      <c r="P109" s="185">
        <f>O109*H109</f>
        <v>0</v>
      </c>
      <c r="Q109" s="185">
        <v>0.00852</v>
      </c>
      <c r="R109" s="185">
        <f>Q109*H109</f>
        <v>5.443274639999999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129</v>
      </c>
      <c r="AT109" s="187" t="s">
        <v>124</v>
      </c>
      <c r="AU109" s="187" t="s">
        <v>79</v>
      </c>
      <c r="AY109" s="20" t="s">
        <v>121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77</v>
      </c>
      <c r="BK109" s="188">
        <f>ROUND(I109*H109,2)</f>
        <v>0</v>
      </c>
      <c r="BL109" s="20" t="s">
        <v>129</v>
      </c>
      <c r="BM109" s="187" t="s">
        <v>155</v>
      </c>
    </row>
    <row r="110" spans="2:51" s="15" customFormat="1" ht="11.25">
      <c r="B110" s="222"/>
      <c r="C110" s="223"/>
      <c r="D110" s="191" t="s">
        <v>131</v>
      </c>
      <c r="E110" s="224" t="s">
        <v>19</v>
      </c>
      <c r="F110" s="225" t="s">
        <v>156</v>
      </c>
      <c r="G110" s="223"/>
      <c r="H110" s="224" t="s">
        <v>19</v>
      </c>
      <c r="I110" s="226"/>
      <c r="J110" s="223"/>
      <c r="K110" s="223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131</v>
      </c>
      <c r="AU110" s="231" t="s">
        <v>79</v>
      </c>
      <c r="AV110" s="15" t="s">
        <v>77</v>
      </c>
      <c r="AW110" s="15" t="s">
        <v>31</v>
      </c>
      <c r="AX110" s="15" t="s">
        <v>69</v>
      </c>
      <c r="AY110" s="231" t="s">
        <v>121</v>
      </c>
    </row>
    <row r="111" spans="2:51" s="13" customFormat="1" ht="11.25">
      <c r="B111" s="189"/>
      <c r="C111" s="190"/>
      <c r="D111" s="191" t="s">
        <v>131</v>
      </c>
      <c r="E111" s="192" t="s">
        <v>19</v>
      </c>
      <c r="F111" s="193" t="s">
        <v>157</v>
      </c>
      <c r="G111" s="190"/>
      <c r="H111" s="194">
        <v>173.141</v>
      </c>
      <c r="I111" s="195"/>
      <c r="J111" s="190"/>
      <c r="K111" s="190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131</v>
      </c>
      <c r="AU111" s="200" t="s">
        <v>79</v>
      </c>
      <c r="AV111" s="13" t="s">
        <v>79</v>
      </c>
      <c r="AW111" s="13" t="s">
        <v>31</v>
      </c>
      <c r="AX111" s="13" t="s">
        <v>69</v>
      </c>
      <c r="AY111" s="200" t="s">
        <v>121</v>
      </c>
    </row>
    <row r="112" spans="2:51" s="15" customFormat="1" ht="11.25">
      <c r="B112" s="222"/>
      <c r="C112" s="223"/>
      <c r="D112" s="191" t="s">
        <v>131</v>
      </c>
      <c r="E112" s="224" t="s">
        <v>19</v>
      </c>
      <c r="F112" s="225" t="s">
        <v>158</v>
      </c>
      <c r="G112" s="223"/>
      <c r="H112" s="224" t="s">
        <v>19</v>
      </c>
      <c r="I112" s="226"/>
      <c r="J112" s="223"/>
      <c r="K112" s="223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131</v>
      </c>
      <c r="AU112" s="231" t="s">
        <v>79</v>
      </c>
      <c r="AV112" s="15" t="s">
        <v>77</v>
      </c>
      <c r="AW112" s="15" t="s">
        <v>31</v>
      </c>
      <c r="AX112" s="15" t="s">
        <v>69</v>
      </c>
      <c r="AY112" s="231" t="s">
        <v>121</v>
      </c>
    </row>
    <row r="113" spans="2:51" s="13" customFormat="1" ht="11.25">
      <c r="B113" s="189"/>
      <c r="C113" s="190"/>
      <c r="D113" s="191" t="s">
        <v>131</v>
      </c>
      <c r="E113" s="192" t="s">
        <v>19</v>
      </c>
      <c r="F113" s="193" t="s">
        <v>159</v>
      </c>
      <c r="G113" s="190"/>
      <c r="H113" s="194">
        <v>152.141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131</v>
      </c>
      <c r="AU113" s="200" t="s">
        <v>79</v>
      </c>
      <c r="AV113" s="13" t="s">
        <v>79</v>
      </c>
      <c r="AW113" s="13" t="s">
        <v>31</v>
      </c>
      <c r="AX113" s="13" t="s">
        <v>69</v>
      </c>
      <c r="AY113" s="200" t="s">
        <v>121</v>
      </c>
    </row>
    <row r="114" spans="2:51" s="15" customFormat="1" ht="11.25">
      <c r="B114" s="222"/>
      <c r="C114" s="223"/>
      <c r="D114" s="191" t="s">
        <v>131</v>
      </c>
      <c r="E114" s="224" t="s">
        <v>19</v>
      </c>
      <c r="F114" s="225" t="s">
        <v>160</v>
      </c>
      <c r="G114" s="223"/>
      <c r="H114" s="224" t="s">
        <v>19</v>
      </c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131</v>
      </c>
      <c r="AU114" s="231" t="s">
        <v>79</v>
      </c>
      <c r="AV114" s="15" t="s">
        <v>77</v>
      </c>
      <c r="AW114" s="15" t="s">
        <v>31</v>
      </c>
      <c r="AX114" s="15" t="s">
        <v>69</v>
      </c>
      <c r="AY114" s="231" t="s">
        <v>121</v>
      </c>
    </row>
    <row r="115" spans="2:51" s="13" customFormat="1" ht="11.25">
      <c r="B115" s="189"/>
      <c r="C115" s="190"/>
      <c r="D115" s="191" t="s">
        <v>131</v>
      </c>
      <c r="E115" s="192" t="s">
        <v>19</v>
      </c>
      <c r="F115" s="193" t="s">
        <v>161</v>
      </c>
      <c r="G115" s="190"/>
      <c r="H115" s="194">
        <v>156.8</v>
      </c>
      <c r="I115" s="195"/>
      <c r="J115" s="190"/>
      <c r="K115" s="190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131</v>
      </c>
      <c r="AU115" s="200" t="s">
        <v>79</v>
      </c>
      <c r="AV115" s="13" t="s">
        <v>79</v>
      </c>
      <c r="AW115" s="13" t="s">
        <v>31</v>
      </c>
      <c r="AX115" s="13" t="s">
        <v>69</v>
      </c>
      <c r="AY115" s="200" t="s">
        <v>121</v>
      </c>
    </row>
    <row r="116" spans="2:51" s="15" customFormat="1" ht="11.25">
      <c r="B116" s="222"/>
      <c r="C116" s="223"/>
      <c r="D116" s="191" t="s">
        <v>131</v>
      </c>
      <c r="E116" s="224" t="s">
        <v>19</v>
      </c>
      <c r="F116" s="225" t="s">
        <v>162</v>
      </c>
      <c r="G116" s="223"/>
      <c r="H116" s="224" t="s">
        <v>19</v>
      </c>
      <c r="I116" s="226"/>
      <c r="J116" s="223"/>
      <c r="K116" s="223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131</v>
      </c>
      <c r="AU116" s="231" t="s">
        <v>79</v>
      </c>
      <c r="AV116" s="15" t="s">
        <v>77</v>
      </c>
      <c r="AW116" s="15" t="s">
        <v>31</v>
      </c>
      <c r="AX116" s="15" t="s">
        <v>69</v>
      </c>
      <c r="AY116" s="231" t="s">
        <v>121</v>
      </c>
    </row>
    <row r="117" spans="2:51" s="13" customFormat="1" ht="11.25">
      <c r="B117" s="189"/>
      <c r="C117" s="190"/>
      <c r="D117" s="191" t="s">
        <v>131</v>
      </c>
      <c r="E117" s="192" t="s">
        <v>19</v>
      </c>
      <c r="F117" s="193" t="s">
        <v>161</v>
      </c>
      <c r="G117" s="190"/>
      <c r="H117" s="194">
        <v>156.8</v>
      </c>
      <c r="I117" s="195"/>
      <c r="J117" s="190"/>
      <c r="K117" s="190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131</v>
      </c>
      <c r="AU117" s="200" t="s">
        <v>79</v>
      </c>
      <c r="AV117" s="13" t="s">
        <v>79</v>
      </c>
      <c r="AW117" s="13" t="s">
        <v>31</v>
      </c>
      <c r="AX117" s="13" t="s">
        <v>69</v>
      </c>
      <c r="AY117" s="200" t="s">
        <v>121</v>
      </c>
    </row>
    <row r="118" spans="2:51" s="14" customFormat="1" ht="11.25">
      <c r="B118" s="201"/>
      <c r="C118" s="202"/>
      <c r="D118" s="191" t="s">
        <v>131</v>
      </c>
      <c r="E118" s="203" t="s">
        <v>19</v>
      </c>
      <c r="F118" s="204" t="s">
        <v>134</v>
      </c>
      <c r="G118" s="202"/>
      <c r="H118" s="205">
        <v>638.882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131</v>
      </c>
      <c r="AU118" s="211" t="s">
        <v>79</v>
      </c>
      <c r="AV118" s="14" t="s">
        <v>129</v>
      </c>
      <c r="AW118" s="14" t="s">
        <v>31</v>
      </c>
      <c r="AX118" s="14" t="s">
        <v>77</v>
      </c>
      <c r="AY118" s="211" t="s">
        <v>121</v>
      </c>
    </row>
    <row r="119" spans="1:65" s="2" customFormat="1" ht="16.5" customHeight="1">
      <c r="A119" s="37"/>
      <c r="B119" s="38"/>
      <c r="C119" s="212" t="s">
        <v>122</v>
      </c>
      <c r="D119" s="212" t="s">
        <v>135</v>
      </c>
      <c r="E119" s="213" t="s">
        <v>163</v>
      </c>
      <c r="F119" s="214" t="s">
        <v>1695</v>
      </c>
      <c r="G119" s="215" t="s">
        <v>144</v>
      </c>
      <c r="H119" s="216">
        <v>651.66</v>
      </c>
      <c r="I119" s="217"/>
      <c r="J119" s="218">
        <f>ROUND(I119*H119,2)</f>
        <v>0</v>
      </c>
      <c r="K119" s="214" t="s">
        <v>128</v>
      </c>
      <c r="L119" s="219"/>
      <c r="M119" s="220" t="s">
        <v>19</v>
      </c>
      <c r="N119" s="221" t="s">
        <v>40</v>
      </c>
      <c r="O119" s="67"/>
      <c r="P119" s="185">
        <f>O119*H119</f>
        <v>0</v>
      </c>
      <c r="Q119" s="185">
        <v>0.00119</v>
      </c>
      <c r="R119" s="185">
        <f>Q119*H119</f>
        <v>0.7754754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138</v>
      </c>
      <c r="AT119" s="187" t="s">
        <v>135</v>
      </c>
      <c r="AU119" s="187" t="s">
        <v>79</v>
      </c>
      <c r="AY119" s="20" t="s">
        <v>121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77</v>
      </c>
      <c r="BK119" s="188">
        <f>ROUND(I119*H119,2)</f>
        <v>0</v>
      </c>
      <c r="BL119" s="20" t="s">
        <v>129</v>
      </c>
      <c r="BM119" s="187" t="s">
        <v>165</v>
      </c>
    </row>
    <row r="120" spans="2:51" s="13" customFormat="1" ht="11.25">
      <c r="B120" s="189"/>
      <c r="C120" s="190"/>
      <c r="D120" s="191" t="s">
        <v>131</v>
      </c>
      <c r="E120" s="190"/>
      <c r="F120" s="193" t="s">
        <v>166</v>
      </c>
      <c r="G120" s="190"/>
      <c r="H120" s="194">
        <v>651.66</v>
      </c>
      <c r="I120" s="195"/>
      <c r="J120" s="190"/>
      <c r="K120" s="190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131</v>
      </c>
      <c r="AU120" s="200" t="s">
        <v>79</v>
      </c>
      <c r="AV120" s="13" t="s">
        <v>79</v>
      </c>
      <c r="AW120" s="13" t="s">
        <v>4</v>
      </c>
      <c r="AX120" s="13" t="s">
        <v>77</v>
      </c>
      <c r="AY120" s="200" t="s">
        <v>121</v>
      </c>
    </row>
    <row r="121" spans="1:65" s="2" customFormat="1" ht="24">
      <c r="A121" s="37"/>
      <c r="B121" s="38"/>
      <c r="C121" s="176" t="s">
        <v>167</v>
      </c>
      <c r="D121" s="176" t="s">
        <v>124</v>
      </c>
      <c r="E121" s="177" t="s">
        <v>168</v>
      </c>
      <c r="F121" s="178" t="s">
        <v>169</v>
      </c>
      <c r="G121" s="179" t="s">
        <v>127</v>
      </c>
      <c r="H121" s="180">
        <v>101.98</v>
      </c>
      <c r="I121" s="181"/>
      <c r="J121" s="182">
        <f>ROUND(I121*H121,2)</f>
        <v>0</v>
      </c>
      <c r="K121" s="178" t="s">
        <v>128</v>
      </c>
      <c r="L121" s="42"/>
      <c r="M121" s="183" t="s">
        <v>19</v>
      </c>
      <c r="N121" s="184" t="s">
        <v>40</v>
      </c>
      <c r="O121" s="67"/>
      <c r="P121" s="185">
        <f>O121*H121</f>
        <v>0</v>
      </c>
      <c r="Q121" s="185">
        <v>3E-05</v>
      </c>
      <c r="R121" s="185">
        <f>Q121*H121</f>
        <v>0.0030594000000000003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129</v>
      </c>
      <c r="AT121" s="187" t="s">
        <v>124</v>
      </c>
      <c r="AU121" s="187" t="s">
        <v>79</v>
      </c>
      <c r="AY121" s="20" t="s">
        <v>121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20" t="s">
        <v>77</v>
      </c>
      <c r="BK121" s="188">
        <f>ROUND(I121*H121,2)</f>
        <v>0</v>
      </c>
      <c r="BL121" s="20" t="s">
        <v>129</v>
      </c>
      <c r="BM121" s="187" t="s">
        <v>170</v>
      </c>
    </row>
    <row r="122" spans="1:65" s="2" customFormat="1" ht="24">
      <c r="A122" s="37"/>
      <c r="B122" s="38"/>
      <c r="C122" s="212" t="s">
        <v>138</v>
      </c>
      <c r="D122" s="212" t="s">
        <v>135</v>
      </c>
      <c r="E122" s="213" t="s">
        <v>171</v>
      </c>
      <c r="F122" s="214" t="s">
        <v>1696</v>
      </c>
      <c r="G122" s="215" t="s">
        <v>127</v>
      </c>
      <c r="H122" s="216">
        <v>107.079</v>
      </c>
      <c r="I122" s="217"/>
      <c r="J122" s="218">
        <f>ROUND(I122*H122,2)</f>
        <v>0</v>
      </c>
      <c r="K122" s="214" t="s">
        <v>128</v>
      </c>
      <c r="L122" s="219"/>
      <c r="M122" s="220" t="s">
        <v>19</v>
      </c>
      <c r="N122" s="221" t="s">
        <v>40</v>
      </c>
      <c r="O122" s="67"/>
      <c r="P122" s="185">
        <f>O122*H122</f>
        <v>0</v>
      </c>
      <c r="Q122" s="185">
        <v>0.00037</v>
      </c>
      <c r="R122" s="185">
        <f>Q122*H122</f>
        <v>0.03961923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138</v>
      </c>
      <c r="AT122" s="187" t="s">
        <v>135</v>
      </c>
      <c r="AU122" s="187" t="s">
        <v>79</v>
      </c>
      <c r="AY122" s="20" t="s">
        <v>121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20" t="s">
        <v>77</v>
      </c>
      <c r="BK122" s="188">
        <f>ROUND(I122*H122,2)</f>
        <v>0</v>
      </c>
      <c r="BL122" s="20" t="s">
        <v>129</v>
      </c>
      <c r="BM122" s="187" t="s">
        <v>172</v>
      </c>
    </row>
    <row r="123" spans="2:51" s="13" customFormat="1" ht="11.25">
      <c r="B123" s="189"/>
      <c r="C123" s="190"/>
      <c r="D123" s="191" t="s">
        <v>131</v>
      </c>
      <c r="E123" s="192" t="s">
        <v>19</v>
      </c>
      <c r="F123" s="193" t="s">
        <v>173</v>
      </c>
      <c r="G123" s="190"/>
      <c r="H123" s="194">
        <v>101.98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131</v>
      </c>
      <c r="AU123" s="200" t="s">
        <v>79</v>
      </c>
      <c r="AV123" s="13" t="s">
        <v>79</v>
      </c>
      <c r="AW123" s="13" t="s">
        <v>31</v>
      </c>
      <c r="AX123" s="13" t="s">
        <v>77</v>
      </c>
      <c r="AY123" s="200" t="s">
        <v>121</v>
      </c>
    </row>
    <row r="124" spans="2:51" s="13" customFormat="1" ht="11.25">
      <c r="B124" s="189"/>
      <c r="C124" s="190"/>
      <c r="D124" s="191" t="s">
        <v>131</v>
      </c>
      <c r="E124" s="190"/>
      <c r="F124" s="193" t="s">
        <v>174</v>
      </c>
      <c r="G124" s="190"/>
      <c r="H124" s="194">
        <v>107.079</v>
      </c>
      <c r="I124" s="195"/>
      <c r="J124" s="190"/>
      <c r="K124" s="190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131</v>
      </c>
      <c r="AU124" s="200" t="s">
        <v>79</v>
      </c>
      <c r="AV124" s="13" t="s">
        <v>79</v>
      </c>
      <c r="AW124" s="13" t="s">
        <v>4</v>
      </c>
      <c r="AX124" s="13" t="s">
        <v>77</v>
      </c>
      <c r="AY124" s="200" t="s">
        <v>121</v>
      </c>
    </row>
    <row r="125" spans="1:65" s="2" customFormat="1" ht="36">
      <c r="A125" s="37"/>
      <c r="B125" s="38"/>
      <c r="C125" s="176" t="s">
        <v>175</v>
      </c>
      <c r="D125" s="176" t="s">
        <v>124</v>
      </c>
      <c r="E125" s="177" t="s">
        <v>176</v>
      </c>
      <c r="F125" s="178" t="s">
        <v>177</v>
      </c>
      <c r="G125" s="179" t="s">
        <v>144</v>
      </c>
      <c r="H125" s="180">
        <v>740.442</v>
      </c>
      <c r="I125" s="181"/>
      <c r="J125" s="182">
        <f>ROUND(I125*H125,2)</f>
        <v>0</v>
      </c>
      <c r="K125" s="178" t="s">
        <v>128</v>
      </c>
      <c r="L125" s="42"/>
      <c r="M125" s="183" t="s">
        <v>19</v>
      </c>
      <c r="N125" s="184" t="s">
        <v>40</v>
      </c>
      <c r="O125" s="67"/>
      <c r="P125" s="185">
        <f>O125*H125</f>
        <v>0</v>
      </c>
      <c r="Q125" s="185">
        <v>0.00348</v>
      </c>
      <c r="R125" s="185">
        <f>Q125*H125</f>
        <v>2.57673816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129</v>
      </c>
      <c r="AT125" s="187" t="s">
        <v>124</v>
      </c>
      <c r="AU125" s="187" t="s">
        <v>79</v>
      </c>
      <c r="AY125" s="20" t="s">
        <v>121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77</v>
      </c>
      <c r="BK125" s="188">
        <f>ROUND(I125*H125,2)</f>
        <v>0</v>
      </c>
      <c r="BL125" s="20" t="s">
        <v>129</v>
      </c>
      <c r="BM125" s="187" t="s">
        <v>178</v>
      </c>
    </row>
    <row r="126" spans="2:51" s="15" customFormat="1" ht="11.25">
      <c r="B126" s="222"/>
      <c r="C126" s="223"/>
      <c r="D126" s="191" t="s">
        <v>131</v>
      </c>
      <c r="E126" s="224" t="s">
        <v>19</v>
      </c>
      <c r="F126" s="225" t="s">
        <v>156</v>
      </c>
      <c r="G126" s="223"/>
      <c r="H126" s="224" t="s">
        <v>19</v>
      </c>
      <c r="I126" s="226"/>
      <c r="J126" s="223"/>
      <c r="K126" s="223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131</v>
      </c>
      <c r="AU126" s="231" t="s">
        <v>79</v>
      </c>
      <c r="AV126" s="15" t="s">
        <v>77</v>
      </c>
      <c r="AW126" s="15" t="s">
        <v>31</v>
      </c>
      <c r="AX126" s="15" t="s">
        <v>69</v>
      </c>
      <c r="AY126" s="231" t="s">
        <v>121</v>
      </c>
    </row>
    <row r="127" spans="2:51" s="13" customFormat="1" ht="11.25">
      <c r="B127" s="189"/>
      <c r="C127" s="190"/>
      <c r="D127" s="191" t="s">
        <v>131</v>
      </c>
      <c r="E127" s="192" t="s">
        <v>19</v>
      </c>
      <c r="F127" s="193" t="s">
        <v>179</v>
      </c>
      <c r="G127" s="190"/>
      <c r="H127" s="194">
        <v>204.171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131</v>
      </c>
      <c r="AU127" s="200" t="s">
        <v>79</v>
      </c>
      <c r="AV127" s="13" t="s">
        <v>79</v>
      </c>
      <c r="AW127" s="13" t="s">
        <v>31</v>
      </c>
      <c r="AX127" s="13" t="s">
        <v>69</v>
      </c>
      <c r="AY127" s="200" t="s">
        <v>121</v>
      </c>
    </row>
    <row r="128" spans="2:51" s="15" customFormat="1" ht="11.25">
      <c r="B128" s="222"/>
      <c r="C128" s="223"/>
      <c r="D128" s="191" t="s">
        <v>131</v>
      </c>
      <c r="E128" s="224" t="s">
        <v>19</v>
      </c>
      <c r="F128" s="225" t="s">
        <v>158</v>
      </c>
      <c r="G128" s="223"/>
      <c r="H128" s="224" t="s">
        <v>19</v>
      </c>
      <c r="I128" s="226"/>
      <c r="J128" s="223"/>
      <c r="K128" s="223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131</v>
      </c>
      <c r="AU128" s="231" t="s">
        <v>79</v>
      </c>
      <c r="AV128" s="15" t="s">
        <v>77</v>
      </c>
      <c r="AW128" s="15" t="s">
        <v>31</v>
      </c>
      <c r="AX128" s="15" t="s">
        <v>69</v>
      </c>
      <c r="AY128" s="231" t="s">
        <v>121</v>
      </c>
    </row>
    <row r="129" spans="2:51" s="13" customFormat="1" ht="11.25">
      <c r="B129" s="189"/>
      <c r="C129" s="190"/>
      <c r="D129" s="191" t="s">
        <v>131</v>
      </c>
      <c r="E129" s="192" t="s">
        <v>19</v>
      </c>
      <c r="F129" s="193" t="s">
        <v>180</v>
      </c>
      <c r="G129" s="190"/>
      <c r="H129" s="194">
        <v>183.471</v>
      </c>
      <c r="I129" s="195"/>
      <c r="J129" s="190"/>
      <c r="K129" s="190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131</v>
      </c>
      <c r="AU129" s="200" t="s">
        <v>79</v>
      </c>
      <c r="AV129" s="13" t="s">
        <v>79</v>
      </c>
      <c r="AW129" s="13" t="s">
        <v>31</v>
      </c>
      <c r="AX129" s="13" t="s">
        <v>69</v>
      </c>
      <c r="AY129" s="200" t="s">
        <v>121</v>
      </c>
    </row>
    <row r="130" spans="2:51" s="15" customFormat="1" ht="11.25">
      <c r="B130" s="222"/>
      <c r="C130" s="223"/>
      <c r="D130" s="191" t="s">
        <v>131</v>
      </c>
      <c r="E130" s="224" t="s">
        <v>19</v>
      </c>
      <c r="F130" s="225" t="s">
        <v>160</v>
      </c>
      <c r="G130" s="223"/>
      <c r="H130" s="224" t="s">
        <v>19</v>
      </c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131</v>
      </c>
      <c r="AU130" s="231" t="s">
        <v>79</v>
      </c>
      <c r="AV130" s="15" t="s">
        <v>77</v>
      </c>
      <c r="AW130" s="15" t="s">
        <v>31</v>
      </c>
      <c r="AX130" s="15" t="s">
        <v>69</v>
      </c>
      <c r="AY130" s="231" t="s">
        <v>121</v>
      </c>
    </row>
    <row r="131" spans="2:51" s="13" customFormat="1" ht="11.25">
      <c r="B131" s="189"/>
      <c r="C131" s="190"/>
      <c r="D131" s="191" t="s">
        <v>131</v>
      </c>
      <c r="E131" s="192" t="s">
        <v>19</v>
      </c>
      <c r="F131" s="193" t="s">
        <v>181</v>
      </c>
      <c r="G131" s="190"/>
      <c r="H131" s="194">
        <v>176.4</v>
      </c>
      <c r="I131" s="195"/>
      <c r="J131" s="190"/>
      <c r="K131" s="190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131</v>
      </c>
      <c r="AU131" s="200" t="s">
        <v>79</v>
      </c>
      <c r="AV131" s="13" t="s">
        <v>79</v>
      </c>
      <c r="AW131" s="13" t="s">
        <v>31</v>
      </c>
      <c r="AX131" s="13" t="s">
        <v>69</v>
      </c>
      <c r="AY131" s="200" t="s">
        <v>121</v>
      </c>
    </row>
    <row r="132" spans="2:51" s="15" customFormat="1" ht="11.25">
      <c r="B132" s="222"/>
      <c r="C132" s="223"/>
      <c r="D132" s="191" t="s">
        <v>131</v>
      </c>
      <c r="E132" s="224" t="s">
        <v>19</v>
      </c>
      <c r="F132" s="225" t="s">
        <v>162</v>
      </c>
      <c r="G132" s="223"/>
      <c r="H132" s="224" t="s">
        <v>19</v>
      </c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131</v>
      </c>
      <c r="AU132" s="231" t="s">
        <v>79</v>
      </c>
      <c r="AV132" s="15" t="s">
        <v>77</v>
      </c>
      <c r="AW132" s="15" t="s">
        <v>31</v>
      </c>
      <c r="AX132" s="15" t="s">
        <v>69</v>
      </c>
      <c r="AY132" s="231" t="s">
        <v>121</v>
      </c>
    </row>
    <row r="133" spans="2:51" s="13" customFormat="1" ht="11.25">
      <c r="B133" s="189"/>
      <c r="C133" s="190"/>
      <c r="D133" s="191" t="s">
        <v>131</v>
      </c>
      <c r="E133" s="192" t="s">
        <v>19</v>
      </c>
      <c r="F133" s="193" t="s">
        <v>181</v>
      </c>
      <c r="G133" s="190"/>
      <c r="H133" s="194">
        <v>176.4</v>
      </c>
      <c r="I133" s="195"/>
      <c r="J133" s="190"/>
      <c r="K133" s="190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131</v>
      </c>
      <c r="AU133" s="200" t="s">
        <v>79</v>
      </c>
      <c r="AV133" s="13" t="s">
        <v>79</v>
      </c>
      <c r="AW133" s="13" t="s">
        <v>31</v>
      </c>
      <c r="AX133" s="13" t="s">
        <v>69</v>
      </c>
      <c r="AY133" s="200" t="s">
        <v>121</v>
      </c>
    </row>
    <row r="134" spans="2:51" s="14" customFormat="1" ht="11.25">
      <c r="B134" s="201"/>
      <c r="C134" s="202"/>
      <c r="D134" s="191" t="s">
        <v>131</v>
      </c>
      <c r="E134" s="203" t="s">
        <v>19</v>
      </c>
      <c r="F134" s="204" t="s">
        <v>134</v>
      </c>
      <c r="G134" s="202"/>
      <c r="H134" s="205">
        <v>740.442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131</v>
      </c>
      <c r="AU134" s="211" t="s">
        <v>79</v>
      </c>
      <c r="AV134" s="14" t="s">
        <v>129</v>
      </c>
      <c r="AW134" s="14" t="s">
        <v>31</v>
      </c>
      <c r="AX134" s="14" t="s">
        <v>77</v>
      </c>
      <c r="AY134" s="211" t="s">
        <v>121</v>
      </c>
    </row>
    <row r="135" spans="1:65" s="2" customFormat="1" ht="36">
      <c r="A135" s="37"/>
      <c r="B135" s="38"/>
      <c r="C135" s="176" t="s">
        <v>182</v>
      </c>
      <c r="D135" s="176" t="s">
        <v>124</v>
      </c>
      <c r="E135" s="177" t="s">
        <v>183</v>
      </c>
      <c r="F135" s="178" t="s">
        <v>184</v>
      </c>
      <c r="G135" s="179" t="s">
        <v>144</v>
      </c>
      <c r="H135" s="180">
        <v>15.504</v>
      </c>
      <c r="I135" s="181"/>
      <c r="J135" s="182">
        <f>ROUND(I135*H135,2)</f>
        <v>0</v>
      </c>
      <c r="K135" s="178" t="s">
        <v>128</v>
      </c>
      <c r="L135" s="42"/>
      <c r="M135" s="183" t="s">
        <v>19</v>
      </c>
      <c r="N135" s="184" t="s">
        <v>40</v>
      </c>
      <c r="O135" s="67"/>
      <c r="P135" s="185">
        <f>O135*H135</f>
        <v>0</v>
      </c>
      <c r="Q135" s="185">
        <v>0.00348</v>
      </c>
      <c r="R135" s="185">
        <f>Q135*H135</f>
        <v>0.053953919999999995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129</v>
      </c>
      <c r="AT135" s="187" t="s">
        <v>124</v>
      </c>
      <c r="AU135" s="187" t="s">
        <v>79</v>
      </c>
      <c r="AY135" s="20" t="s">
        <v>121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20" t="s">
        <v>77</v>
      </c>
      <c r="BK135" s="188">
        <f>ROUND(I135*H135,2)</f>
        <v>0</v>
      </c>
      <c r="BL135" s="20" t="s">
        <v>129</v>
      </c>
      <c r="BM135" s="187" t="s">
        <v>185</v>
      </c>
    </row>
    <row r="136" spans="2:51" s="13" customFormat="1" ht="11.25">
      <c r="B136" s="189"/>
      <c r="C136" s="190"/>
      <c r="D136" s="191" t="s">
        <v>131</v>
      </c>
      <c r="E136" s="192" t="s">
        <v>19</v>
      </c>
      <c r="F136" s="193" t="s">
        <v>186</v>
      </c>
      <c r="G136" s="190"/>
      <c r="H136" s="194">
        <v>10.56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131</v>
      </c>
      <c r="AU136" s="200" t="s">
        <v>79</v>
      </c>
      <c r="AV136" s="13" t="s">
        <v>79</v>
      </c>
      <c r="AW136" s="13" t="s">
        <v>31</v>
      </c>
      <c r="AX136" s="13" t="s">
        <v>69</v>
      </c>
      <c r="AY136" s="200" t="s">
        <v>121</v>
      </c>
    </row>
    <row r="137" spans="2:51" s="13" customFormat="1" ht="11.25">
      <c r="B137" s="189"/>
      <c r="C137" s="190"/>
      <c r="D137" s="191" t="s">
        <v>131</v>
      </c>
      <c r="E137" s="192" t="s">
        <v>19</v>
      </c>
      <c r="F137" s="193" t="s">
        <v>187</v>
      </c>
      <c r="G137" s="190"/>
      <c r="H137" s="194">
        <v>0.96</v>
      </c>
      <c r="I137" s="195"/>
      <c r="J137" s="190"/>
      <c r="K137" s="190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131</v>
      </c>
      <c r="AU137" s="200" t="s">
        <v>79</v>
      </c>
      <c r="AV137" s="13" t="s">
        <v>79</v>
      </c>
      <c r="AW137" s="13" t="s">
        <v>31</v>
      </c>
      <c r="AX137" s="13" t="s">
        <v>69</v>
      </c>
      <c r="AY137" s="200" t="s">
        <v>121</v>
      </c>
    </row>
    <row r="138" spans="2:51" s="13" customFormat="1" ht="11.25">
      <c r="B138" s="189"/>
      <c r="C138" s="190"/>
      <c r="D138" s="191" t="s">
        <v>131</v>
      </c>
      <c r="E138" s="192" t="s">
        <v>19</v>
      </c>
      <c r="F138" s="193" t="s">
        <v>188</v>
      </c>
      <c r="G138" s="190"/>
      <c r="H138" s="194">
        <v>3.984</v>
      </c>
      <c r="I138" s="195"/>
      <c r="J138" s="190"/>
      <c r="K138" s="190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131</v>
      </c>
      <c r="AU138" s="200" t="s">
        <v>79</v>
      </c>
      <c r="AV138" s="13" t="s">
        <v>79</v>
      </c>
      <c r="AW138" s="13" t="s">
        <v>31</v>
      </c>
      <c r="AX138" s="13" t="s">
        <v>69</v>
      </c>
      <c r="AY138" s="200" t="s">
        <v>121</v>
      </c>
    </row>
    <row r="139" spans="2:51" s="14" customFormat="1" ht="11.25">
      <c r="B139" s="201"/>
      <c r="C139" s="202"/>
      <c r="D139" s="191" t="s">
        <v>131</v>
      </c>
      <c r="E139" s="203" t="s">
        <v>19</v>
      </c>
      <c r="F139" s="204" t="s">
        <v>134</v>
      </c>
      <c r="G139" s="202"/>
      <c r="H139" s="205">
        <v>15.504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131</v>
      </c>
      <c r="AU139" s="211" t="s">
        <v>79</v>
      </c>
      <c r="AV139" s="14" t="s">
        <v>129</v>
      </c>
      <c r="AW139" s="14" t="s">
        <v>31</v>
      </c>
      <c r="AX139" s="14" t="s">
        <v>77</v>
      </c>
      <c r="AY139" s="211" t="s">
        <v>121</v>
      </c>
    </row>
    <row r="140" spans="2:63" s="12" customFormat="1" ht="22.9" customHeight="1">
      <c r="B140" s="160"/>
      <c r="C140" s="161"/>
      <c r="D140" s="162" t="s">
        <v>68</v>
      </c>
      <c r="E140" s="174" t="s">
        <v>175</v>
      </c>
      <c r="F140" s="174" t="s">
        <v>189</v>
      </c>
      <c r="G140" s="161"/>
      <c r="H140" s="161"/>
      <c r="I140" s="164"/>
      <c r="J140" s="175">
        <f>BK140</f>
        <v>0</v>
      </c>
      <c r="K140" s="161"/>
      <c r="L140" s="166"/>
      <c r="M140" s="167"/>
      <c r="N140" s="168"/>
      <c r="O140" s="168"/>
      <c r="P140" s="169">
        <f>SUM(P141:P154)</f>
        <v>0</v>
      </c>
      <c r="Q140" s="168"/>
      <c r="R140" s="169">
        <f>SUM(R141:R154)</f>
        <v>0</v>
      </c>
      <c r="S140" s="168"/>
      <c r="T140" s="170">
        <f>SUM(T141:T154)</f>
        <v>0</v>
      </c>
      <c r="AR140" s="171" t="s">
        <v>77</v>
      </c>
      <c r="AT140" s="172" t="s">
        <v>68</v>
      </c>
      <c r="AU140" s="172" t="s">
        <v>77</v>
      </c>
      <c r="AY140" s="171" t="s">
        <v>121</v>
      </c>
      <c r="BK140" s="173">
        <f>SUM(BK141:BK154)</f>
        <v>0</v>
      </c>
    </row>
    <row r="141" spans="1:65" s="2" customFormat="1" ht="44.25" customHeight="1">
      <c r="A141" s="37"/>
      <c r="B141" s="38"/>
      <c r="C141" s="176" t="s">
        <v>190</v>
      </c>
      <c r="D141" s="176" t="s">
        <v>124</v>
      </c>
      <c r="E141" s="177" t="s">
        <v>191</v>
      </c>
      <c r="F141" s="178" t="s">
        <v>192</v>
      </c>
      <c r="G141" s="179" t="s">
        <v>144</v>
      </c>
      <c r="H141" s="180">
        <v>490.9</v>
      </c>
      <c r="I141" s="181"/>
      <c r="J141" s="182">
        <f>ROUND(I141*H141,2)</f>
        <v>0</v>
      </c>
      <c r="K141" s="178" t="s">
        <v>128</v>
      </c>
      <c r="L141" s="42"/>
      <c r="M141" s="183" t="s">
        <v>19</v>
      </c>
      <c r="N141" s="184" t="s">
        <v>40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129</v>
      </c>
      <c r="AT141" s="187" t="s">
        <v>124</v>
      </c>
      <c r="AU141" s="187" t="s">
        <v>79</v>
      </c>
      <c r="AY141" s="20" t="s">
        <v>121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20" t="s">
        <v>77</v>
      </c>
      <c r="BK141" s="188">
        <f>ROUND(I141*H141,2)</f>
        <v>0</v>
      </c>
      <c r="BL141" s="20" t="s">
        <v>129</v>
      </c>
      <c r="BM141" s="187" t="s">
        <v>193</v>
      </c>
    </row>
    <row r="142" spans="2:51" s="15" customFormat="1" ht="11.25">
      <c r="B142" s="222"/>
      <c r="C142" s="223"/>
      <c r="D142" s="191" t="s">
        <v>131</v>
      </c>
      <c r="E142" s="224" t="s">
        <v>19</v>
      </c>
      <c r="F142" s="225" t="s">
        <v>156</v>
      </c>
      <c r="G142" s="223"/>
      <c r="H142" s="224" t="s">
        <v>19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131</v>
      </c>
      <c r="AU142" s="231" t="s">
        <v>79</v>
      </c>
      <c r="AV142" s="15" t="s">
        <v>77</v>
      </c>
      <c r="AW142" s="15" t="s">
        <v>31</v>
      </c>
      <c r="AX142" s="15" t="s">
        <v>69</v>
      </c>
      <c r="AY142" s="231" t="s">
        <v>121</v>
      </c>
    </row>
    <row r="143" spans="2:51" s="13" customFormat="1" ht="11.25">
      <c r="B143" s="189"/>
      <c r="C143" s="190"/>
      <c r="D143" s="191" t="s">
        <v>131</v>
      </c>
      <c r="E143" s="192" t="s">
        <v>19</v>
      </c>
      <c r="F143" s="193" t="s">
        <v>194</v>
      </c>
      <c r="G143" s="190"/>
      <c r="H143" s="194">
        <v>288.5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131</v>
      </c>
      <c r="AU143" s="200" t="s">
        <v>79</v>
      </c>
      <c r="AV143" s="13" t="s">
        <v>79</v>
      </c>
      <c r="AW143" s="13" t="s">
        <v>31</v>
      </c>
      <c r="AX143" s="13" t="s">
        <v>69</v>
      </c>
      <c r="AY143" s="200" t="s">
        <v>121</v>
      </c>
    </row>
    <row r="144" spans="2:51" s="15" customFormat="1" ht="11.25">
      <c r="B144" s="222"/>
      <c r="C144" s="223"/>
      <c r="D144" s="191" t="s">
        <v>131</v>
      </c>
      <c r="E144" s="224" t="s">
        <v>19</v>
      </c>
      <c r="F144" s="225" t="s">
        <v>158</v>
      </c>
      <c r="G144" s="223"/>
      <c r="H144" s="224" t="s">
        <v>19</v>
      </c>
      <c r="I144" s="226"/>
      <c r="J144" s="223"/>
      <c r="K144" s="223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131</v>
      </c>
      <c r="AU144" s="231" t="s">
        <v>79</v>
      </c>
      <c r="AV144" s="15" t="s">
        <v>77</v>
      </c>
      <c r="AW144" s="15" t="s">
        <v>31</v>
      </c>
      <c r="AX144" s="15" t="s">
        <v>69</v>
      </c>
      <c r="AY144" s="231" t="s">
        <v>121</v>
      </c>
    </row>
    <row r="145" spans="2:51" s="15" customFormat="1" ht="11.25">
      <c r="B145" s="222"/>
      <c r="C145" s="223"/>
      <c r="D145" s="191" t="s">
        <v>131</v>
      </c>
      <c r="E145" s="224" t="s">
        <v>19</v>
      </c>
      <c r="F145" s="225" t="s">
        <v>195</v>
      </c>
      <c r="G145" s="223"/>
      <c r="H145" s="224" t="s">
        <v>19</v>
      </c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131</v>
      </c>
      <c r="AU145" s="231" t="s">
        <v>79</v>
      </c>
      <c r="AV145" s="15" t="s">
        <v>77</v>
      </c>
      <c r="AW145" s="15" t="s">
        <v>31</v>
      </c>
      <c r="AX145" s="15" t="s">
        <v>69</v>
      </c>
      <c r="AY145" s="231" t="s">
        <v>121</v>
      </c>
    </row>
    <row r="146" spans="2:51" s="15" customFormat="1" ht="11.25">
      <c r="B146" s="222"/>
      <c r="C146" s="223"/>
      <c r="D146" s="191" t="s">
        <v>131</v>
      </c>
      <c r="E146" s="224" t="s">
        <v>19</v>
      </c>
      <c r="F146" s="225" t="s">
        <v>160</v>
      </c>
      <c r="G146" s="223"/>
      <c r="H146" s="224" t="s">
        <v>19</v>
      </c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131</v>
      </c>
      <c r="AU146" s="231" t="s">
        <v>79</v>
      </c>
      <c r="AV146" s="15" t="s">
        <v>77</v>
      </c>
      <c r="AW146" s="15" t="s">
        <v>31</v>
      </c>
      <c r="AX146" s="15" t="s">
        <v>69</v>
      </c>
      <c r="AY146" s="231" t="s">
        <v>121</v>
      </c>
    </row>
    <row r="147" spans="2:51" s="13" customFormat="1" ht="11.25">
      <c r="B147" s="189"/>
      <c r="C147" s="190"/>
      <c r="D147" s="191" t="s">
        <v>131</v>
      </c>
      <c r="E147" s="192" t="s">
        <v>19</v>
      </c>
      <c r="F147" s="193" t="s">
        <v>196</v>
      </c>
      <c r="G147" s="190"/>
      <c r="H147" s="194">
        <v>101.2</v>
      </c>
      <c r="I147" s="195"/>
      <c r="J147" s="190"/>
      <c r="K147" s="190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131</v>
      </c>
      <c r="AU147" s="200" t="s">
        <v>79</v>
      </c>
      <c r="AV147" s="13" t="s">
        <v>79</v>
      </c>
      <c r="AW147" s="13" t="s">
        <v>31</v>
      </c>
      <c r="AX147" s="13" t="s">
        <v>69</v>
      </c>
      <c r="AY147" s="200" t="s">
        <v>121</v>
      </c>
    </row>
    <row r="148" spans="2:51" s="15" customFormat="1" ht="11.25">
      <c r="B148" s="222"/>
      <c r="C148" s="223"/>
      <c r="D148" s="191" t="s">
        <v>131</v>
      </c>
      <c r="E148" s="224" t="s">
        <v>19</v>
      </c>
      <c r="F148" s="225" t="s">
        <v>162</v>
      </c>
      <c r="G148" s="223"/>
      <c r="H148" s="224" t="s">
        <v>19</v>
      </c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131</v>
      </c>
      <c r="AU148" s="231" t="s">
        <v>79</v>
      </c>
      <c r="AV148" s="15" t="s">
        <v>77</v>
      </c>
      <c r="AW148" s="15" t="s">
        <v>31</v>
      </c>
      <c r="AX148" s="15" t="s">
        <v>69</v>
      </c>
      <c r="AY148" s="231" t="s">
        <v>121</v>
      </c>
    </row>
    <row r="149" spans="2:51" s="13" customFormat="1" ht="11.25">
      <c r="B149" s="189"/>
      <c r="C149" s="190"/>
      <c r="D149" s="191" t="s">
        <v>131</v>
      </c>
      <c r="E149" s="192" t="s">
        <v>19</v>
      </c>
      <c r="F149" s="193" t="s">
        <v>197</v>
      </c>
      <c r="G149" s="190"/>
      <c r="H149" s="194">
        <v>101.2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131</v>
      </c>
      <c r="AU149" s="200" t="s">
        <v>79</v>
      </c>
      <c r="AV149" s="13" t="s">
        <v>79</v>
      </c>
      <c r="AW149" s="13" t="s">
        <v>31</v>
      </c>
      <c r="AX149" s="13" t="s">
        <v>69</v>
      </c>
      <c r="AY149" s="200" t="s">
        <v>121</v>
      </c>
    </row>
    <row r="150" spans="2:51" s="14" customFormat="1" ht="11.25">
      <c r="B150" s="201"/>
      <c r="C150" s="202"/>
      <c r="D150" s="191" t="s">
        <v>131</v>
      </c>
      <c r="E150" s="203" t="s">
        <v>19</v>
      </c>
      <c r="F150" s="204" t="s">
        <v>134</v>
      </c>
      <c r="G150" s="202"/>
      <c r="H150" s="205">
        <v>490.9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131</v>
      </c>
      <c r="AU150" s="211" t="s">
        <v>79</v>
      </c>
      <c r="AV150" s="14" t="s">
        <v>129</v>
      </c>
      <c r="AW150" s="14" t="s">
        <v>31</v>
      </c>
      <c r="AX150" s="14" t="s">
        <v>77</v>
      </c>
      <c r="AY150" s="211" t="s">
        <v>121</v>
      </c>
    </row>
    <row r="151" spans="1:65" s="2" customFormat="1" ht="55.5" customHeight="1">
      <c r="A151" s="37"/>
      <c r="B151" s="38"/>
      <c r="C151" s="176" t="s">
        <v>198</v>
      </c>
      <c r="D151" s="176" t="s">
        <v>124</v>
      </c>
      <c r="E151" s="177" t="s">
        <v>199</v>
      </c>
      <c r="F151" s="178" t="s">
        <v>200</v>
      </c>
      <c r="G151" s="179" t="s">
        <v>144</v>
      </c>
      <c r="H151" s="180">
        <v>44181</v>
      </c>
      <c r="I151" s="181"/>
      <c r="J151" s="182">
        <f>ROUND(I151*H151,2)</f>
        <v>0</v>
      </c>
      <c r="K151" s="178" t="s">
        <v>128</v>
      </c>
      <c r="L151" s="42"/>
      <c r="M151" s="183" t="s">
        <v>19</v>
      </c>
      <c r="N151" s="184" t="s">
        <v>40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129</v>
      </c>
      <c r="AT151" s="187" t="s">
        <v>124</v>
      </c>
      <c r="AU151" s="187" t="s">
        <v>79</v>
      </c>
      <c r="AY151" s="20" t="s">
        <v>121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77</v>
      </c>
      <c r="BK151" s="188">
        <f>ROUND(I151*H151,2)</f>
        <v>0</v>
      </c>
      <c r="BL151" s="20" t="s">
        <v>129</v>
      </c>
      <c r="BM151" s="187" t="s">
        <v>201</v>
      </c>
    </row>
    <row r="152" spans="2:51" s="15" customFormat="1" ht="11.25">
      <c r="B152" s="222"/>
      <c r="C152" s="223"/>
      <c r="D152" s="191" t="s">
        <v>131</v>
      </c>
      <c r="E152" s="224" t="s">
        <v>19</v>
      </c>
      <c r="F152" s="225" t="s">
        <v>202</v>
      </c>
      <c r="G152" s="223"/>
      <c r="H152" s="224" t="s">
        <v>19</v>
      </c>
      <c r="I152" s="226"/>
      <c r="J152" s="223"/>
      <c r="K152" s="223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131</v>
      </c>
      <c r="AU152" s="231" t="s">
        <v>79</v>
      </c>
      <c r="AV152" s="15" t="s">
        <v>77</v>
      </c>
      <c r="AW152" s="15" t="s">
        <v>31</v>
      </c>
      <c r="AX152" s="15" t="s">
        <v>69</v>
      </c>
      <c r="AY152" s="231" t="s">
        <v>121</v>
      </c>
    </row>
    <row r="153" spans="2:51" s="13" customFormat="1" ht="11.25">
      <c r="B153" s="189"/>
      <c r="C153" s="190"/>
      <c r="D153" s="191" t="s">
        <v>131</v>
      </c>
      <c r="E153" s="192" t="s">
        <v>19</v>
      </c>
      <c r="F153" s="193" t="s">
        <v>203</v>
      </c>
      <c r="G153" s="190"/>
      <c r="H153" s="194">
        <v>44181</v>
      </c>
      <c r="I153" s="195"/>
      <c r="J153" s="190"/>
      <c r="K153" s="190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131</v>
      </c>
      <c r="AU153" s="200" t="s">
        <v>79</v>
      </c>
      <c r="AV153" s="13" t="s">
        <v>79</v>
      </c>
      <c r="AW153" s="13" t="s">
        <v>31</v>
      </c>
      <c r="AX153" s="13" t="s">
        <v>77</v>
      </c>
      <c r="AY153" s="200" t="s">
        <v>121</v>
      </c>
    </row>
    <row r="154" spans="1:65" s="2" customFormat="1" ht="48">
      <c r="A154" s="37"/>
      <c r="B154" s="38"/>
      <c r="C154" s="176" t="s">
        <v>204</v>
      </c>
      <c r="D154" s="176" t="s">
        <v>124</v>
      </c>
      <c r="E154" s="177" t="s">
        <v>205</v>
      </c>
      <c r="F154" s="178" t="s">
        <v>206</v>
      </c>
      <c r="G154" s="179" t="s">
        <v>144</v>
      </c>
      <c r="H154" s="180">
        <v>490.9</v>
      </c>
      <c r="I154" s="181"/>
      <c r="J154" s="182">
        <f>ROUND(I154*H154,2)</f>
        <v>0</v>
      </c>
      <c r="K154" s="178" t="s">
        <v>128</v>
      </c>
      <c r="L154" s="42"/>
      <c r="M154" s="183" t="s">
        <v>19</v>
      </c>
      <c r="N154" s="184" t="s">
        <v>40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129</v>
      </c>
      <c r="AT154" s="187" t="s">
        <v>124</v>
      </c>
      <c r="AU154" s="187" t="s">
        <v>79</v>
      </c>
      <c r="AY154" s="20" t="s">
        <v>121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20" t="s">
        <v>77</v>
      </c>
      <c r="BK154" s="188">
        <f>ROUND(I154*H154,2)</f>
        <v>0</v>
      </c>
      <c r="BL154" s="20" t="s">
        <v>129</v>
      </c>
      <c r="BM154" s="187" t="s">
        <v>207</v>
      </c>
    </row>
    <row r="155" spans="2:63" s="12" customFormat="1" ht="22.9" customHeight="1">
      <c r="B155" s="160"/>
      <c r="C155" s="161"/>
      <c r="D155" s="162" t="s">
        <v>68</v>
      </c>
      <c r="E155" s="174" t="s">
        <v>208</v>
      </c>
      <c r="F155" s="174" t="s">
        <v>209</v>
      </c>
      <c r="G155" s="161"/>
      <c r="H155" s="161"/>
      <c r="I155" s="164"/>
      <c r="J155" s="175">
        <f>BK155</f>
        <v>0</v>
      </c>
      <c r="K155" s="161"/>
      <c r="L155" s="166"/>
      <c r="M155" s="167"/>
      <c r="N155" s="168"/>
      <c r="O155" s="168"/>
      <c r="P155" s="169">
        <f>P156</f>
        <v>0</v>
      </c>
      <c r="Q155" s="168"/>
      <c r="R155" s="169">
        <f>R156</f>
        <v>0</v>
      </c>
      <c r="S155" s="168"/>
      <c r="T155" s="170">
        <f>T156</f>
        <v>0</v>
      </c>
      <c r="AR155" s="171" t="s">
        <v>77</v>
      </c>
      <c r="AT155" s="172" t="s">
        <v>68</v>
      </c>
      <c r="AU155" s="172" t="s">
        <v>77</v>
      </c>
      <c r="AY155" s="171" t="s">
        <v>121</v>
      </c>
      <c r="BK155" s="173">
        <f>BK156</f>
        <v>0</v>
      </c>
    </row>
    <row r="156" spans="1:65" s="2" customFormat="1" ht="55.5" customHeight="1">
      <c r="A156" s="37"/>
      <c r="B156" s="38"/>
      <c r="C156" s="176" t="s">
        <v>210</v>
      </c>
      <c r="D156" s="176" t="s">
        <v>124</v>
      </c>
      <c r="E156" s="177" t="s">
        <v>211</v>
      </c>
      <c r="F156" s="178" t="s">
        <v>212</v>
      </c>
      <c r="G156" s="179" t="s">
        <v>213</v>
      </c>
      <c r="H156" s="180">
        <v>9.452</v>
      </c>
      <c r="I156" s="181"/>
      <c r="J156" s="182">
        <f>ROUND(I156*H156,2)</f>
        <v>0</v>
      </c>
      <c r="K156" s="178" t="s">
        <v>128</v>
      </c>
      <c r="L156" s="42"/>
      <c r="M156" s="183" t="s">
        <v>19</v>
      </c>
      <c r="N156" s="184" t="s">
        <v>40</v>
      </c>
      <c r="O156" s="67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129</v>
      </c>
      <c r="AT156" s="187" t="s">
        <v>124</v>
      </c>
      <c r="AU156" s="187" t="s">
        <v>79</v>
      </c>
      <c r="AY156" s="20" t="s">
        <v>121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20" t="s">
        <v>77</v>
      </c>
      <c r="BK156" s="188">
        <f>ROUND(I156*H156,2)</f>
        <v>0</v>
      </c>
      <c r="BL156" s="20" t="s">
        <v>129</v>
      </c>
      <c r="BM156" s="187" t="s">
        <v>214</v>
      </c>
    </row>
    <row r="157" spans="2:63" s="12" customFormat="1" ht="22.9" customHeight="1">
      <c r="B157" s="160"/>
      <c r="C157" s="161"/>
      <c r="D157" s="162" t="s">
        <v>68</v>
      </c>
      <c r="E157" s="174" t="s">
        <v>215</v>
      </c>
      <c r="F157" s="174" t="s">
        <v>216</v>
      </c>
      <c r="G157" s="161"/>
      <c r="H157" s="161"/>
      <c r="I157" s="164"/>
      <c r="J157" s="175">
        <f>BK157</f>
        <v>0</v>
      </c>
      <c r="K157" s="161"/>
      <c r="L157" s="166"/>
      <c r="M157" s="167"/>
      <c r="N157" s="168"/>
      <c r="O157" s="168"/>
      <c r="P157" s="169">
        <f>SUM(P158:P176)</f>
        <v>0</v>
      </c>
      <c r="Q157" s="168"/>
      <c r="R157" s="169">
        <f>SUM(R158:R176)</f>
        <v>14.861757160000003</v>
      </c>
      <c r="S157" s="168"/>
      <c r="T157" s="170">
        <f>SUM(T158:T176)</f>
        <v>9.286480000000001</v>
      </c>
      <c r="AR157" s="171" t="s">
        <v>79</v>
      </c>
      <c r="AT157" s="172" t="s">
        <v>68</v>
      </c>
      <c r="AU157" s="172" t="s">
        <v>77</v>
      </c>
      <c r="AY157" s="171" t="s">
        <v>121</v>
      </c>
      <c r="BK157" s="173">
        <f>SUM(BK158:BK176)</f>
        <v>0</v>
      </c>
    </row>
    <row r="158" spans="1:65" s="2" customFormat="1" ht="24">
      <c r="A158" s="37"/>
      <c r="B158" s="38"/>
      <c r="C158" s="176" t="s">
        <v>8</v>
      </c>
      <c r="D158" s="176" t="s">
        <v>124</v>
      </c>
      <c r="E158" s="177" t="s">
        <v>217</v>
      </c>
      <c r="F158" s="178" t="s">
        <v>218</v>
      </c>
      <c r="G158" s="179" t="s">
        <v>144</v>
      </c>
      <c r="H158" s="180">
        <v>663.32</v>
      </c>
      <c r="I158" s="181"/>
      <c r="J158" s="182">
        <f>ROUND(I158*H158,2)</f>
        <v>0</v>
      </c>
      <c r="K158" s="178" t="s">
        <v>128</v>
      </c>
      <c r="L158" s="42"/>
      <c r="M158" s="183" t="s">
        <v>19</v>
      </c>
      <c r="N158" s="184" t="s">
        <v>40</v>
      </c>
      <c r="O158" s="67"/>
      <c r="P158" s="185">
        <f>O158*H158</f>
        <v>0</v>
      </c>
      <c r="Q158" s="185">
        <v>0</v>
      </c>
      <c r="R158" s="185">
        <f>Q158*H158</f>
        <v>0</v>
      </c>
      <c r="S158" s="185">
        <v>0.014</v>
      </c>
      <c r="T158" s="186">
        <f>S158*H158</f>
        <v>9.286480000000001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219</v>
      </c>
      <c r="AT158" s="187" t="s">
        <v>124</v>
      </c>
      <c r="AU158" s="187" t="s">
        <v>79</v>
      </c>
      <c r="AY158" s="20" t="s">
        <v>121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20" t="s">
        <v>77</v>
      </c>
      <c r="BK158" s="188">
        <f>ROUND(I158*H158,2)</f>
        <v>0</v>
      </c>
      <c r="BL158" s="20" t="s">
        <v>219</v>
      </c>
      <c r="BM158" s="187" t="s">
        <v>220</v>
      </c>
    </row>
    <row r="159" spans="2:51" s="13" customFormat="1" ht="11.25">
      <c r="B159" s="189"/>
      <c r="C159" s="190"/>
      <c r="D159" s="191" t="s">
        <v>131</v>
      </c>
      <c r="E159" s="192" t="s">
        <v>19</v>
      </c>
      <c r="F159" s="193" t="s">
        <v>221</v>
      </c>
      <c r="G159" s="190"/>
      <c r="H159" s="194">
        <v>663.32</v>
      </c>
      <c r="I159" s="195"/>
      <c r="J159" s="190"/>
      <c r="K159" s="190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131</v>
      </c>
      <c r="AU159" s="200" t="s">
        <v>79</v>
      </c>
      <c r="AV159" s="13" t="s">
        <v>79</v>
      </c>
      <c r="AW159" s="13" t="s">
        <v>31</v>
      </c>
      <c r="AX159" s="13" t="s">
        <v>77</v>
      </c>
      <c r="AY159" s="200" t="s">
        <v>121</v>
      </c>
    </row>
    <row r="160" spans="1:65" s="2" customFormat="1" ht="24">
      <c r="A160" s="37"/>
      <c r="B160" s="38"/>
      <c r="C160" s="176" t="s">
        <v>219</v>
      </c>
      <c r="D160" s="176" t="s">
        <v>124</v>
      </c>
      <c r="E160" s="177" t="s">
        <v>222</v>
      </c>
      <c r="F160" s="178" t="s">
        <v>223</v>
      </c>
      <c r="G160" s="179" t="s">
        <v>144</v>
      </c>
      <c r="H160" s="180">
        <v>663.32</v>
      </c>
      <c r="I160" s="181"/>
      <c r="J160" s="182">
        <f>ROUND(I160*H160,2)</f>
        <v>0</v>
      </c>
      <c r="K160" s="178" t="s">
        <v>128</v>
      </c>
      <c r="L160" s="42"/>
      <c r="M160" s="183" t="s">
        <v>19</v>
      </c>
      <c r="N160" s="184" t="s">
        <v>40</v>
      </c>
      <c r="O160" s="67"/>
      <c r="P160" s="185">
        <f>O160*H160</f>
        <v>0</v>
      </c>
      <c r="Q160" s="185">
        <v>0.00088</v>
      </c>
      <c r="R160" s="185">
        <f>Q160*H160</f>
        <v>0.5837216000000001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219</v>
      </c>
      <c r="AT160" s="187" t="s">
        <v>124</v>
      </c>
      <c r="AU160" s="187" t="s">
        <v>79</v>
      </c>
      <c r="AY160" s="20" t="s">
        <v>121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77</v>
      </c>
      <c r="BK160" s="188">
        <f>ROUND(I160*H160,2)</f>
        <v>0</v>
      </c>
      <c r="BL160" s="20" t="s">
        <v>219</v>
      </c>
      <c r="BM160" s="187" t="s">
        <v>224</v>
      </c>
    </row>
    <row r="161" spans="2:51" s="15" customFormat="1" ht="11.25">
      <c r="B161" s="222"/>
      <c r="C161" s="223"/>
      <c r="D161" s="191" t="s">
        <v>131</v>
      </c>
      <c r="E161" s="224" t="s">
        <v>19</v>
      </c>
      <c r="F161" s="225" t="s">
        <v>225</v>
      </c>
      <c r="G161" s="223"/>
      <c r="H161" s="224" t="s">
        <v>19</v>
      </c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131</v>
      </c>
      <c r="AU161" s="231" t="s">
        <v>79</v>
      </c>
      <c r="AV161" s="15" t="s">
        <v>77</v>
      </c>
      <c r="AW161" s="15" t="s">
        <v>31</v>
      </c>
      <c r="AX161" s="15" t="s">
        <v>69</v>
      </c>
      <c r="AY161" s="231" t="s">
        <v>121</v>
      </c>
    </row>
    <row r="162" spans="2:51" s="13" customFormat="1" ht="11.25">
      <c r="B162" s="189"/>
      <c r="C162" s="190"/>
      <c r="D162" s="191" t="s">
        <v>131</v>
      </c>
      <c r="E162" s="192" t="s">
        <v>19</v>
      </c>
      <c r="F162" s="193" t="s">
        <v>226</v>
      </c>
      <c r="G162" s="190"/>
      <c r="H162" s="194">
        <v>663.32</v>
      </c>
      <c r="I162" s="195"/>
      <c r="J162" s="190"/>
      <c r="K162" s="190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131</v>
      </c>
      <c r="AU162" s="200" t="s">
        <v>79</v>
      </c>
      <c r="AV162" s="13" t="s">
        <v>79</v>
      </c>
      <c r="AW162" s="13" t="s">
        <v>31</v>
      </c>
      <c r="AX162" s="13" t="s">
        <v>77</v>
      </c>
      <c r="AY162" s="200" t="s">
        <v>121</v>
      </c>
    </row>
    <row r="163" spans="1:65" s="2" customFormat="1" ht="36">
      <c r="A163" s="37"/>
      <c r="B163" s="38"/>
      <c r="C163" s="212" t="s">
        <v>227</v>
      </c>
      <c r="D163" s="212" t="s">
        <v>135</v>
      </c>
      <c r="E163" s="213" t="s">
        <v>228</v>
      </c>
      <c r="F163" s="214" t="s">
        <v>229</v>
      </c>
      <c r="G163" s="215" t="s">
        <v>144</v>
      </c>
      <c r="H163" s="216">
        <v>762.818</v>
      </c>
      <c r="I163" s="217"/>
      <c r="J163" s="218">
        <f>ROUND(I163*H163,2)</f>
        <v>0</v>
      </c>
      <c r="K163" s="214" t="s">
        <v>128</v>
      </c>
      <c r="L163" s="219"/>
      <c r="M163" s="220" t="s">
        <v>19</v>
      </c>
      <c r="N163" s="221" t="s">
        <v>40</v>
      </c>
      <c r="O163" s="67"/>
      <c r="P163" s="185">
        <f>O163*H163</f>
        <v>0</v>
      </c>
      <c r="Q163" s="185">
        <v>0.0054</v>
      </c>
      <c r="R163" s="185">
        <f>Q163*H163</f>
        <v>4.1192172000000005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230</v>
      </c>
      <c r="AT163" s="187" t="s">
        <v>135</v>
      </c>
      <c r="AU163" s="187" t="s">
        <v>79</v>
      </c>
      <c r="AY163" s="20" t="s">
        <v>121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77</v>
      </c>
      <c r="BK163" s="188">
        <f>ROUND(I163*H163,2)</f>
        <v>0</v>
      </c>
      <c r="BL163" s="20" t="s">
        <v>219</v>
      </c>
      <c r="BM163" s="187" t="s">
        <v>231</v>
      </c>
    </row>
    <row r="164" spans="2:51" s="13" customFormat="1" ht="11.25">
      <c r="B164" s="189"/>
      <c r="C164" s="190"/>
      <c r="D164" s="191" t="s">
        <v>131</v>
      </c>
      <c r="E164" s="192" t="s">
        <v>19</v>
      </c>
      <c r="F164" s="193" t="s">
        <v>232</v>
      </c>
      <c r="G164" s="190"/>
      <c r="H164" s="194">
        <v>663.32</v>
      </c>
      <c r="I164" s="195"/>
      <c r="J164" s="190"/>
      <c r="K164" s="190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131</v>
      </c>
      <c r="AU164" s="200" t="s">
        <v>79</v>
      </c>
      <c r="AV164" s="13" t="s">
        <v>79</v>
      </c>
      <c r="AW164" s="13" t="s">
        <v>31</v>
      </c>
      <c r="AX164" s="13" t="s">
        <v>77</v>
      </c>
      <c r="AY164" s="200" t="s">
        <v>121</v>
      </c>
    </row>
    <row r="165" spans="2:51" s="13" customFormat="1" ht="11.25">
      <c r="B165" s="189"/>
      <c r="C165" s="190"/>
      <c r="D165" s="191" t="s">
        <v>131</v>
      </c>
      <c r="E165" s="190"/>
      <c r="F165" s="193" t="s">
        <v>233</v>
      </c>
      <c r="G165" s="190"/>
      <c r="H165" s="194">
        <v>762.818</v>
      </c>
      <c r="I165" s="195"/>
      <c r="J165" s="190"/>
      <c r="K165" s="190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131</v>
      </c>
      <c r="AU165" s="200" t="s">
        <v>79</v>
      </c>
      <c r="AV165" s="13" t="s">
        <v>79</v>
      </c>
      <c r="AW165" s="13" t="s">
        <v>4</v>
      </c>
      <c r="AX165" s="13" t="s">
        <v>77</v>
      </c>
      <c r="AY165" s="200" t="s">
        <v>121</v>
      </c>
    </row>
    <row r="166" spans="1:65" s="2" customFormat="1" ht="24">
      <c r="A166" s="37"/>
      <c r="B166" s="38"/>
      <c r="C166" s="176" t="s">
        <v>234</v>
      </c>
      <c r="D166" s="176" t="s">
        <v>124</v>
      </c>
      <c r="E166" s="177" t="s">
        <v>222</v>
      </c>
      <c r="F166" s="178" t="s">
        <v>223</v>
      </c>
      <c r="G166" s="179" t="s">
        <v>144</v>
      </c>
      <c r="H166" s="180">
        <v>662.676</v>
      </c>
      <c r="I166" s="181"/>
      <c r="J166" s="182">
        <f>ROUND(I166*H166,2)</f>
        <v>0</v>
      </c>
      <c r="K166" s="178" t="s">
        <v>128</v>
      </c>
      <c r="L166" s="42"/>
      <c r="M166" s="183" t="s">
        <v>19</v>
      </c>
      <c r="N166" s="184" t="s">
        <v>40</v>
      </c>
      <c r="O166" s="67"/>
      <c r="P166" s="185">
        <f>O166*H166</f>
        <v>0</v>
      </c>
      <c r="Q166" s="185">
        <v>0.00088</v>
      </c>
      <c r="R166" s="185">
        <f>Q166*H166</f>
        <v>0.58315488</v>
      </c>
      <c r="S166" s="185">
        <v>0</v>
      </c>
      <c r="T166" s="18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7" t="s">
        <v>219</v>
      </c>
      <c r="AT166" s="187" t="s">
        <v>124</v>
      </c>
      <c r="AU166" s="187" t="s">
        <v>79</v>
      </c>
      <c r="AY166" s="20" t="s">
        <v>121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20" t="s">
        <v>77</v>
      </c>
      <c r="BK166" s="188">
        <f>ROUND(I166*H166,2)</f>
        <v>0</v>
      </c>
      <c r="BL166" s="20" t="s">
        <v>219</v>
      </c>
      <c r="BM166" s="187" t="s">
        <v>235</v>
      </c>
    </row>
    <row r="167" spans="2:51" s="15" customFormat="1" ht="11.25">
      <c r="B167" s="222"/>
      <c r="C167" s="223"/>
      <c r="D167" s="191" t="s">
        <v>131</v>
      </c>
      <c r="E167" s="224" t="s">
        <v>19</v>
      </c>
      <c r="F167" s="225" t="s">
        <v>236</v>
      </c>
      <c r="G167" s="223"/>
      <c r="H167" s="224" t="s">
        <v>19</v>
      </c>
      <c r="I167" s="226"/>
      <c r="J167" s="223"/>
      <c r="K167" s="223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131</v>
      </c>
      <c r="AU167" s="231" t="s">
        <v>79</v>
      </c>
      <c r="AV167" s="15" t="s">
        <v>77</v>
      </c>
      <c r="AW167" s="15" t="s">
        <v>31</v>
      </c>
      <c r="AX167" s="15" t="s">
        <v>69</v>
      </c>
      <c r="AY167" s="231" t="s">
        <v>121</v>
      </c>
    </row>
    <row r="168" spans="2:51" s="13" customFormat="1" ht="11.25">
      <c r="B168" s="189"/>
      <c r="C168" s="190"/>
      <c r="D168" s="191" t="s">
        <v>131</v>
      </c>
      <c r="E168" s="192" t="s">
        <v>19</v>
      </c>
      <c r="F168" s="193" t="s">
        <v>237</v>
      </c>
      <c r="G168" s="190"/>
      <c r="H168" s="194">
        <v>662.676</v>
      </c>
      <c r="I168" s="195"/>
      <c r="J168" s="190"/>
      <c r="K168" s="190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131</v>
      </c>
      <c r="AU168" s="200" t="s">
        <v>79</v>
      </c>
      <c r="AV168" s="13" t="s">
        <v>79</v>
      </c>
      <c r="AW168" s="13" t="s">
        <v>31</v>
      </c>
      <c r="AX168" s="13" t="s">
        <v>77</v>
      </c>
      <c r="AY168" s="200" t="s">
        <v>121</v>
      </c>
    </row>
    <row r="169" spans="1:65" s="2" customFormat="1" ht="36">
      <c r="A169" s="37"/>
      <c r="B169" s="38"/>
      <c r="C169" s="212" t="s">
        <v>238</v>
      </c>
      <c r="D169" s="212" t="s">
        <v>135</v>
      </c>
      <c r="E169" s="213" t="s">
        <v>239</v>
      </c>
      <c r="F169" s="214" t="s">
        <v>1697</v>
      </c>
      <c r="G169" s="215" t="s">
        <v>144</v>
      </c>
      <c r="H169" s="216">
        <v>762.077</v>
      </c>
      <c r="I169" s="217"/>
      <c r="J169" s="218">
        <f>ROUND(I169*H169,2)</f>
        <v>0</v>
      </c>
      <c r="K169" s="214" t="s">
        <v>19</v>
      </c>
      <c r="L169" s="219"/>
      <c r="M169" s="220" t="s">
        <v>19</v>
      </c>
      <c r="N169" s="221" t="s">
        <v>40</v>
      </c>
      <c r="O169" s="67"/>
      <c r="P169" s="185">
        <f>O169*H169</f>
        <v>0</v>
      </c>
      <c r="Q169" s="185">
        <v>0.0054</v>
      </c>
      <c r="R169" s="185">
        <f>Q169*H169</f>
        <v>4.1152158000000005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230</v>
      </c>
      <c r="AT169" s="187" t="s">
        <v>135</v>
      </c>
      <c r="AU169" s="187" t="s">
        <v>79</v>
      </c>
      <c r="AY169" s="20" t="s">
        <v>121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20" t="s">
        <v>77</v>
      </c>
      <c r="BK169" s="188">
        <f>ROUND(I169*H169,2)</f>
        <v>0</v>
      </c>
      <c r="BL169" s="20" t="s">
        <v>219</v>
      </c>
      <c r="BM169" s="187" t="s">
        <v>240</v>
      </c>
    </row>
    <row r="170" spans="2:51" s="13" customFormat="1" ht="11.25">
      <c r="B170" s="189"/>
      <c r="C170" s="190"/>
      <c r="D170" s="191" t="s">
        <v>131</v>
      </c>
      <c r="E170" s="190"/>
      <c r="F170" s="193" t="s">
        <v>241</v>
      </c>
      <c r="G170" s="190"/>
      <c r="H170" s="194">
        <v>762.077</v>
      </c>
      <c r="I170" s="195"/>
      <c r="J170" s="190"/>
      <c r="K170" s="190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131</v>
      </c>
      <c r="AU170" s="200" t="s">
        <v>79</v>
      </c>
      <c r="AV170" s="13" t="s">
        <v>79</v>
      </c>
      <c r="AW170" s="13" t="s">
        <v>4</v>
      </c>
      <c r="AX170" s="13" t="s">
        <v>77</v>
      </c>
      <c r="AY170" s="200" t="s">
        <v>121</v>
      </c>
    </row>
    <row r="171" spans="1:65" s="2" customFormat="1" ht="24">
      <c r="A171" s="37"/>
      <c r="B171" s="38"/>
      <c r="C171" s="176" t="s">
        <v>242</v>
      </c>
      <c r="D171" s="176" t="s">
        <v>124</v>
      </c>
      <c r="E171" s="177" t="s">
        <v>222</v>
      </c>
      <c r="F171" s="178" t="s">
        <v>223</v>
      </c>
      <c r="G171" s="179" t="s">
        <v>144</v>
      </c>
      <c r="H171" s="180">
        <v>662.676</v>
      </c>
      <c r="I171" s="181"/>
      <c r="J171" s="182">
        <f>ROUND(I171*H171,2)</f>
        <v>0</v>
      </c>
      <c r="K171" s="178" t="s">
        <v>128</v>
      </c>
      <c r="L171" s="42"/>
      <c r="M171" s="183" t="s">
        <v>19</v>
      </c>
      <c r="N171" s="184" t="s">
        <v>40</v>
      </c>
      <c r="O171" s="67"/>
      <c r="P171" s="185">
        <f>O171*H171</f>
        <v>0</v>
      </c>
      <c r="Q171" s="185">
        <v>0.00088</v>
      </c>
      <c r="R171" s="185">
        <f>Q171*H171</f>
        <v>0.58315488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219</v>
      </c>
      <c r="AT171" s="187" t="s">
        <v>124</v>
      </c>
      <c r="AU171" s="187" t="s">
        <v>79</v>
      </c>
      <c r="AY171" s="20" t="s">
        <v>121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20" t="s">
        <v>77</v>
      </c>
      <c r="BK171" s="188">
        <f>ROUND(I171*H171,2)</f>
        <v>0</v>
      </c>
      <c r="BL171" s="20" t="s">
        <v>219</v>
      </c>
      <c r="BM171" s="187" t="s">
        <v>243</v>
      </c>
    </row>
    <row r="172" spans="2:51" s="15" customFormat="1" ht="11.25">
      <c r="B172" s="222"/>
      <c r="C172" s="223"/>
      <c r="D172" s="191" t="s">
        <v>131</v>
      </c>
      <c r="E172" s="224" t="s">
        <v>19</v>
      </c>
      <c r="F172" s="225" t="s">
        <v>244</v>
      </c>
      <c r="G172" s="223"/>
      <c r="H172" s="224" t="s">
        <v>19</v>
      </c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131</v>
      </c>
      <c r="AU172" s="231" t="s">
        <v>79</v>
      </c>
      <c r="AV172" s="15" t="s">
        <v>77</v>
      </c>
      <c r="AW172" s="15" t="s">
        <v>31</v>
      </c>
      <c r="AX172" s="15" t="s">
        <v>69</v>
      </c>
      <c r="AY172" s="231" t="s">
        <v>121</v>
      </c>
    </row>
    <row r="173" spans="2:51" s="13" customFormat="1" ht="11.25">
      <c r="B173" s="189"/>
      <c r="C173" s="190"/>
      <c r="D173" s="191" t="s">
        <v>131</v>
      </c>
      <c r="E173" s="192" t="s">
        <v>19</v>
      </c>
      <c r="F173" s="193" t="s">
        <v>237</v>
      </c>
      <c r="G173" s="190"/>
      <c r="H173" s="194">
        <v>662.676</v>
      </c>
      <c r="I173" s="195"/>
      <c r="J173" s="190"/>
      <c r="K173" s="190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131</v>
      </c>
      <c r="AU173" s="200" t="s">
        <v>79</v>
      </c>
      <c r="AV173" s="13" t="s">
        <v>79</v>
      </c>
      <c r="AW173" s="13" t="s">
        <v>31</v>
      </c>
      <c r="AX173" s="13" t="s">
        <v>77</v>
      </c>
      <c r="AY173" s="200" t="s">
        <v>121</v>
      </c>
    </row>
    <row r="174" spans="1:65" s="2" customFormat="1" ht="48">
      <c r="A174" s="37"/>
      <c r="B174" s="38"/>
      <c r="C174" s="212" t="s">
        <v>7</v>
      </c>
      <c r="D174" s="212" t="s">
        <v>135</v>
      </c>
      <c r="E174" s="213" t="s">
        <v>245</v>
      </c>
      <c r="F174" s="214" t="s">
        <v>246</v>
      </c>
      <c r="G174" s="215" t="s">
        <v>144</v>
      </c>
      <c r="H174" s="216">
        <v>762.077</v>
      </c>
      <c r="I174" s="217"/>
      <c r="J174" s="218">
        <f>ROUND(I174*H174,2)</f>
        <v>0</v>
      </c>
      <c r="K174" s="214" t="s">
        <v>128</v>
      </c>
      <c r="L174" s="219"/>
      <c r="M174" s="220" t="s">
        <v>19</v>
      </c>
      <c r="N174" s="221" t="s">
        <v>40</v>
      </c>
      <c r="O174" s="67"/>
      <c r="P174" s="185">
        <f>O174*H174</f>
        <v>0</v>
      </c>
      <c r="Q174" s="185">
        <v>0.0064</v>
      </c>
      <c r="R174" s="185">
        <f>Q174*H174</f>
        <v>4.8772928</v>
      </c>
      <c r="S174" s="185">
        <v>0</v>
      </c>
      <c r="T174" s="18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7" t="s">
        <v>230</v>
      </c>
      <c r="AT174" s="187" t="s">
        <v>135</v>
      </c>
      <c r="AU174" s="187" t="s">
        <v>79</v>
      </c>
      <c r="AY174" s="20" t="s">
        <v>121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20" t="s">
        <v>77</v>
      </c>
      <c r="BK174" s="188">
        <f>ROUND(I174*H174,2)</f>
        <v>0</v>
      </c>
      <c r="BL174" s="20" t="s">
        <v>219</v>
      </c>
      <c r="BM174" s="187" t="s">
        <v>247</v>
      </c>
    </row>
    <row r="175" spans="2:51" s="13" customFormat="1" ht="11.25">
      <c r="B175" s="189"/>
      <c r="C175" s="190"/>
      <c r="D175" s="191" t="s">
        <v>131</v>
      </c>
      <c r="E175" s="190"/>
      <c r="F175" s="193" t="s">
        <v>241</v>
      </c>
      <c r="G175" s="190"/>
      <c r="H175" s="194">
        <v>762.077</v>
      </c>
      <c r="I175" s="195"/>
      <c r="J175" s="190"/>
      <c r="K175" s="190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131</v>
      </c>
      <c r="AU175" s="200" t="s">
        <v>79</v>
      </c>
      <c r="AV175" s="13" t="s">
        <v>79</v>
      </c>
      <c r="AW175" s="13" t="s">
        <v>4</v>
      </c>
      <c r="AX175" s="13" t="s">
        <v>77</v>
      </c>
      <c r="AY175" s="200" t="s">
        <v>121</v>
      </c>
    </row>
    <row r="176" spans="1:65" s="2" customFormat="1" ht="44.25" customHeight="1">
      <c r="A176" s="37"/>
      <c r="B176" s="38"/>
      <c r="C176" s="176" t="s">
        <v>248</v>
      </c>
      <c r="D176" s="176" t="s">
        <v>124</v>
      </c>
      <c r="E176" s="177" t="s">
        <v>249</v>
      </c>
      <c r="F176" s="178" t="s">
        <v>250</v>
      </c>
      <c r="G176" s="179" t="s">
        <v>251</v>
      </c>
      <c r="H176" s="232"/>
      <c r="I176" s="181"/>
      <c r="J176" s="182">
        <f>ROUND(I176*H176,2)</f>
        <v>0</v>
      </c>
      <c r="K176" s="178" t="s">
        <v>128</v>
      </c>
      <c r="L176" s="42"/>
      <c r="M176" s="183" t="s">
        <v>19</v>
      </c>
      <c r="N176" s="184" t="s">
        <v>40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219</v>
      </c>
      <c r="AT176" s="187" t="s">
        <v>124</v>
      </c>
      <c r="AU176" s="187" t="s">
        <v>79</v>
      </c>
      <c r="AY176" s="20" t="s">
        <v>121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20" t="s">
        <v>77</v>
      </c>
      <c r="BK176" s="188">
        <f>ROUND(I176*H176,2)</f>
        <v>0</v>
      </c>
      <c r="BL176" s="20" t="s">
        <v>219</v>
      </c>
      <c r="BM176" s="187" t="s">
        <v>252</v>
      </c>
    </row>
    <row r="177" spans="2:63" s="12" customFormat="1" ht="22.9" customHeight="1">
      <c r="B177" s="160"/>
      <c r="C177" s="161"/>
      <c r="D177" s="162" t="s">
        <v>68</v>
      </c>
      <c r="E177" s="174" t="s">
        <v>253</v>
      </c>
      <c r="F177" s="174" t="s">
        <v>254</v>
      </c>
      <c r="G177" s="161"/>
      <c r="H177" s="161"/>
      <c r="I177" s="164"/>
      <c r="J177" s="175">
        <f>BK177</f>
        <v>0</v>
      </c>
      <c r="K177" s="161"/>
      <c r="L177" s="166"/>
      <c r="M177" s="167"/>
      <c r="N177" s="168"/>
      <c r="O177" s="168"/>
      <c r="P177" s="169">
        <f>SUM(P178:P207)</f>
        <v>0</v>
      </c>
      <c r="Q177" s="168"/>
      <c r="R177" s="169">
        <f>SUM(R178:R207)</f>
        <v>11.043956379999997</v>
      </c>
      <c r="S177" s="168"/>
      <c r="T177" s="170">
        <f>SUM(T178:T207)</f>
        <v>0.9573368</v>
      </c>
      <c r="AR177" s="171" t="s">
        <v>79</v>
      </c>
      <c r="AT177" s="172" t="s">
        <v>68</v>
      </c>
      <c r="AU177" s="172" t="s">
        <v>77</v>
      </c>
      <c r="AY177" s="171" t="s">
        <v>121</v>
      </c>
      <c r="BK177" s="173">
        <f>SUM(BK178:BK207)</f>
        <v>0</v>
      </c>
    </row>
    <row r="178" spans="1:65" s="2" customFormat="1" ht="44.25" customHeight="1">
      <c r="A178" s="37"/>
      <c r="B178" s="38"/>
      <c r="C178" s="176" t="s">
        <v>255</v>
      </c>
      <c r="D178" s="176" t="s">
        <v>124</v>
      </c>
      <c r="E178" s="177" t="s">
        <v>256</v>
      </c>
      <c r="F178" s="178" t="s">
        <v>257</v>
      </c>
      <c r="G178" s="179" t="s">
        <v>144</v>
      </c>
      <c r="H178" s="180">
        <v>683.812</v>
      </c>
      <c r="I178" s="181"/>
      <c r="J178" s="182">
        <f>ROUND(I178*H178,2)</f>
        <v>0</v>
      </c>
      <c r="K178" s="178" t="s">
        <v>128</v>
      </c>
      <c r="L178" s="42"/>
      <c r="M178" s="183" t="s">
        <v>19</v>
      </c>
      <c r="N178" s="184" t="s">
        <v>40</v>
      </c>
      <c r="O178" s="67"/>
      <c r="P178" s="185">
        <f>O178*H178</f>
        <v>0</v>
      </c>
      <c r="Q178" s="185">
        <v>0</v>
      </c>
      <c r="R178" s="185">
        <f>Q178*H178</f>
        <v>0</v>
      </c>
      <c r="S178" s="185">
        <v>0.0014</v>
      </c>
      <c r="T178" s="186">
        <f>S178*H178</f>
        <v>0.9573368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219</v>
      </c>
      <c r="AT178" s="187" t="s">
        <v>124</v>
      </c>
      <c r="AU178" s="187" t="s">
        <v>79</v>
      </c>
      <c r="AY178" s="20" t="s">
        <v>121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20" t="s">
        <v>77</v>
      </c>
      <c r="BK178" s="188">
        <f>ROUND(I178*H178,2)</f>
        <v>0</v>
      </c>
      <c r="BL178" s="20" t="s">
        <v>219</v>
      </c>
      <c r="BM178" s="187" t="s">
        <v>258</v>
      </c>
    </row>
    <row r="179" spans="2:51" s="15" customFormat="1" ht="11.25">
      <c r="B179" s="222"/>
      <c r="C179" s="223"/>
      <c r="D179" s="191" t="s">
        <v>131</v>
      </c>
      <c r="E179" s="224" t="s">
        <v>19</v>
      </c>
      <c r="F179" s="225" t="s">
        <v>156</v>
      </c>
      <c r="G179" s="223"/>
      <c r="H179" s="224" t="s">
        <v>19</v>
      </c>
      <c r="I179" s="226"/>
      <c r="J179" s="223"/>
      <c r="K179" s="223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131</v>
      </c>
      <c r="AU179" s="231" t="s">
        <v>79</v>
      </c>
      <c r="AV179" s="15" t="s">
        <v>77</v>
      </c>
      <c r="AW179" s="15" t="s">
        <v>31</v>
      </c>
      <c r="AX179" s="15" t="s">
        <v>69</v>
      </c>
      <c r="AY179" s="231" t="s">
        <v>121</v>
      </c>
    </row>
    <row r="180" spans="2:51" s="13" customFormat="1" ht="11.25">
      <c r="B180" s="189"/>
      <c r="C180" s="190"/>
      <c r="D180" s="191" t="s">
        <v>131</v>
      </c>
      <c r="E180" s="192" t="s">
        <v>19</v>
      </c>
      <c r="F180" s="193" t="s">
        <v>259</v>
      </c>
      <c r="G180" s="190"/>
      <c r="H180" s="194">
        <v>182.806</v>
      </c>
      <c r="I180" s="195"/>
      <c r="J180" s="190"/>
      <c r="K180" s="190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131</v>
      </c>
      <c r="AU180" s="200" t="s">
        <v>79</v>
      </c>
      <c r="AV180" s="13" t="s">
        <v>79</v>
      </c>
      <c r="AW180" s="13" t="s">
        <v>31</v>
      </c>
      <c r="AX180" s="13" t="s">
        <v>69</v>
      </c>
      <c r="AY180" s="200" t="s">
        <v>121</v>
      </c>
    </row>
    <row r="181" spans="2:51" s="15" customFormat="1" ht="11.25">
      <c r="B181" s="222"/>
      <c r="C181" s="223"/>
      <c r="D181" s="191" t="s">
        <v>131</v>
      </c>
      <c r="E181" s="224" t="s">
        <v>19</v>
      </c>
      <c r="F181" s="225" t="s">
        <v>158</v>
      </c>
      <c r="G181" s="223"/>
      <c r="H181" s="224" t="s">
        <v>19</v>
      </c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131</v>
      </c>
      <c r="AU181" s="231" t="s">
        <v>79</v>
      </c>
      <c r="AV181" s="15" t="s">
        <v>77</v>
      </c>
      <c r="AW181" s="15" t="s">
        <v>31</v>
      </c>
      <c r="AX181" s="15" t="s">
        <v>69</v>
      </c>
      <c r="AY181" s="231" t="s">
        <v>121</v>
      </c>
    </row>
    <row r="182" spans="2:51" s="13" customFormat="1" ht="11.25">
      <c r="B182" s="189"/>
      <c r="C182" s="190"/>
      <c r="D182" s="191" t="s">
        <v>131</v>
      </c>
      <c r="E182" s="192" t="s">
        <v>19</v>
      </c>
      <c r="F182" s="193" t="s">
        <v>260</v>
      </c>
      <c r="G182" s="190"/>
      <c r="H182" s="194">
        <v>167.806</v>
      </c>
      <c r="I182" s="195"/>
      <c r="J182" s="190"/>
      <c r="K182" s="190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131</v>
      </c>
      <c r="AU182" s="200" t="s">
        <v>79</v>
      </c>
      <c r="AV182" s="13" t="s">
        <v>79</v>
      </c>
      <c r="AW182" s="13" t="s">
        <v>31</v>
      </c>
      <c r="AX182" s="13" t="s">
        <v>69</v>
      </c>
      <c r="AY182" s="200" t="s">
        <v>121</v>
      </c>
    </row>
    <row r="183" spans="2:51" s="15" customFormat="1" ht="11.25">
      <c r="B183" s="222"/>
      <c r="C183" s="223"/>
      <c r="D183" s="191" t="s">
        <v>131</v>
      </c>
      <c r="E183" s="224" t="s">
        <v>19</v>
      </c>
      <c r="F183" s="225" t="s">
        <v>160</v>
      </c>
      <c r="G183" s="223"/>
      <c r="H183" s="224" t="s">
        <v>19</v>
      </c>
      <c r="I183" s="226"/>
      <c r="J183" s="223"/>
      <c r="K183" s="223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131</v>
      </c>
      <c r="AU183" s="231" t="s">
        <v>79</v>
      </c>
      <c r="AV183" s="15" t="s">
        <v>77</v>
      </c>
      <c r="AW183" s="15" t="s">
        <v>31</v>
      </c>
      <c r="AX183" s="15" t="s">
        <v>69</v>
      </c>
      <c r="AY183" s="231" t="s">
        <v>121</v>
      </c>
    </row>
    <row r="184" spans="2:51" s="13" customFormat="1" ht="11.25">
      <c r="B184" s="189"/>
      <c r="C184" s="190"/>
      <c r="D184" s="191" t="s">
        <v>131</v>
      </c>
      <c r="E184" s="192" t="s">
        <v>19</v>
      </c>
      <c r="F184" s="193" t="s">
        <v>261</v>
      </c>
      <c r="G184" s="190"/>
      <c r="H184" s="194">
        <v>166.6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131</v>
      </c>
      <c r="AU184" s="200" t="s">
        <v>79</v>
      </c>
      <c r="AV184" s="13" t="s">
        <v>79</v>
      </c>
      <c r="AW184" s="13" t="s">
        <v>31</v>
      </c>
      <c r="AX184" s="13" t="s">
        <v>69</v>
      </c>
      <c r="AY184" s="200" t="s">
        <v>121</v>
      </c>
    </row>
    <row r="185" spans="2:51" s="15" customFormat="1" ht="11.25">
      <c r="B185" s="222"/>
      <c r="C185" s="223"/>
      <c r="D185" s="191" t="s">
        <v>131</v>
      </c>
      <c r="E185" s="224" t="s">
        <v>19</v>
      </c>
      <c r="F185" s="225" t="s">
        <v>162</v>
      </c>
      <c r="G185" s="223"/>
      <c r="H185" s="224" t="s">
        <v>19</v>
      </c>
      <c r="I185" s="226"/>
      <c r="J185" s="223"/>
      <c r="K185" s="223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131</v>
      </c>
      <c r="AU185" s="231" t="s">
        <v>79</v>
      </c>
      <c r="AV185" s="15" t="s">
        <v>77</v>
      </c>
      <c r="AW185" s="15" t="s">
        <v>31</v>
      </c>
      <c r="AX185" s="15" t="s">
        <v>69</v>
      </c>
      <c r="AY185" s="231" t="s">
        <v>121</v>
      </c>
    </row>
    <row r="186" spans="2:51" s="13" customFormat="1" ht="11.25">
      <c r="B186" s="189"/>
      <c r="C186" s="190"/>
      <c r="D186" s="191" t="s">
        <v>131</v>
      </c>
      <c r="E186" s="192" t="s">
        <v>19</v>
      </c>
      <c r="F186" s="193" t="s">
        <v>261</v>
      </c>
      <c r="G186" s="190"/>
      <c r="H186" s="194">
        <v>166.6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131</v>
      </c>
      <c r="AU186" s="200" t="s">
        <v>79</v>
      </c>
      <c r="AV186" s="13" t="s">
        <v>79</v>
      </c>
      <c r="AW186" s="13" t="s">
        <v>31</v>
      </c>
      <c r="AX186" s="13" t="s">
        <v>69</v>
      </c>
      <c r="AY186" s="200" t="s">
        <v>121</v>
      </c>
    </row>
    <row r="187" spans="2:51" s="14" customFormat="1" ht="11.25">
      <c r="B187" s="201"/>
      <c r="C187" s="202"/>
      <c r="D187" s="191" t="s">
        <v>131</v>
      </c>
      <c r="E187" s="203" t="s">
        <v>19</v>
      </c>
      <c r="F187" s="204" t="s">
        <v>134</v>
      </c>
      <c r="G187" s="202"/>
      <c r="H187" s="205">
        <v>683.812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131</v>
      </c>
      <c r="AU187" s="211" t="s">
        <v>79</v>
      </c>
      <c r="AV187" s="14" t="s">
        <v>129</v>
      </c>
      <c r="AW187" s="14" t="s">
        <v>31</v>
      </c>
      <c r="AX187" s="14" t="s">
        <v>77</v>
      </c>
      <c r="AY187" s="211" t="s">
        <v>121</v>
      </c>
    </row>
    <row r="188" spans="1:65" s="2" customFormat="1" ht="36">
      <c r="A188" s="37"/>
      <c r="B188" s="38"/>
      <c r="C188" s="176" t="s">
        <v>262</v>
      </c>
      <c r="D188" s="176" t="s">
        <v>124</v>
      </c>
      <c r="E188" s="177" t="s">
        <v>263</v>
      </c>
      <c r="F188" s="178" t="s">
        <v>264</v>
      </c>
      <c r="G188" s="179" t="s">
        <v>144</v>
      </c>
      <c r="H188" s="180">
        <v>689.512</v>
      </c>
      <c r="I188" s="181"/>
      <c r="J188" s="182">
        <f>ROUND(I188*H188,2)</f>
        <v>0</v>
      </c>
      <c r="K188" s="178" t="s">
        <v>128</v>
      </c>
      <c r="L188" s="42"/>
      <c r="M188" s="183" t="s">
        <v>19</v>
      </c>
      <c r="N188" s="184" t="s">
        <v>40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219</v>
      </c>
      <c r="AT188" s="187" t="s">
        <v>124</v>
      </c>
      <c r="AU188" s="187" t="s">
        <v>79</v>
      </c>
      <c r="AY188" s="20" t="s">
        <v>121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20" t="s">
        <v>77</v>
      </c>
      <c r="BK188" s="188">
        <f>ROUND(I188*H188,2)</f>
        <v>0</v>
      </c>
      <c r="BL188" s="20" t="s">
        <v>219</v>
      </c>
      <c r="BM188" s="187" t="s">
        <v>265</v>
      </c>
    </row>
    <row r="189" spans="2:51" s="15" customFormat="1" ht="11.25">
      <c r="B189" s="222"/>
      <c r="C189" s="223"/>
      <c r="D189" s="191" t="s">
        <v>131</v>
      </c>
      <c r="E189" s="224" t="s">
        <v>19</v>
      </c>
      <c r="F189" s="225" t="s">
        <v>156</v>
      </c>
      <c r="G189" s="223"/>
      <c r="H189" s="224" t="s">
        <v>19</v>
      </c>
      <c r="I189" s="226"/>
      <c r="J189" s="223"/>
      <c r="K189" s="223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131</v>
      </c>
      <c r="AU189" s="231" t="s">
        <v>79</v>
      </c>
      <c r="AV189" s="15" t="s">
        <v>77</v>
      </c>
      <c r="AW189" s="15" t="s">
        <v>31</v>
      </c>
      <c r="AX189" s="15" t="s">
        <v>69</v>
      </c>
      <c r="AY189" s="231" t="s">
        <v>121</v>
      </c>
    </row>
    <row r="190" spans="2:51" s="13" customFormat="1" ht="11.25">
      <c r="B190" s="189"/>
      <c r="C190" s="190"/>
      <c r="D190" s="191" t="s">
        <v>131</v>
      </c>
      <c r="E190" s="192" t="s">
        <v>19</v>
      </c>
      <c r="F190" s="193" t="s">
        <v>266</v>
      </c>
      <c r="G190" s="190"/>
      <c r="H190" s="194">
        <v>188.506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131</v>
      </c>
      <c r="AU190" s="200" t="s">
        <v>79</v>
      </c>
      <c r="AV190" s="13" t="s">
        <v>79</v>
      </c>
      <c r="AW190" s="13" t="s">
        <v>31</v>
      </c>
      <c r="AX190" s="13" t="s">
        <v>69</v>
      </c>
      <c r="AY190" s="200" t="s">
        <v>121</v>
      </c>
    </row>
    <row r="191" spans="2:51" s="15" customFormat="1" ht="11.25">
      <c r="B191" s="222"/>
      <c r="C191" s="223"/>
      <c r="D191" s="191" t="s">
        <v>131</v>
      </c>
      <c r="E191" s="224" t="s">
        <v>19</v>
      </c>
      <c r="F191" s="225" t="s">
        <v>158</v>
      </c>
      <c r="G191" s="223"/>
      <c r="H191" s="224" t="s">
        <v>19</v>
      </c>
      <c r="I191" s="226"/>
      <c r="J191" s="223"/>
      <c r="K191" s="223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131</v>
      </c>
      <c r="AU191" s="231" t="s">
        <v>79</v>
      </c>
      <c r="AV191" s="15" t="s">
        <v>77</v>
      </c>
      <c r="AW191" s="15" t="s">
        <v>31</v>
      </c>
      <c r="AX191" s="15" t="s">
        <v>69</v>
      </c>
      <c r="AY191" s="231" t="s">
        <v>121</v>
      </c>
    </row>
    <row r="192" spans="2:51" s="13" customFormat="1" ht="11.25">
      <c r="B192" s="189"/>
      <c r="C192" s="190"/>
      <c r="D192" s="191" t="s">
        <v>131</v>
      </c>
      <c r="E192" s="192" t="s">
        <v>19</v>
      </c>
      <c r="F192" s="193" t="s">
        <v>260</v>
      </c>
      <c r="G192" s="190"/>
      <c r="H192" s="194">
        <v>167.806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131</v>
      </c>
      <c r="AU192" s="200" t="s">
        <v>79</v>
      </c>
      <c r="AV192" s="13" t="s">
        <v>79</v>
      </c>
      <c r="AW192" s="13" t="s">
        <v>31</v>
      </c>
      <c r="AX192" s="13" t="s">
        <v>69</v>
      </c>
      <c r="AY192" s="200" t="s">
        <v>121</v>
      </c>
    </row>
    <row r="193" spans="2:51" s="15" customFormat="1" ht="11.25">
      <c r="B193" s="222"/>
      <c r="C193" s="223"/>
      <c r="D193" s="191" t="s">
        <v>131</v>
      </c>
      <c r="E193" s="224" t="s">
        <v>19</v>
      </c>
      <c r="F193" s="225" t="s">
        <v>160</v>
      </c>
      <c r="G193" s="223"/>
      <c r="H193" s="224" t="s">
        <v>19</v>
      </c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131</v>
      </c>
      <c r="AU193" s="231" t="s">
        <v>79</v>
      </c>
      <c r="AV193" s="15" t="s">
        <v>77</v>
      </c>
      <c r="AW193" s="15" t="s">
        <v>31</v>
      </c>
      <c r="AX193" s="15" t="s">
        <v>69</v>
      </c>
      <c r="AY193" s="231" t="s">
        <v>121</v>
      </c>
    </row>
    <row r="194" spans="2:51" s="13" customFormat="1" ht="11.25">
      <c r="B194" s="189"/>
      <c r="C194" s="190"/>
      <c r="D194" s="191" t="s">
        <v>131</v>
      </c>
      <c r="E194" s="192" t="s">
        <v>19</v>
      </c>
      <c r="F194" s="193" t="s">
        <v>261</v>
      </c>
      <c r="G194" s="190"/>
      <c r="H194" s="194">
        <v>166.6</v>
      </c>
      <c r="I194" s="195"/>
      <c r="J194" s="190"/>
      <c r="K194" s="190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131</v>
      </c>
      <c r="AU194" s="200" t="s">
        <v>79</v>
      </c>
      <c r="AV194" s="13" t="s">
        <v>79</v>
      </c>
      <c r="AW194" s="13" t="s">
        <v>31</v>
      </c>
      <c r="AX194" s="13" t="s">
        <v>69</v>
      </c>
      <c r="AY194" s="200" t="s">
        <v>121</v>
      </c>
    </row>
    <row r="195" spans="2:51" s="15" customFormat="1" ht="11.25">
      <c r="B195" s="222"/>
      <c r="C195" s="223"/>
      <c r="D195" s="191" t="s">
        <v>131</v>
      </c>
      <c r="E195" s="224" t="s">
        <v>19</v>
      </c>
      <c r="F195" s="225" t="s">
        <v>162</v>
      </c>
      <c r="G195" s="223"/>
      <c r="H195" s="224" t="s">
        <v>19</v>
      </c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131</v>
      </c>
      <c r="AU195" s="231" t="s">
        <v>79</v>
      </c>
      <c r="AV195" s="15" t="s">
        <v>77</v>
      </c>
      <c r="AW195" s="15" t="s">
        <v>31</v>
      </c>
      <c r="AX195" s="15" t="s">
        <v>69</v>
      </c>
      <c r="AY195" s="231" t="s">
        <v>121</v>
      </c>
    </row>
    <row r="196" spans="2:51" s="13" customFormat="1" ht="11.25">
      <c r="B196" s="189"/>
      <c r="C196" s="190"/>
      <c r="D196" s="191" t="s">
        <v>131</v>
      </c>
      <c r="E196" s="192" t="s">
        <v>19</v>
      </c>
      <c r="F196" s="193" t="s">
        <v>261</v>
      </c>
      <c r="G196" s="190"/>
      <c r="H196" s="194">
        <v>166.6</v>
      </c>
      <c r="I196" s="195"/>
      <c r="J196" s="190"/>
      <c r="K196" s="190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131</v>
      </c>
      <c r="AU196" s="200" t="s">
        <v>79</v>
      </c>
      <c r="AV196" s="13" t="s">
        <v>79</v>
      </c>
      <c r="AW196" s="13" t="s">
        <v>31</v>
      </c>
      <c r="AX196" s="13" t="s">
        <v>69</v>
      </c>
      <c r="AY196" s="200" t="s">
        <v>121</v>
      </c>
    </row>
    <row r="197" spans="2:51" s="14" customFormat="1" ht="11.25">
      <c r="B197" s="201"/>
      <c r="C197" s="202"/>
      <c r="D197" s="191" t="s">
        <v>131</v>
      </c>
      <c r="E197" s="203" t="s">
        <v>19</v>
      </c>
      <c r="F197" s="204" t="s">
        <v>134</v>
      </c>
      <c r="G197" s="202"/>
      <c r="H197" s="205">
        <v>689.512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131</v>
      </c>
      <c r="AU197" s="211" t="s">
        <v>79</v>
      </c>
      <c r="AV197" s="14" t="s">
        <v>129</v>
      </c>
      <c r="AW197" s="14" t="s">
        <v>31</v>
      </c>
      <c r="AX197" s="14" t="s">
        <v>77</v>
      </c>
      <c r="AY197" s="211" t="s">
        <v>121</v>
      </c>
    </row>
    <row r="198" spans="1:65" s="2" customFormat="1" ht="24">
      <c r="A198" s="37"/>
      <c r="B198" s="38"/>
      <c r="C198" s="212" t="s">
        <v>267</v>
      </c>
      <c r="D198" s="212" t="s">
        <v>135</v>
      </c>
      <c r="E198" s="213" t="s">
        <v>268</v>
      </c>
      <c r="F198" s="214" t="s">
        <v>269</v>
      </c>
      <c r="G198" s="215" t="s">
        <v>144</v>
      </c>
      <c r="H198" s="216">
        <v>723.988</v>
      </c>
      <c r="I198" s="217"/>
      <c r="J198" s="218">
        <f>ROUND(I198*H198,2)</f>
        <v>0</v>
      </c>
      <c r="K198" s="214" t="s">
        <v>128</v>
      </c>
      <c r="L198" s="219"/>
      <c r="M198" s="220" t="s">
        <v>19</v>
      </c>
      <c r="N198" s="221" t="s">
        <v>40</v>
      </c>
      <c r="O198" s="67"/>
      <c r="P198" s="185">
        <f>O198*H198</f>
        <v>0</v>
      </c>
      <c r="Q198" s="185">
        <v>0.013</v>
      </c>
      <c r="R198" s="185">
        <f>Q198*H198</f>
        <v>9.411844</v>
      </c>
      <c r="S198" s="185">
        <v>0</v>
      </c>
      <c r="T198" s="18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230</v>
      </c>
      <c r="AT198" s="187" t="s">
        <v>135</v>
      </c>
      <c r="AU198" s="187" t="s">
        <v>79</v>
      </c>
      <c r="AY198" s="20" t="s">
        <v>121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20" t="s">
        <v>77</v>
      </c>
      <c r="BK198" s="188">
        <f>ROUND(I198*H198,2)</f>
        <v>0</v>
      </c>
      <c r="BL198" s="20" t="s">
        <v>219</v>
      </c>
      <c r="BM198" s="187" t="s">
        <v>270</v>
      </c>
    </row>
    <row r="199" spans="2:51" s="13" customFormat="1" ht="11.25">
      <c r="B199" s="189"/>
      <c r="C199" s="190"/>
      <c r="D199" s="191" t="s">
        <v>131</v>
      </c>
      <c r="E199" s="190"/>
      <c r="F199" s="193" t="s">
        <v>271</v>
      </c>
      <c r="G199" s="190"/>
      <c r="H199" s="194">
        <v>723.988</v>
      </c>
      <c r="I199" s="195"/>
      <c r="J199" s="190"/>
      <c r="K199" s="190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131</v>
      </c>
      <c r="AU199" s="200" t="s">
        <v>79</v>
      </c>
      <c r="AV199" s="13" t="s">
        <v>79</v>
      </c>
      <c r="AW199" s="13" t="s">
        <v>4</v>
      </c>
      <c r="AX199" s="13" t="s">
        <v>77</v>
      </c>
      <c r="AY199" s="200" t="s">
        <v>121</v>
      </c>
    </row>
    <row r="200" spans="1:65" s="2" customFormat="1" ht="55.5" customHeight="1">
      <c r="A200" s="37"/>
      <c r="B200" s="38"/>
      <c r="C200" s="176" t="s">
        <v>272</v>
      </c>
      <c r="D200" s="176" t="s">
        <v>124</v>
      </c>
      <c r="E200" s="177" t="s">
        <v>273</v>
      </c>
      <c r="F200" s="178" t="s">
        <v>274</v>
      </c>
      <c r="G200" s="179" t="s">
        <v>144</v>
      </c>
      <c r="H200" s="180">
        <v>331.338</v>
      </c>
      <c r="I200" s="181"/>
      <c r="J200" s="182">
        <f>ROUND(I200*H200,2)</f>
        <v>0</v>
      </c>
      <c r="K200" s="178" t="s">
        <v>128</v>
      </c>
      <c r="L200" s="42"/>
      <c r="M200" s="183" t="s">
        <v>19</v>
      </c>
      <c r="N200" s="184" t="s">
        <v>40</v>
      </c>
      <c r="O200" s="67"/>
      <c r="P200" s="185">
        <f>O200*H200</f>
        <v>0</v>
      </c>
      <c r="Q200" s="185">
        <v>0.00013</v>
      </c>
      <c r="R200" s="185">
        <f>Q200*H200</f>
        <v>0.04307394</v>
      </c>
      <c r="S200" s="185">
        <v>0</v>
      </c>
      <c r="T200" s="18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219</v>
      </c>
      <c r="AT200" s="187" t="s">
        <v>124</v>
      </c>
      <c r="AU200" s="187" t="s">
        <v>79</v>
      </c>
      <c r="AY200" s="20" t="s">
        <v>121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20" t="s">
        <v>77</v>
      </c>
      <c r="BK200" s="188">
        <f>ROUND(I200*H200,2)</f>
        <v>0</v>
      </c>
      <c r="BL200" s="20" t="s">
        <v>219</v>
      </c>
      <c r="BM200" s="187" t="s">
        <v>275</v>
      </c>
    </row>
    <row r="201" spans="2:51" s="13" customFormat="1" ht="11.25">
      <c r="B201" s="189"/>
      <c r="C201" s="190"/>
      <c r="D201" s="191" t="s">
        <v>131</v>
      </c>
      <c r="E201" s="192" t="s">
        <v>19</v>
      </c>
      <c r="F201" s="193" t="s">
        <v>276</v>
      </c>
      <c r="G201" s="190"/>
      <c r="H201" s="194">
        <v>331.338</v>
      </c>
      <c r="I201" s="195"/>
      <c r="J201" s="190"/>
      <c r="K201" s="190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131</v>
      </c>
      <c r="AU201" s="200" t="s">
        <v>79</v>
      </c>
      <c r="AV201" s="13" t="s">
        <v>79</v>
      </c>
      <c r="AW201" s="13" t="s">
        <v>31</v>
      </c>
      <c r="AX201" s="13" t="s">
        <v>77</v>
      </c>
      <c r="AY201" s="200" t="s">
        <v>121</v>
      </c>
    </row>
    <row r="202" spans="1:65" s="2" customFormat="1" ht="24">
      <c r="A202" s="37"/>
      <c r="B202" s="38"/>
      <c r="C202" s="212" t="s">
        <v>277</v>
      </c>
      <c r="D202" s="212" t="s">
        <v>135</v>
      </c>
      <c r="E202" s="213" t="s">
        <v>278</v>
      </c>
      <c r="F202" s="214" t="s">
        <v>279</v>
      </c>
      <c r="G202" s="215" t="s">
        <v>144</v>
      </c>
      <c r="H202" s="216">
        <v>337.965</v>
      </c>
      <c r="I202" s="217"/>
      <c r="J202" s="218">
        <f>ROUND(I202*H202,2)</f>
        <v>0</v>
      </c>
      <c r="K202" s="214" t="s">
        <v>128</v>
      </c>
      <c r="L202" s="219"/>
      <c r="M202" s="220" t="s">
        <v>19</v>
      </c>
      <c r="N202" s="221" t="s">
        <v>40</v>
      </c>
      <c r="O202" s="67"/>
      <c r="P202" s="185">
        <f>O202*H202</f>
        <v>0</v>
      </c>
      <c r="Q202" s="185">
        <v>0.0042</v>
      </c>
      <c r="R202" s="185">
        <f>Q202*H202</f>
        <v>1.4194529999999999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230</v>
      </c>
      <c r="AT202" s="187" t="s">
        <v>135</v>
      </c>
      <c r="AU202" s="187" t="s">
        <v>79</v>
      </c>
      <c r="AY202" s="20" t="s">
        <v>121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20" t="s">
        <v>77</v>
      </c>
      <c r="BK202" s="188">
        <f>ROUND(I202*H202,2)</f>
        <v>0</v>
      </c>
      <c r="BL202" s="20" t="s">
        <v>219</v>
      </c>
      <c r="BM202" s="187" t="s">
        <v>280</v>
      </c>
    </row>
    <row r="203" spans="2:51" s="13" customFormat="1" ht="11.25">
      <c r="B203" s="189"/>
      <c r="C203" s="190"/>
      <c r="D203" s="191" t="s">
        <v>131</v>
      </c>
      <c r="E203" s="190"/>
      <c r="F203" s="193" t="s">
        <v>281</v>
      </c>
      <c r="G203" s="190"/>
      <c r="H203" s="194">
        <v>337.965</v>
      </c>
      <c r="I203" s="195"/>
      <c r="J203" s="190"/>
      <c r="K203" s="190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131</v>
      </c>
      <c r="AU203" s="200" t="s">
        <v>79</v>
      </c>
      <c r="AV203" s="13" t="s">
        <v>79</v>
      </c>
      <c r="AW203" s="13" t="s">
        <v>4</v>
      </c>
      <c r="AX203" s="13" t="s">
        <v>77</v>
      </c>
      <c r="AY203" s="200" t="s">
        <v>121</v>
      </c>
    </row>
    <row r="204" spans="1:65" s="2" customFormat="1" ht="36">
      <c r="A204" s="37"/>
      <c r="B204" s="38"/>
      <c r="C204" s="176" t="s">
        <v>282</v>
      </c>
      <c r="D204" s="176" t="s">
        <v>124</v>
      </c>
      <c r="E204" s="177" t="s">
        <v>283</v>
      </c>
      <c r="F204" s="178" t="s">
        <v>284</v>
      </c>
      <c r="G204" s="179" t="s">
        <v>144</v>
      </c>
      <c r="H204" s="180">
        <v>683.812</v>
      </c>
      <c r="I204" s="181"/>
      <c r="J204" s="182">
        <f>ROUND(I204*H204,2)</f>
        <v>0</v>
      </c>
      <c r="K204" s="178" t="s">
        <v>128</v>
      </c>
      <c r="L204" s="42"/>
      <c r="M204" s="183" t="s">
        <v>19</v>
      </c>
      <c r="N204" s="184" t="s">
        <v>40</v>
      </c>
      <c r="O204" s="67"/>
      <c r="P204" s="185">
        <f>O204*H204</f>
        <v>0</v>
      </c>
      <c r="Q204" s="185">
        <v>4E-05</v>
      </c>
      <c r="R204" s="185">
        <f>Q204*H204</f>
        <v>0.027352480000000002</v>
      </c>
      <c r="S204" s="185">
        <v>0</v>
      </c>
      <c r="T204" s="18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219</v>
      </c>
      <c r="AT204" s="187" t="s">
        <v>124</v>
      </c>
      <c r="AU204" s="187" t="s">
        <v>79</v>
      </c>
      <c r="AY204" s="20" t="s">
        <v>121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20" t="s">
        <v>77</v>
      </c>
      <c r="BK204" s="188">
        <f>ROUND(I204*H204,2)</f>
        <v>0</v>
      </c>
      <c r="BL204" s="20" t="s">
        <v>219</v>
      </c>
      <c r="BM204" s="187" t="s">
        <v>285</v>
      </c>
    </row>
    <row r="205" spans="1:65" s="2" customFormat="1" ht="24">
      <c r="A205" s="37"/>
      <c r="B205" s="38"/>
      <c r="C205" s="212" t="s">
        <v>286</v>
      </c>
      <c r="D205" s="212" t="s">
        <v>135</v>
      </c>
      <c r="E205" s="213" t="s">
        <v>287</v>
      </c>
      <c r="F205" s="214" t="s">
        <v>288</v>
      </c>
      <c r="G205" s="215" t="s">
        <v>144</v>
      </c>
      <c r="H205" s="216">
        <v>888.956</v>
      </c>
      <c r="I205" s="217"/>
      <c r="J205" s="218">
        <f>ROUND(I205*H205,2)</f>
        <v>0</v>
      </c>
      <c r="K205" s="214" t="s">
        <v>128</v>
      </c>
      <c r="L205" s="219"/>
      <c r="M205" s="220" t="s">
        <v>19</v>
      </c>
      <c r="N205" s="221" t="s">
        <v>40</v>
      </c>
      <c r="O205" s="67"/>
      <c r="P205" s="185">
        <f>O205*H205</f>
        <v>0</v>
      </c>
      <c r="Q205" s="185">
        <v>0.00016</v>
      </c>
      <c r="R205" s="185">
        <f>Q205*H205</f>
        <v>0.14223296000000002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230</v>
      </c>
      <c r="AT205" s="187" t="s">
        <v>135</v>
      </c>
      <c r="AU205" s="187" t="s">
        <v>79</v>
      </c>
      <c r="AY205" s="20" t="s">
        <v>121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20" t="s">
        <v>77</v>
      </c>
      <c r="BK205" s="188">
        <f>ROUND(I205*H205,2)</f>
        <v>0</v>
      </c>
      <c r="BL205" s="20" t="s">
        <v>219</v>
      </c>
      <c r="BM205" s="187" t="s">
        <v>289</v>
      </c>
    </row>
    <row r="206" spans="2:51" s="13" customFormat="1" ht="11.25">
      <c r="B206" s="189"/>
      <c r="C206" s="190"/>
      <c r="D206" s="191" t="s">
        <v>131</v>
      </c>
      <c r="E206" s="190"/>
      <c r="F206" s="193" t="s">
        <v>290</v>
      </c>
      <c r="G206" s="190"/>
      <c r="H206" s="194">
        <v>888.956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131</v>
      </c>
      <c r="AU206" s="200" t="s">
        <v>79</v>
      </c>
      <c r="AV206" s="13" t="s">
        <v>79</v>
      </c>
      <c r="AW206" s="13" t="s">
        <v>4</v>
      </c>
      <c r="AX206" s="13" t="s">
        <v>77</v>
      </c>
      <c r="AY206" s="200" t="s">
        <v>121</v>
      </c>
    </row>
    <row r="207" spans="1:65" s="2" customFormat="1" ht="44.25" customHeight="1">
      <c r="A207" s="37"/>
      <c r="B207" s="38"/>
      <c r="C207" s="176" t="s">
        <v>291</v>
      </c>
      <c r="D207" s="176" t="s">
        <v>124</v>
      </c>
      <c r="E207" s="177" t="s">
        <v>292</v>
      </c>
      <c r="F207" s="178" t="s">
        <v>293</v>
      </c>
      <c r="G207" s="179" t="s">
        <v>251</v>
      </c>
      <c r="H207" s="232"/>
      <c r="I207" s="181"/>
      <c r="J207" s="182">
        <f>ROUND(I207*H207,2)</f>
        <v>0</v>
      </c>
      <c r="K207" s="178" t="s">
        <v>128</v>
      </c>
      <c r="L207" s="42"/>
      <c r="M207" s="183" t="s">
        <v>19</v>
      </c>
      <c r="N207" s="184" t="s">
        <v>40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219</v>
      </c>
      <c r="AT207" s="187" t="s">
        <v>124</v>
      </c>
      <c r="AU207" s="187" t="s">
        <v>79</v>
      </c>
      <c r="AY207" s="20" t="s">
        <v>121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77</v>
      </c>
      <c r="BK207" s="188">
        <f>ROUND(I207*H207,2)</f>
        <v>0</v>
      </c>
      <c r="BL207" s="20" t="s">
        <v>219</v>
      </c>
      <c r="BM207" s="187" t="s">
        <v>294</v>
      </c>
    </row>
    <row r="208" spans="2:63" s="12" customFormat="1" ht="22.9" customHeight="1">
      <c r="B208" s="160"/>
      <c r="C208" s="161"/>
      <c r="D208" s="162" t="s">
        <v>68</v>
      </c>
      <c r="E208" s="174" t="s">
        <v>295</v>
      </c>
      <c r="F208" s="174" t="s">
        <v>296</v>
      </c>
      <c r="G208" s="161"/>
      <c r="H208" s="161"/>
      <c r="I208" s="164"/>
      <c r="J208" s="175">
        <f>BK208</f>
        <v>0</v>
      </c>
      <c r="K208" s="161"/>
      <c r="L208" s="166"/>
      <c r="M208" s="167"/>
      <c r="N208" s="168"/>
      <c r="O208" s="168"/>
      <c r="P208" s="169">
        <f>SUM(P209:P231)</f>
        <v>0</v>
      </c>
      <c r="Q208" s="168"/>
      <c r="R208" s="169">
        <f>SUM(R209:R231)</f>
        <v>0.033999999999999996</v>
      </c>
      <c r="S208" s="168"/>
      <c r="T208" s="170">
        <f>SUM(T209:T231)</f>
        <v>0.13916</v>
      </c>
      <c r="AR208" s="171" t="s">
        <v>79</v>
      </c>
      <c r="AT208" s="172" t="s">
        <v>68</v>
      </c>
      <c r="AU208" s="172" t="s">
        <v>77</v>
      </c>
      <c r="AY208" s="171" t="s">
        <v>121</v>
      </c>
      <c r="BK208" s="173">
        <f>SUM(BK209:BK231)</f>
        <v>0</v>
      </c>
    </row>
    <row r="209" spans="1:65" s="2" customFormat="1" ht="36">
      <c r="A209" s="37"/>
      <c r="B209" s="38"/>
      <c r="C209" s="176" t="s">
        <v>297</v>
      </c>
      <c r="D209" s="176" t="s">
        <v>124</v>
      </c>
      <c r="E209" s="177" t="s">
        <v>298</v>
      </c>
      <c r="F209" s="178" t="s">
        <v>299</v>
      </c>
      <c r="G209" s="179" t="s">
        <v>127</v>
      </c>
      <c r="H209" s="180">
        <v>94</v>
      </c>
      <c r="I209" s="181"/>
      <c r="J209" s="182">
        <f>ROUND(I209*H209,2)</f>
        <v>0</v>
      </c>
      <c r="K209" s="178" t="s">
        <v>128</v>
      </c>
      <c r="L209" s="42"/>
      <c r="M209" s="183" t="s">
        <v>19</v>
      </c>
      <c r="N209" s="184" t="s">
        <v>40</v>
      </c>
      <c r="O209" s="67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219</v>
      </c>
      <c r="AT209" s="187" t="s">
        <v>124</v>
      </c>
      <c r="AU209" s="187" t="s">
        <v>79</v>
      </c>
      <c r="AY209" s="20" t="s">
        <v>121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20" t="s">
        <v>77</v>
      </c>
      <c r="BK209" s="188">
        <f>ROUND(I209*H209,2)</f>
        <v>0</v>
      </c>
      <c r="BL209" s="20" t="s">
        <v>219</v>
      </c>
      <c r="BM209" s="187" t="s">
        <v>300</v>
      </c>
    </row>
    <row r="210" spans="2:51" s="13" customFormat="1" ht="11.25">
      <c r="B210" s="189"/>
      <c r="C210" s="190"/>
      <c r="D210" s="191" t="s">
        <v>131</v>
      </c>
      <c r="E210" s="192" t="s">
        <v>19</v>
      </c>
      <c r="F210" s="193" t="s">
        <v>301</v>
      </c>
      <c r="G210" s="190"/>
      <c r="H210" s="194">
        <v>94</v>
      </c>
      <c r="I210" s="195"/>
      <c r="J210" s="190"/>
      <c r="K210" s="190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131</v>
      </c>
      <c r="AU210" s="200" t="s">
        <v>79</v>
      </c>
      <c r="AV210" s="13" t="s">
        <v>79</v>
      </c>
      <c r="AW210" s="13" t="s">
        <v>31</v>
      </c>
      <c r="AX210" s="13" t="s">
        <v>77</v>
      </c>
      <c r="AY210" s="200" t="s">
        <v>121</v>
      </c>
    </row>
    <row r="211" spans="1:65" s="2" customFormat="1" ht="16.5" customHeight="1">
      <c r="A211" s="37"/>
      <c r="B211" s="38"/>
      <c r="C211" s="212" t="s">
        <v>230</v>
      </c>
      <c r="D211" s="212" t="s">
        <v>135</v>
      </c>
      <c r="E211" s="213" t="s">
        <v>302</v>
      </c>
      <c r="F211" s="214" t="s">
        <v>303</v>
      </c>
      <c r="G211" s="215" t="s">
        <v>127</v>
      </c>
      <c r="H211" s="216">
        <v>94</v>
      </c>
      <c r="I211" s="217"/>
      <c r="J211" s="218">
        <f>ROUND(I211*H211,2)</f>
        <v>0</v>
      </c>
      <c r="K211" s="214" t="s">
        <v>128</v>
      </c>
      <c r="L211" s="219"/>
      <c r="M211" s="220" t="s">
        <v>19</v>
      </c>
      <c r="N211" s="221" t="s">
        <v>40</v>
      </c>
      <c r="O211" s="67"/>
      <c r="P211" s="185">
        <f>O211*H211</f>
        <v>0</v>
      </c>
      <c r="Q211" s="185">
        <v>0.0001</v>
      </c>
      <c r="R211" s="185">
        <f>Q211*H211</f>
        <v>0.0094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230</v>
      </c>
      <c r="AT211" s="187" t="s">
        <v>135</v>
      </c>
      <c r="AU211" s="187" t="s">
        <v>79</v>
      </c>
      <c r="AY211" s="20" t="s">
        <v>121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77</v>
      </c>
      <c r="BK211" s="188">
        <f>ROUND(I211*H211,2)</f>
        <v>0</v>
      </c>
      <c r="BL211" s="20" t="s">
        <v>219</v>
      </c>
      <c r="BM211" s="187" t="s">
        <v>304</v>
      </c>
    </row>
    <row r="212" spans="1:65" s="2" customFormat="1" ht="60">
      <c r="A212" s="37"/>
      <c r="B212" s="38"/>
      <c r="C212" s="176" t="s">
        <v>305</v>
      </c>
      <c r="D212" s="176" t="s">
        <v>124</v>
      </c>
      <c r="E212" s="177" t="s">
        <v>306</v>
      </c>
      <c r="F212" s="178" t="s">
        <v>307</v>
      </c>
      <c r="G212" s="179" t="s">
        <v>127</v>
      </c>
      <c r="H212" s="180">
        <v>164</v>
      </c>
      <c r="I212" s="181"/>
      <c r="J212" s="182">
        <f>ROUND(I212*H212,2)</f>
        <v>0</v>
      </c>
      <c r="K212" s="178" t="s">
        <v>128</v>
      </c>
      <c r="L212" s="42"/>
      <c r="M212" s="183" t="s">
        <v>19</v>
      </c>
      <c r="N212" s="184" t="s">
        <v>40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219</v>
      </c>
      <c r="AT212" s="187" t="s">
        <v>124</v>
      </c>
      <c r="AU212" s="187" t="s">
        <v>79</v>
      </c>
      <c r="AY212" s="20" t="s">
        <v>121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20" t="s">
        <v>77</v>
      </c>
      <c r="BK212" s="188">
        <f>ROUND(I212*H212,2)</f>
        <v>0</v>
      </c>
      <c r="BL212" s="20" t="s">
        <v>219</v>
      </c>
      <c r="BM212" s="187" t="s">
        <v>308</v>
      </c>
    </row>
    <row r="213" spans="2:51" s="13" customFormat="1" ht="11.25">
      <c r="B213" s="189"/>
      <c r="C213" s="190"/>
      <c r="D213" s="191" t="s">
        <v>131</v>
      </c>
      <c r="E213" s="192" t="s">
        <v>19</v>
      </c>
      <c r="F213" s="193" t="s">
        <v>309</v>
      </c>
      <c r="G213" s="190"/>
      <c r="H213" s="194">
        <v>164</v>
      </c>
      <c r="I213" s="195"/>
      <c r="J213" s="190"/>
      <c r="K213" s="190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131</v>
      </c>
      <c r="AU213" s="200" t="s">
        <v>79</v>
      </c>
      <c r="AV213" s="13" t="s">
        <v>79</v>
      </c>
      <c r="AW213" s="13" t="s">
        <v>31</v>
      </c>
      <c r="AX213" s="13" t="s">
        <v>77</v>
      </c>
      <c r="AY213" s="200" t="s">
        <v>121</v>
      </c>
    </row>
    <row r="214" spans="1:65" s="2" customFormat="1" ht="16.5" customHeight="1">
      <c r="A214" s="37"/>
      <c r="B214" s="38"/>
      <c r="C214" s="212" t="s">
        <v>310</v>
      </c>
      <c r="D214" s="212" t="s">
        <v>135</v>
      </c>
      <c r="E214" s="213" t="s">
        <v>311</v>
      </c>
      <c r="F214" s="214" t="s">
        <v>312</v>
      </c>
      <c r="G214" s="215" t="s">
        <v>127</v>
      </c>
      <c r="H214" s="216">
        <v>164</v>
      </c>
      <c r="I214" s="217"/>
      <c r="J214" s="218">
        <f>ROUND(I214*H214,2)</f>
        <v>0</v>
      </c>
      <c r="K214" s="214" t="s">
        <v>19</v>
      </c>
      <c r="L214" s="219"/>
      <c r="M214" s="220" t="s">
        <v>19</v>
      </c>
      <c r="N214" s="221" t="s">
        <v>40</v>
      </c>
      <c r="O214" s="67"/>
      <c r="P214" s="185">
        <f>O214*H214</f>
        <v>0</v>
      </c>
      <c r="Q214" s="185">
        <v>0.00015</v>
      </c>
      <c r="R214" s="185">
        <f>Q214*H214</f>
        <v>0.024599999999999997</v>
      </c>
      <c r="S214" s="185">
        <v>0</v>
      </c>
      <c r="T214" s="18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7" t="s">
        <v>230</v>
      </c>
      <c r="AT214" s="187" t="s">
        <v>135</v>
      </c>
      <c r="AU214" s="187" t="s">
        <v>79</v>
      </c>
      <c r="AY214" s="20" t="s">
        <v>121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20" t="s">
        <v>77</v>
      </c>
      <c r="BK214" s="188">
        <f>ROUND(I214*H214,2)</f>
        <v>0</v>
      </c>
      <c r="BL214" s="20" t="s">
        <v>219</v>
      </c>
      <c r="BM214" s="187" t="s">
        <v>313</v>
      </c>
    </row>
    <row r="215" spans="2:51" s="15" customFormat="1" ht="22.5">
      <c r="B215" s="222"/>
      <c r="C215" s="223"/>
      <c r="D215" s="191" t="s">
        <v>131</v>
      </c>
      <c r="E215" s="224" t="s">
        <v>19</v>
      </c>
      <c r="F215" s="225" t="s">
        <v>314</v>
      </c>
      <c r="G215" s="223"/>
      <c r="H215" s="224" t="s">
        <v>19</v>
      </c>
      <c r="I215" s="226"/>
      <c r="J215" s="223"/>
      <c r="K215" s="223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131</v>
      </c>
      <c r="AU215" s="231" t="s">
        <v>79</v>
      </c>
      <c r="AV215" s="15" t="s">
        <v>77</v>
      </c>
      <c r="AW215" s="15" t="s">
        <v>31</v>
      </c>
      <c r="AX215" s="15" t="s">
        <v>69</v>
      </c>
      <c r="AY215" s="231" t="s">
        <v>121</v>
      </c>
    </row>
    <row r="216" spans="2:51" s="13" customFormat="1" ht="11.25">
      <c r="B216" s="189"/>
      <c r="C216" s="190"/>
      <c r="D216" s="191" t="s">
        <v>131</v>
      </c>
      <c r="E216" s="192" t="s">
        <v>19</v>
      </c>
      <c r="F216" s="193" t="s">
        <v>309</v>
      </c>
      <c r="G216" s="190"/>
      <c r="H216" s="194">
        <v>164</v>
      </c>
      <c r="I216" s="195"/>
      <c r="J216" s="190"/>
      <c r="K216" s="190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131</v>
      </c>
      <c r="AU216" s="200" t="s">
        <v>79</v>
      </c>
      <c r="AV216" s="13" t="s">
        <v>79</v>
      </c>
      <c r="AW216" s="13" t="s">
        <v>31</v>
      </c>
      <c r="AX216" s="13" t="s">
        <v>77</v>
      </c>
      <c r="AY216" s="200" t="s">
        <v>121</v>
      </c>
    </row>
    <row r="217" spans="1:65" s="2" customFormat="1" ht="24">
      <c r="A217" s="37"/>
      <c r="B217" s="38"/>
      <c r="C217" s="176" t="s">
        <v>315</v>
      </c>
      <c r="D217" s="176" t="s">
        <v>124</v>
      </c>
      <c r="E217" s="177" t="s">
        <v>316</v>
      </c>
      <c r="F217" s="178" t="s">
        <v>317</v>
      </c>
      <c r="G217" s="179" t="s">
        <v>127</v>
      </c>
      <c r="H217" s="180">
        <v>138</v>
      </c>
      <c r="I217" s="181"/>
      <c r="J217" s="182">
        <f>ROUND(I217*H217,2)</f>
        <v>0</v>
      </c>
      <c r="K217" s="178" t="s">
        <v>128</v>
      </c>
      <c r="L217" s="42"/>
      <c r="M217" s="183" t="s">
        <v>19</v>
      </c>
      <c r="N217" s="184" t="s">
        <v>40</v>
      </c>
      <c r="O217" s="67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219</v>
      </c>
      <c r="AT217" s="187" t="s">
        <v>124</v>
      </c>
      <c r="AU217" s="187" t="s">
        <v>79</v>
      </c>
      <c r="AY217" s="20" t="s">
        <v>121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77</v>
      </c>
      <c r="BK217" s="188">
        <f>ROUND(I217*H217,2)</f>
        <v>0</v>
      </c>
      <c r="BL217" s="20" t="s">
        <v>219</v>
      </c>
      <c r="BM217" s="187" t="s">
        <v>318</v>
      </c>
    </row>
    <row r="218" spans="2:51" s="13" customFormat="1" ht="11.25">
      <c r="B218" s="189"/>
      <c r="C218" s="190"/>
      <c r="D218" s="191" t="s">
        <v>131</v>
      </c>
      <c r="E218" s="192" t="s">
        <v>19</v>
      </c>
      <c r="F218" s="193" t="s">
        <v>319</v>
      </c>
      <c r="G218" s="190"/>
      <c r="H218" s="194">
        <v>138</v>
      </c>
      <c r="I218" s="195"/>
      <c r="J218" s="190"/>
      <c r="K218" s="190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131</v>
      </c>
      <c r="AU218" s="200" t="s">
        <v>79</v>
      </c>
      <c r="AV218" s="13" t="s">
        <v>79</v>
      </c>
      <c r="AW218" s="13" t="s">
        <v>31</v>
      </c>
      <c r="AX218" s="13" t="s">
        <v>77</v>
      </c>
      <c r="AY218" s="200" t="s">
        <v>121</v>
      </c>
    </row>
    <row r="219" spans="1:65" s="2" customFormat="1" ht="21.75" customHeight="1">
      <c r="A219" s="37"/>
      <c r="B219" s="38"/>
      <c r="C219" s="176" t="s">
        <v>320</v>
      </c>
      <c r="D219" s="176" t="s">
        <v>124</v>
      </c>
      <c r="E219" s="177" t="s">
        <v>321</v>
      </c>
      <c r="F219" s="178" t="s">
        <v>322</v>
      </c>
      <c r="G219" s="179" t="s">
        <v>323</v>
      </c>
      <c r="H219" s="180">
        <v>44</v>
      </c>
      <c r="I219" s="181"/>
      <c r="J219" s="182">
        <f>ROUND(I219*H219,2)</f>
        <v>0</v>
      </c>
      <c r="K219" s="178" t="s">
        <v>128</v>
      </c>
      <c r="L219" s="42"/>
      <c r="M219" s="183" t="s">
        <v>19</v>
      </c>
      <c r="N219" s="184" t="s">
        <v>40</v>
      </c>
      <c r="O219" s="67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219</v>
      </c>
      <c r="AT219" s="187" t="s">
        <v>124</v>
      </c>
      <c r="AU219" s="187" t="s">
        <v>79</v>
      </c>
      <c r="AY219" s="20" t="s">
        <v>121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20" t="s">
        <v>77</v>
      </c>
      <c r="BK219" s="188">
        <f>ROUND(I219*H219,2)</f>
        <v>0</v>
      </c>
      <c r="BL219" s="20" t="s">
        <v>219</v>
      </c>
      <c r="BM219" s="187" t="s">
        <v>324</v>
      </c>
    </row>
    <row r="220" spans="2:51" s="13" customFormat="1" ht="11.25">
      <c r="B220" s="189"/>
      <c r="C220" s="190"/>
      <c r="D220" s="191" t="s">
        <v>131</v>
      </c>
      <c r="E220" s="192" t="s">
        <v>19</v>
      </c>
      <c r="F220" s="193" t="s">
        <v>325</v>
      </c>
      <c r="G220" s="190"/>
      <c r="H220" s="194">
        <v>44</v>
      </c>
      <c r="I220" s="195"/>
      <c r="J220" s="190"/>
      <c r="K220" s="190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131</v>
      </c>
      <c r="AU220" s="200" t="s">
        <v>79</v>
      </c>
      <c r="AV220" s="13" t="s">
        <v>79</v>
      </c>
      <c r="AW220" s="13" t="s">
        <v>31</v>
      </c>
      <c r="AX220" s="13" t="s">
        <v>77</v>
      </c>
      <c r="AY220" s="200" t="s">
        <v>121</v>
      </c>
    </row>
    <row r="221" spans="1:65" s="2" customFormat="1" ht="24">
      <c r="A221" s="37"/>
      <c r="B221" s="38"/>
      <c r="C221" s="176" t="s">
        <v>326</v>
      </c>
      <c r="D221" s="176" t="s">
        <v>124</v>
      </c>
      <c r="E221" s="177" t="s">
        <v>327</v>
      </c>
      <c r="F221" s="178" t="s">
        <v>328</v>
      </c>
      <c r="G221" s="179" t="s">
        <v>323</v>
      </c>
      <c r="H221" s="180">
        <v>12</v>
      </c>
      <c r="I221" s="181"/>
      <c r="J221" s="182">
        <f>ROUND(I221*H221,2)</f>
        <v>0</v>
      </c>
      <c r="K221" s="178" t="s">
        <v>128</v>
      </c>
      <c r="L221" s="42"/>
      <c r="M221" s="183" t="s">
        <v>19</v>
      </c>
      <c r="N221" s="184" t="s">
        <v>40</v>
      </c>
      <c r="O221" s="67"/>
      <c r="P221" s="185">
        <f>O221*H221</f>
        <v>0</v>
      </c>
      <c r="Q221" s="185">
        <v>0</v>
      </c>
      <c r="R221" s="185">
        <f>Q221*H221</f>
        <v>0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219</v>
      </c>
      <c r="AT221" s="187" t="s">
        <v>124</v>
      </c>
      <c r="AU221" s="187" t="s">
        <v>79</v>
      </c>
      <c r="AY221" s="20" t="s">
        <v>121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20" t="s">
        <v>77</v>
      </c>
      <c r="BK221" s="188">
        <f>ROUND(I221*H221,2)</f>
        <v>0</v>
      </c>
      <c r="BL221" s="20" t="s">
        <v>219</v>
      </c>
      <c r="BM221" s="187" t="s">
        <v>329</v>
      </c>
    </row>
    <row r="222" spans="1:65" s="2" customFormat="1" ht="36">
      <c r="A222" s="37"/>
      <c r="B222" s="38"/>
      <c r="C222" s="176" t="s">
        <v>330</v>
      </c>
      <c r="D222" s="176" t="s">
        <v>124</v>
      </c>
      <c r="E222" s="177" t="s">
        <v>331</v>
      </c>
      <c r="F222" s="178" t="s">
        <v>332</v>
      </c>
      <c r="G222" s="179" t="s">
        <v>127</v>
      </c>
      <c r="H222" s="180">
        <v>96</v>
      </c>
      <c r="I222" s="181"/>
      <c r="J222" s="182">
        <f>ROUND(I222*H222,2)</f>
        <v>0</v>
      </c>
      <c r="K222" s="178" t="s">
        <v>128</v>
      </c>
      <c r="L222" s="42"/>
      <c r="M222" s="183" t="s">
        <v>19</v>
      </c>
      <c r="N222" s="184" t="s">
        <v>40</v>
      </c>
      <c r="O222" s="67"/>
      <c r="P222" s="185">
        <f>O222*H222</f>
        <v>0</v>
      </c>
      <c r="Q222" s="185">
        <v>0</v>
      </c>
      <c r="R222" s="185">
        <f>Q222*H222</f>
        <v>0</v>
      </c>
      <c r="S222" s="185">
        <v>0.0004</v>
      </c>
      <c r="T222" s="186">
        <f>S222*H222</f>
        <v>0.038400000000000004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7" t="s">
        <v>219</v>
      </c>
      <c r="AT222" s="187" t="s">
        <v>124</v>
      </c>
      <c r="AU222" s="187" t="s">
        <v>79</v>
      </c>
      <c r="AY222" s="20" t="s">
        <v>121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20" t="s">
        <v>77</v>
      </c>
      <c r="BK222" s="188">
        <f>ROUND(I222*H222,2)</f>
        <v>0</v>
      </c>
      <c r="BL222" s="20" t="s">
        <v>219</v>
      </c>
      <c r="BM222" s="187" t="s">
        <v>333</v>
      </c>
    </row>
    <row r="223" spans="2:51" s="13" customFormat="1" ht="11.25">
      <c r="B223" s="189"/>
      <c r="C223" s="190"/>
      <c r="D223" s="191" t="s">
        <v>131</v>
      </c>
      <c r="E223" s="192" t="s">
        <v>19</v>
      </c>
      <c r="F223" s="193" t="s">
        <v>334</v>
      </c>
      <c r="G223" s="190"/>
      <c r="H223" s="194">
        <v>96</v>
      </c>
      <c r="I223" s="195"/>
      <c r="J223" s="190"/>
      <c r="K223" s="190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131</v>
      </c>
      <c r="AU223" s="200" t="s">
        <v>79</v>
      </c>
      <c r="AV223" s="13" t="s">
        <v>79</v>
      </c>
      <c r="AW223" s="13" t="s">
        <v>31</v>
      </c>
      <c r="AX223" s="13" t="s">
        <v>77</v>
      </c>
      <c r="AY223" s="200" t="s">
        <v>121</v>
      </c>
    </row>
    <row r="224" spans="1:65" s="2" customFormat="1" ht="36">
      <c r="A224" s="37"/>
      <c r="B224" s="38"/>
      <c r="C224" s="176" t="s">
        <v>335</v>
      </c>
      <c r="D224" s="176" t="s">
        <v>124</v>
      </c>
      <c r="E224" s="177" t="s">
        <v>336</v>
      </c>
      <c r="F224" s="178" t="s">
        <v>337</v>
      </c>
      <c r="G224" s="179" t="s">
        <v>127</v>
      </c>
      <c r="H224" s="180">
        <v>138</v>
      </c>
      <c r="I224" s="181"/>
      <c r="J224" s="182">
        <f>ROUND(I224*H224,2)</f>
        <v>0</v>
      </c>
      <c r="K224" s="178" t="s">
        <v>128</v>
      </c>
      <c r="L224" s="42"/>
      <c r="M224" s="183" t="s">
        <v>19</v>
      </c>
      <c r="N224" s="184" t="s">
        <v>40</v>
      </c>
      <c r="O224" s="67"/>
      <c r="P224" s="185">
        <f>O224*H224</f>
        <v>0</v>
      </c>
      <c r="Q224" s="185">
        <v>0</v>
      </c>
      <c r="R224" s="185">
        <f>Q224*H224</f>
        <v>0</v>
      </c>
      <c r="S224" s="185">
        <v>0.0004</v>
      </c>
      <c r="T224" s="186">
        <f>S224*H224</f>
        <v>0.055200000000000006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7" t="s">
        <v>219</v>
      </c>
      <c r="AT224" s="187" t="s">
        <v>124</v>
      </c>
      <c r="AU224" s="187" t="s">
        <v>79</v>
      </c>
      <c r="AY224" s="20" t="s">
        <v>121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20" t="s">
        <v>77</v>
      </c>
      <c r="BK224" s="188">
        <f>ROUND(I224*H224,2)</f>
        <v>0</v>
      </c>
      <c r="BL224" s="20" t="s">
        <v>219</v>
      </c>
      <c r="BM224" s="187" t="s">
        <v>338</v>
      </c>
    </row>
    <row r="225" spans="2:51" s="13" customFormat="1" ht="11.25">
      <c r="B225" s="189"/>
      <c r="C225" s="190"/>
      <c r="D225" s="191" t="s">
        <v>131</v>
      </c>
      <c r="E225" s="192" t="s">
        <v>19</v>
      </c>
      <c r="F225" s="193" t="s">
        <v>319</v>
      </c>
      <c r="G225" s="190"/>
      <c r="H225" s="194">
        <v>138</v>
      </c>
      <c r="I225" s="195"/>
      <c r="J225" s="190"/>
      <c r="K225" s="190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131</v>
      </c>
      <c r="AU225" s="200" t="s">
        <v>79</v>
      </c>
      <c r="AV225" s="13" t="s">
        <v>79</v>
      </c>
      <c r="AW225" s="13" t="s">
        <v>31</v>
      </c>
      <c r="AX225" s="13" t="s">
        <v>77</v>
      </c>
      <c r="AY225" s="200" t="s">
        <v>121</v>
      </c>
    </row>
    <row r="226" spans="1:65" s="2" customFormat="1" ht="24">
      <c r="A226" s="37"/>
      <c r="B226" s="38"/>
      <c r="C226" s="176" t="s">
        <v>339</v>
      </c>
      <c r="D226" s="176" t="s">
        <v>124</v>
      </c>
      <c r="E226" s="177" t="s">
        <v>340</v>
      </c>
      <c r="F226" s="178" t="s">
        <v>341</v>
      </c>
      <c r="G226" s="179" t="s">
        <v>323</v>
      </c>
      <c r="H226" s="180">
        <v>44</v>
      </c>
      <c r="I226" s="181"/>
      <c r="J226" s="182">
        <f>ROUND(I226*H226,2)</f>
        <v>0</v>
      </c>
      <c r="K226" s="178" t="s">
        <v>128</v>
      </c>
      <c r="L226" s="42"/>
      <c r="M226" s="183" t="s">
        <v>19</v>
      </c>
      <c r="N226" s="184" t="s">
        <v>40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0.00025</v>
      </c>
      <c r="T226" s="186">
        <f>S226*H226</f>
        <v>0.011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219</v>
      </c>
      <c r="AT226" s="187" t="s">
        <v>124</v>
      </c>
      <c r="AU226" s="187" t="s">
        <v>79</v>
      </c>
      <c r="AY226" s="20" t="s">
        <v>121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20" t="s">
        <v>77</v>
      </c>
      <c r="BK226" s="188">
        <f>ROUND(I226*H226,2)</f>
        <v>0</v>
      </c>
      <c r="BL226" s="20" t="s">
        <v>219</v>
      </c>
      <c r="BM226" s="187" t="s">
        <v>342</v>
      </c>
    </row>
    <row r="227" spans="2:51" s="13" customFormat="1" ht="11.25">
      <c r="B227" s="189"/>
      <c r="C227" s="190"/>
      <c r="D227" s="191" t="s">
        <v>131</v>
      </c>
      <c r="E227" s="192" t="s">
        <v>19</v>
      </c>
      <c r="F227" s="193" t="s">
        <v>325</v>
      </c>
      <c r="G227" s="190"/>
      <c r="H227" s="194">
        <v>44</v>
      </c>
      <c r="I227" s="195"/>
      <c r="J227" s="190"/>
      <c r="K227" s="190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131</v>
      </c>
      <c r="AU227" s="200" t="s">
        <v>79</v>
      </c>
      <c r="AV227" s="13" t="s">
        <v>79</v>
      </c>
      <c r="AW227" s="13" t="s">
        <v>31</v>
      </c>
      <c r="AX227" s="13" t="s">
        <v>77</v>
      </c>
      <c r="AY227" s="200" t="s">
        <v>121</v>
      </c>
    </row>
    <row r="228" spans="1:65" s="2" customFormat="1" ht="24">
      <c r="A228" s="37"/>
      <c r="B228" s="38"/>
      <c r="C228" s="176" t="s">
        <v>343</v>
      </c>
      <c r="D228" s="176" t="s">
        <v>124</v>
      </c>
      <c r="E228" s="177" t="s">
        <v>344</v>
      </c>
      <c r="F228" s="178" t="s">
        <v>345</v>
      </c>
      <c r="G228" s="179" t="s">
        <v>323</v>
      </c>
      <c r="H228" s="180">
        <v>16</v>
      </c>
      <c r="I228" s="181"/>
      <c r="J228" s="182">
        <f>ROUND(I228*H228,2)</f>
        <v>0</v>
      </c>
      <c r="K228" s="178" t="s">
        <v>128</v>
      </c>
      <c r="L228" s="42"/>
      <c r="M228" s="183" t="s">
        <v>19</v>
      </c>
      <c r="N228" s="184" t="s">
        <v>40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0.00021</v>
      </c>
      <c r="T228" s="186">
        <f>S228*H228</f>
        <v>0.00336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219</v>
      </c>
      <c r="AT228" s="187" t="s">
        <v>124</v>
      </c>
      <c r="AU228" s="187" t="s">
        <v>79</v>
      </c>
      <c r="AY228" s="20" t="s">
        <v>121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77</v>
      </c>
      <c r="BK228" s="188">
        <f>ROUND(I228*H228,2)</f>
        <v>0</v>
      </c>
      <c r="BL228" s="20" t="s">
        <v>219</v>
      </c>
      <c r="BM228" s="187" t="s">
        <v>346</v>
      </c>
    </row>
    <row r="229" spans="1:65" s="2" customFormat="1" ht="24">
      <c r="A229" s="37"/>
      <c r="B229" s="38"/>
      <c r="C229" s="176" t="s">
        <v>347</v>
      </c>
      <c r="D229" s="176" t="s">
        <v>124</v>
      </c>
      <c r="E229" s="177" t="s">
        <v>348</v>
      </c>
      <c r="F229" s="178" t="s">
        <v>349</v>
      </c>
      <c r="G229" s="179" t="s">
        <v>323</v>
      </c>
      <c r="H229" s="180">
        <v>12</v>
      </c>
      <c r="I229" s="181"/>
      <c r="J229" s="182">
        <f>ROUND(I229*H229,2)</f>
        <v>0</v>
      </c>
      <c r="K229" s="178" t="s">
        <v>128</v>
      </c>
      <c r="L229" s="42"/>
      <c r="M229" s="183" t="s">
        <v>19</v>
      </c>
      <c r="N229" s="184" t="s">
        <v>40</v>
      </c>
      <c r="O229" s="67"/>
      <c r="P229" s="185">
        <f>O229*H229</f>
        <v>0</v>
      </c>
      <c r="Q229" s="185">
        <v>0</v>
      </c>
      <c r="R229" s="185">
        <f>Q229*H229</f>
        <v>0</v>
      </c>
      <c r="S229" s="185">
        <v>0.0026</v>
      </c>
      <c r="T229" s="186">
        <f>S229*H229</f>
        <v>0.0312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7" t="s">
        <v>219</v>
      </c>
      <c r="AT229" s="187" t="s">
        <v>124</v>
      </c>
      <c r="AU229" s="187" t="s">
        <v>79</v>
      </c>
      <c r="AY229" s="20" t="s">
        <v>121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20" t="s">
        <v>77</v>
      </c>
      <c r="BK229" s="188">
        <f>ROUND(I229*H229,2)</f>
        <v>0</v>
      </c>
      <c r="BL229" s="20" t="s">
        <v>219</v>
      </c>
      <c r="BM229" s="187" t="s">
        <v>350</v>
      </c>
    </row>
    <row r="230" spans="1:65" s="2" customFormat="1" ht="21.75" customHeight="1">
      <c r="A230" s="37"/>
      <c r="B230" s="38"/>
      <c r="C230" s="176" t="s">
        <v>351</v>
      </c>
      <c r="D230" s="176" t="s">
        <v>124</v>
      </c>
      <c r="E230" s="177" t="s">
        <v>352</v>
      </c>
      <c r="F230" s="178" t="s">
        <v>353</v>
      </c>
      <c r="G230" s="179" t="s">
        <v>323</v>
      </c>
      <c r="H230" s="180">
        <v>6</v>
      </c>
      <c r="I230" s="181"/>
      <c r="J230" s="182">
        <f>ROUND(I230*H230,2)</f>
        <v>0</v>
      </c>
      <c r="K230" s="178" t="s">
        <v>128</v>
      </c>
      <c r="L230" s="42"/>
      <c r="M230" s="183" t="s">
        <v>19</v>
      </c>
      <c r="N230" s="184" t="s">
        <v>40</v>
      </c>
      <c r="O230" s="67"/>
      <c r="P230" s="185">
        <f>O230*H230</f>
        <v>0</v>
      </c>
      <c r="Q230" s="185">
        <v>0</v>
      </c>
      <c r="R230" s="185">
        <f>Q230*H230</f>
        <v>0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219</v>
      </c>
      <c r="AT230" s="187" t="s">
        <v>124</v>
      </c>
      <c r="AU230" s="187" t="s">
        <v>79</v>
      </c>
      <c r="AY230" s="20" t="s">
        <v>121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77</v>
      </c>
      <c r="BK230" s="188">
        <f>ROUND(I230*H230,2)</f>
        <v>0</v>
      </c>
      <c r="BL230" s="20" t="s">
        <v>219</v>
      </c>
      <c r="BM230" s="187" t="s">
        <v>354</v>
      </c>
    </row>
    <row r="231" spans="1:65" s="2" customFormat="1" ht="44.25" customHeight="1">
      <c r="A231" s="37"/>
      <c r="B231" s="38"/>
      <c r="C231" s="176" t="s">
        <v>355</v>
      </c>
      <c r="D231" s="176" t="s">
        <v>124</v>
      </c>
      <c r="E231" s="177" t="s">
        <v>356</v>
      </c>
      <c r="F231" s="178" t="s">
        <v>357</v>
      </c>
      <c r="G231" s="179" t="s">
        <v>251</v>
      </c>
      <c r="H231" s="232"/>
      <c r="I231" s="181"/>
      <c r="J231" s="182">
        <f>ROUND(I231*H231,2)</f>
        <v>0</v>
      </c>
      <c r="K231" s="178" t="s">
        <v>128</v>
      </c>
      <c r="L231" s="42"/>
      <c r="M231" s="183" t="s">
        <v>19</v>
      </c>
      <c r="N231" s="184" t="s">
        <v>40</v>
      </c>
      <c r="O231" s="67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7" t="s">
        <v>219</v>
      </c>
      <c r="AT231" s="187" t="s">
        <v>124</v>
      </c>
      <c r="AU231" s="187" t="s">
        <v>79</v>
      </c>
      <c r="AY231" s="20" t="s">
        <v>121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20" t="s">
        <v>77</v>
      </c>
      <c r="BK231" s="188">
        <f>ROUND(I231*H231,2)</f>
        <v>0</v>
      </c>
      <c r="BL231" s="20" t="s">
        <v>219</v>
      </c>
      <c r="BM231" s="187" t="s">
        <v>358</v>
      </c>
    </row>
    <row r="232" spans="2:63" s="12" customFormat="1" ht="22.9" customHeight="1">
      <c r="B232" s="160"/>
      <c r="C232" s="161"/>
      <c r="D232" s="162" t="s">
        <v>68</v>
      </c>
      <c r="E232" s="174" t="s">
        <v>359</v>
      </c>
      <c r="F232" s="174" t="s">
        <v>360</v>
      </c>
      <c r="G232" s="161"/>
      <c r="H232" s="161"/>
      <c r="I232" s="164"/>
      <c r="J232" s="175">
        <f>BK232</f>
        <v>0</v>
      </c>
      <c r="K232" s="161"/>
      <c r="L232" s="166"/>
      <c r="M232" s="167"/>
      <c r="N232" s="168"/>
      <c r="O232" s="168"/>
      <c r="P232" s="169">
        <f>SUM(P233:P256)</f>
        <v>0</v>
      </c>
      <c r="Q232" s="168"/>
      <c r="R232" s="169">
        <f>SUM(R233:R256)</f>
        <v>0.0146</v>
      </c>
      <c r="S232" s="168"/>
      <c r="T232" s="170">
        <f>SUM(T233:T256)</f>
        <v>0</v>
      </c>
      <c r="AR232" s="171" t="s">
        <v>79</v>
      </c>
      <c r="AT232" s="172" t="s">
        <v>68</v>
      </c>
      <c r="AU232" s="172" t="s">
        <v>77</v>
      </c>
      <c r="AY232" s="171" t="s">
        <v>121</v>
      </c>
      <c r="BK232" s="173">
        <f>SUM(BK233:BK256)</f>
        <v>0</v>
      </c>
    </row>
    <row r="233" spans="1:65" s="2" customFormat="1" ht="24">
      <c r="A233" s="37"/>
      <c r="B233" s="38"/>
      <c r="C233" s="176" t="s">
        <v>361</v>
      </c>
      <c r="D233" s="176" t="s">
        <v>124</v>
      </c>
      <c r="E233" s="177" t="s">
        <v>362</v>
      </c>
      <c r="F233" s="178" t="s">
        <v>363</v>
      </c>
      <c r="G233" s="179" t="s">
        <v>323</v>
      </c>
      <c r="H233" s="180">
        <v>2</v>
      </c>
      <c r="I233" s="181"/>
      <c r="J233" s="182">
        <f>ROUND(I233*H233,2)</f>
        <v>0</v>
      </c>
      <c r="K233" s="178" t="s">
        <v>128</v>
      </c>
      <c r="L233" s="42"/>
      <c r="M233" s="183" t="s">
        <v>19</v>
      </c>
      <c r="N233" s="184" t="s">
        <v>40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219</v>
      </c>
      <c r="AT233" s="187" t="s">
        <v>124</v>
      </c>
      <c r="AU233" s="187" t="s">
        <v>79</v>
      </c>
      <c r="AY233" s="20" t="s">
        <v>121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77</v>
      </c>
      <c r="BK233" s="188">
        <f>ROUND(I233*H233,2)</f>
        <v>0</v>
      </c>
      <c r="BL233" s="20" t="s">
        <v>219</v>
      </c>
      <c r="BM233" s="187" t="s">
        <v>364</v>
      </c>
    </row>
    <row r="234" spans="1:65" s="2" customFormat="1" ht="16.5" customHeight="1">
      <c r="A234" s="37"/>
      <c r="B234" s="38"/>
      <c r="C234" s="212" t="s">
        <v>365</v>
      </c>
      <c r="D234" s="212" t="s">
        <v>135</v>
      </c>
      <c r="E234" s="213" t="s">
        <v>366</v>
      </c>
      <c r="F234" s="214" t="s">
        <v>1698</v>
      </c>
      <c r="G234" s="215" t="s">
        <v>323</v>
      </c>
      <c r="H234" s="216">
        <v>2</v>
      </c>
      <c r="I234" s="217"/>
      <c r="J234" s="218">
        <f>ROUND(I234*H234,2)</f>
        <v>0</v>
      </c>
      <c r="K234" s="214" t="s">
        <v>19</v>
      </c>
      <c r="L234" s="219"/>
      <c r="M234" s="220" t="s">
        <v>19</v>
      </c>
      <c r="N234" s="221" t="s">
        <v>40</v>
      </c>
      <c r="O234" s="67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7" t="s">
        <v>230</v>
      </c>
      <c r="AT234" s="187" t="s">
        <v>135</v>
      </c>
      <c r="AU234" s="187" t="s">
        <v>79</v>
      </c>
      <c r="AY234" s="20" t="s">
        <v>121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20" t="s">
        <v>77</v>
      </c>
      <c r="BK234" s="188">
        <f>ROUND(I234*H234,2)</f>
        <v>0</v>
      </c>
      <c r="BL234" s="20" t="s">
        <v>219</v>
      </c>
      <c r="BM234" s="187" t="s">
        <v>367</v>
      </c>
    </row>
    <row r="235" spans="2:51" s="15" customFormat="1" ht="22.5">
      <c r="B235" s="222"/>
      <c r="C235" s="223"/>
      <c r="D235" s="191" t="s">
        <v>131</v>
      </c>
      <c r="E235" s="224" t="s">
        <v>19</v>
      </c>
      <c r="F235" s="225" t="s">
        <v>1699</v>
      </c>
      <c r="G235" s="223"/>
      <c r="H235" s="224" t="s">
        <v>19</v>
      </c>
      <c r="I235" s="226"/>
      <c r="J235" s="223"/>
      <c r="K235" s="223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131</v>
      </c>
      <c r="AU235" s="231" t="s">
        <v>79</v>
      </c>
      <c r="AV235" s="15" t="s">
        <v>77</v>
      </c>
      <c r="AW235" s="15" t="s">
        <v>31</v>
      </c>
      <c r="AX235" s="15" t="s">
        <v>69</v>
      </c>
      <c r="AY235" s="231" t="s">
        <v>121</v>
      </c>
    </row>
    <row r="236" spans="2:51" s="13" customFormat="1" ht="11.25">
      <c r="B236" s="189"/>
      <c r="C236" s="190"/>
      <c r="D236" s="191" t="s">
        <v>131</v>
      </c>
      <c r="E236" s="192" t="s">
        <v>19</v>
      </c>
      <c r="F236" s="193" t="s">
        <v>79</v>
      </c>
      <c r="G236" s="190"/>
      <c r="H236" s="194">
        <v>2</v>
      </c>
      <c r="I236" s="195"/>
      <c r="J236" s="190"/>
      <c r="K236" s="190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131</v>
      </c>
      <c r="AU236" s="200" t="s">
        <v>79</v>
      </c>
      <c r="AV236" s="13" t="s">
        <v>79</v>
      </c>
      <c r="AW236" s="13" t="s">
        <v>31</v>
      </c>
      <c r="AX236" s="13" t="s">
        <v>77</v>
      </c>
      <c r="AY236" s="200" t="s">
        <v>121</v>
      </c>
    </row>
    <row r="237" spans="1:65" s="2" customFormat="1" ht="24">
      <c r="A237" s="37"/>
      <c r="B237" s="38"/>
      <c r="C237" s="176" t="s">
        <v>368</v>
      </c>
      <c r="D237" s="176" t="s">
        <v>124</v>
      </c>
      <c r="E237" s="177" t="s">
        <v>369</v>
      </c>
      <c r="F237" s="178" t="s">
        <v>370</v>
      </c>
      <c r="G237" s="179" t="s">
        <v>323</v>
      </c>
      <c r="H237" s="180">
        <v>4</v>
      </c>
      <c r="I237" s="181"/>
      <c r="J237" s="182">
        <f>ROUND(I237*H237,2)</f>
        <v>0</v>
      </c>
      <c r="K237" s="178" t="s">
        <v>128</v>
      </c>
      <c r="L237" s="42"/>
      <c r="M237" s="183" t="s">
        <v>19</v>
      </c>
      <c r="N237" s="184" t="s">
        <v>40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219</v>
      </c>
      <c r="AT237" s="187" t="s">
        <v>124</v>
      </c>
      <c r="AU237" s="187" t="s">
        <v>79</v>
      </c>
      <c r="AY237" s="20" t="s">
        <v>121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77</v>
      </c>
      <c r="BK237" s="188">
        <f>ROUND(I237*H237,2)</f>
        <v>0</v>
      </c>
      <c r="BL237" s="20" t="s">
        <v>219</v>
      </c>
      <c r="BM237" s="187" t="s">
        <v>371</v>
      </c>
    </row>
    <row r="238" spans="1:65" s="2" customFormat="1" ht="16.5" customHeight="1">
      <c r="A238" s="37"/>
      <c r="B238" s="38"/>
      <c r="C238" s="212" t="s">
        <v>372</v>
      </c>
      <c r="D238" s="212" t="s">
        <v>135</v>
      </c>
      <c r="E238" s="213" t="s">
        <v>373</v>
      </c>
      <c r="F238" s="214" t="s">
        <v>1700</v>
      </c>
      <c r="G238" s="215" t="s">
        <v>323</v>
      </c>
      <c r="H238" s="216">
        <v>4</v>
      </c>
      <c r="I238" s="217"/>
      <c r="J238" s="218">
        <f>ROUND(I238*H238,2)</f>
        <v>0</v>
      </c>
      <c r="K238" s="214" t="s">
        <v>19</v>
      </c>
      <c r="L238" s="219"/>
      <c r="M238" s="220" t="s">
        <v>19</v>
      </c>
      <c r="N238" s="221" t="s">
        <v>40</v>
      </c>
      <c r="O238" s="67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7" t="s">
        <v>230</v>
      </c>
      <c r="AT238" s="187" t="s">
        <v>135</v>
      </c>
      <c r="AU238" s="187" t="s">
        <v>79</v>
      </c>
      <c r="AY238" s="20" t="s">
        <v>121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20" t="s">
        <v>77</v>
      </c>
      <c r="BK238" s="188">
        <f>ROUND(I238*H238,2)</f>
        <v>0</v>
      </c>
      <c r="BL238" s="20" t="s">
        <v>219</v>
      </c>
      <c r="BM238" s="187" t="s">
        <v>375</v>
      </c>
    </row>
    <row r="239" spans="2:51" s="15" customFormat="1" ht="11.25">
      <c r="B239" s="222"/>
      <c r="C239" s="223"/>
      <c r="D239" s="191" t="s">
        <v>131</v>
      </c>
      <c r="E239" s="224" t="s">
        <v>19</v>
      </c>
      <c r="F239" s="225" t="s">
        <v>376</v>
      </c>
      <c r="G239" s="223"/>
      <c r="H239" s="224" t="s">
        <v>19</v>
      </c>
      <c r="I239" s="226"/>
      <c r="J239" s="223"/>
      <c r="K239" s="223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131</v>
      </c>
      <c r="AU239" s="231" t="s">
        <v>79</v>
      </c>
      <c r="AV239" s="15" t="s">
        <v>77</v>
      </c>
      <c r="AW239" s="15" t="s">
        <v>31</v>
      </c>
      <c r="AX239" s="15" t="s">
        <v>69</v>
      </c>
      <c r="AY239" s="231" t="s">
        <v>121</v>
      </c>
    </row>
    <row r="240" spans="2:51" s="13" customFormat="1" ht="11.25">
      <c r="B240" s="189"/>
      <c r="C240" s="190"/>
      <c r="D240" s="191" t="s">
        <v>131</v>
      </c>
      <c r="E240" s="192" t="s">
        <v>19</v>
      </c>
      <c r="F240" s="193" t="s">
        <v>129</v>
      </c>
      <c r="G240" s="190"/>
      <c r="H240" s="194">
        <v>4</v>
      </c>
      <c r="I240" s="195"/>
      <c r="J240" s="190"/>
      <c r="K240" s="190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131</v>
      </c>
      <c r="AU240" s="200" t="s">
        <v>79</v>
      </c>
      <c r="AV240" s="13" t="s">
        <v>79</v>
      </c>
      <c r="AW240" s="13" t="s">
        <v>31</v>
      </c>
      <c r="AX240" s="13" t="s">
        <v>77</v>
      </c>
      <c r="AY240" s="200" t="s">
        <v>121</v>
      </c>
    </row>
    <row r="241" spans="1:65" s="2" customFormat="1" ht="36">
      <c r="A241" s="37"/>
      <c r="B241" s="38"/>
      <c r="C241" s="176" t="s">
        <v>377</v>
      </c>
      <c r="D241" s="176" t="s">
        <v>124</v>
      </c>
      <c r="E241" s="177" t="s">
        <v>378</v>
      </c>
      <c r="F241" s="178" t="s">
        <v>379</v>
      </c>
      <c r="G241" s="179" t="s">
        <v>323</v>
      </c>
      <c r="H241" s="180">
        <v>4</v>
      </c>
      <c r="I241" s="181"/>
      <c r="J241" s="182">
        <f>ROUND(I241*H241,2)</f>
        <v>0</v>
      </c>
      <c r="K241" s="178" t="s">
        <v>128</v>
      </c>
      <c r="L241" s="42"/>
      <c r="M241" s="183" t="s">
        <v>19</v>
      </c>
      <c r="N241" s="184" t="s">
        <v>40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219</v>
      </c>
      <c r="AT241" s="187" t="s">
        <v>124</v>
      </c>
      <c r="AU241" s="187" t="s">
        <v>79</v>
      </c>
      <c r="AY241" s="20" t="s">
        <v>121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20" t="s">
        <v>77</v>
      </c>
      <c r="BK241" s="188">
        <f>ROUND(I241*H241,2)</f>
        <v>0</v>
      </c>
      <c r="BL241" s="20" t="s">
        <v>219</v>
      </c>
      <c r="BM241" s="187" t="s">
        <v>380</v>
      </c>
    </row>
    <row r="242" spans="2:51" s="15" customFormat="1" ht="11.25">
      <c r="B242" s="222"/>
      <c r="C242" s="223"/>
      <c r="D242" s="191" t="s">
        <v>131</v>
      </c>
      <c r="E242" s="224" t="s">
        <v>19</v>
      </c>
      <c r="F242" s="225" t="s">
        <v>381</v>
      </c>
      <c r="G242" s="223"/>
      <c r="H242" s="224" t="s">
        <v>19</v>
      </c>
      <c r="I242" s="226"/>
      <c r="J242" s="223"/>
      <c r="K242" s="223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131</v>
      </c>
      <c r="AU242" s="231" t="s">
        <v>79</v>
      </c>
      <c r="AV242" s="15" t="s">
        <v>77</v>
      </c>
      <c r="AW242" s="15" t="s">
        <v>31</v>
      </c>
      <c r="AX242" s="15" t="s">
        <v>69</v>
      </c>
      <c r="AY242" s="231" t="s">
        <v>121</v>
      </c>
    </row>
    <row r="243" spans="2:51" s="15" customFormat="1" ht="11.25">
      <c r="B243" s="222"/>
      <c r="C243" s="223"/>
      <c r="D243" s="191" t="s">
        <v>131</v>
      </c>
      <c r="E243" s="224" t="s">
        <v>19</v>
      </c>
      <c r="F243" s="225" t="s">
        <v>382</v>
      </c>
      <c r="G243" s="223"/>
      <c r="H243" s="224" t="s">
        <v>19</v>
      </c>
      <c r="I243" s="226"/>
      <c r="J243" s="223"/>
      <c r="K243" s="223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131</v>
      </c>
      <c r="AU243" s="231" t="s">
        <v>79</v>
      </c>
      <c r="AV243" s="15" t="s">
        <v>77</v>
      </c>
      <c r="AW243" s="15" t="s">
        <v>31</v>
      </c>
      <c r="AX243" s="15" t="s">
        <v>69</v>
      </c>
      <c r="AY243" s="231" t="s">
        <v>121</v>
      </c>
    </row>
    <row r="244" spans="2:51" s="13" customFormat="1" ht="11.25">
      <c r="B244" s="189"/>
      <c r="C244" s="190"/>
      <c r="D244" s="191" t="s">
        <v>131</v>
      </c>
      <c r="E244" s="192" t="s">
        <v>19</v>
      </c>
      <c r="F244" s="193" t="s">
        <v>79</v>
      </c>
      <c r="G244" s="190"/>
      <c r="H244" s="194">
        <v>2</v>
      </c>
      <c r="I244" s="195"/>
      <c r="J244" s="190"/>
      <c r="K244" s="190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131</v>
      </c>
      <c r="AU244" s="200" t="s">
        <v>79</v>
      </c>
      <c r="AV244" s="13" t="s">
        <v>79</v>
      </c>
      <c r="AW244" s="13" t="s">
        <v>31</v>
      </c>
      <c r="AX244" s="13" t="s">
        <v>69</v>
      </c>
      <c r="AY244" s="200" t="s">
        <v>121</v>
      </c>
    </row>
    <row r="245" spans="2:51" s="15" customFormat="1" ht="11.25">
      <c r="B245" s="222"/>
      <c r="C245" s="223"/>
      <c r="D245" s="191" t="s">
        <v>131</v>
      </c>
      <c r="E245" s="224" t="s">
        <v>19</v>
      </c>
      <c r="F245" s="225" t="s">
        <v>383</v>
      </c>
      <c r="G245" s="223"/>
      <c r="H245" s="224" t="s">
        <v>19</v>
      </c>
      <c r="I245" s="226"/>
      <c r="J245" s="223"/>
      <c r="K245" s="223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131</v>
      </c>
      <c r="AU245" s="231" t="s">
        <v>79</v>
      </c>
      <c r="AV245" s="15" t="s">
        <v>77</v>
      </c>
      <c r="AW245" s="15" t="s">
        <v>31</v>
      </c>
      <c r="AX245" s="15" t="s">
        <v>69</v>
      </c>
      <c r="AY245" s="231" t="s">
        <v>121</v>
      </c>
    </row>
    <row r="246" spans="2:51" s="13" customFormat="1" ht="11.25">
      <c r="B246" s="189"/>
      <c r="C246" s="190"/>
      <c r="D246" s="191" t="s">
        <v>131</v>
      </c>
      <c r="E246" s="192" t="s">
        <v>19</v>
      </c>
      <c r="F246" s="193" t="s">
        <v>79</v>
      </c>
      <c r="G246" s="190"/>
      <c r="H246" s="194">
        <v>2</v>
      </c>
      <c r="I246" s="195"/>
      <c r="J246" s="190"/>
      <c r="K246" s="190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131</v>
      </c>
      <c r="AU246" s="200" t="s">
        <v>79</v>
      </c>
      <c r="AV246" s="13" t="s">
        <v>79</v>
      </c>
      <c r="AW246" s="13" t="s">
        <v>31</v>
      </c>
      <c r="AX246" s="13" t="s">
        <v>69</v>
      </c>
      <c r="AY246" s="200" t="s">
        <v>121</v>
      </c>
    </row>
    <row r="247" spans="2:51" s="14" customFormat="1" ht="11.25">
      <c r="B247" s="201"/>
      <c r="C247" s="202"/>
      <c r="D247" s="191" t="s">
        <v>131</v>
      </c>
      <c r="E247" s="203" t="s">
        <v>19</v>
      </c>
      <c r="F247" s="204" t="s">
        <v>134</v>
      </c>
      <c r="G247" s="202"/>
      <c r="H247" s="205">
        <v>4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131</v>
      </c>
      <c r="AU247" s="211" t="s">
        <v>79</v>
      </c>
      <c r="AV247" s="14" t="s">
        <v>129</v>
      </c>
      <c r="AW247" s="14" t="s">
        <v>31</v>
      </c>
      <c r="AX247" s="14" t="s">
        <v>77</v>
      </c>
      <c r="AY247" s="211" t="s">
        <v>121</v>
      </c>
    </row>
    <row r="248" spans="1:65" s="2" customFormat="1" ht="16.5" customHeight="1">
      <c r="A248" s="37"/>
      <c r="B248" s="38"/>
      <c r="C248" s="212" t="s">
        <v>384</v>
      </c>
      <c r="D248" s="212" t="s">
        <v>135</v>
      </c>
      <c r="E248" s="213" t="s">
        <v>385</v>
      </c>
      <c r="F248" s="214" t="s">
        <v>386</v>
      </c>
      <c r="G248" s="215" t="s">
        <v>323</v>
      </c>
      <c r="H248" s="216">
        <v>2</v>
      </c>
      <c r="I248" s="217"/>
      <c r="J248" s="218">
        <f>ROUND(I248*H248,2)</f>
        <v>0</v>
      </c>
      <c r="K248" s="214" t="s">
        <v>128</v>
      </c>
      <c r="L248" s="219"/>
      <c r="M248" s="220" t="s">
        <v>19</v>
      </c>
      <c r="N248" s="221" t="s">
        <v>40</v>
      </c>
      <c r="O248" s="67"/>
      <c r="P248" s="185">
        <f>O248*H248</f>
        <v>0</v>
      </c>
      <c r="Q248" s="185">
        <v>0.0073</v>
      </c>
      <c r="R248" s="185">
        <f>Q248*H248</f>
        <v>0.0146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230</v>
      </c>
      <c r="AT248" s="187" t="s">
        <v>135</v>
      </c>
      <c r="AU248" s="187" t="s">
        <v>79</v>
      </c>
      <c r="AY248" s="20" t="s">
        <v>121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77</v>
      </c>
      <c r="BK248" s="188">
        <f>ROUND(I248*H248,2)</f>
        <v>0</v>
      </c>
      <c r="BL248" s="20" t="s">
        <v>219</v>
      </c>
      <c r="BM248" s="187" t="s">
        <v>387</v>
      </c>
    </row>
    <row r="249" spans="2:51" s="15" customFormat="1" ht="11.25">
      <c r="B249" s="222"/>
      <c r="C249" s="223"/>
      <c r="D249" s="191" t="s">
        <v>131</v>
      </c>
      <c r="E249" s="224" t="s">
        <v>19</v>
      </c>
      <c r="F249" s="225" t="s">
        <v>388</v>
      </c>
      <c r="G249" s="223"/>
      <c r="H249" s="224" t="s">
        <v>19</v>
      </c>
      <c r="I249" s="226"/>
      <c r="J249" s="223"/>
      <c r="K249" s="223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131</v>
      </c>
      <c r="AU249" s="231" t="s">
        <v>79</v>
      </c>
      <c r="AV249" s="15" t="s">
        <v>77</v>
      </c>
      <c r="AW249" s="15" t="s">
        <v>31</v>
      </c>
      <c r="AX249" s="15" t="s">
        <v>69</v>
      </c>
      <c r="AY249" s="231" t="s">
        <v>121</v>
      </c>
    </row>
    <row r="250" spans="2:51" s="13" customFormat="1" ht="11.25">
      <c r="B250" s="189"/>
      <c r="C250" s="190"/>
      <c r="D250" s="191" t="s">
        <v>131</v>
      </c>
      <c r="E250" s="192" t="s">
        <v>19</v>
      </c>
      <c r="F250" s="193" t="s">
        <v>79</v>
      </c>
      <c r="G250" s="190"/>
      <c r="H250" s="194">
        <v>2</v>
      </c>
      <c r="I250" s="195"/>
      <c r="J250" s="190"/>
      <c r="K250" s="190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131</v>
      </c>
      <c r="AU250" s="200" t="s">
        <v>79</v>
      </c>
      <c r="AV250" s="13" t="s">
        <v>79</v>
      </c>
      <c r="AW250" s="13" t="s">
        <v>31</v>
      </c>
      <c r="AX250" s="13" t="s">
        <v>77</v>
      </c>
      <c r="AY250" s="200" t="s">
        <v>121</v>
      </c>
    </row>
    <row r="251" spans="1:65" s="2" customFormat="1" ht="16.5" customHeight="1">
      <c r="A251" s="37"/>
      <c r="B251" s="38"/>
      <c r="C251" s="212" t="s">
        <v>389</v>
      </c>
      <c r="D251" s="212" t="s">
        <v>135</v>
      </c>
      <c r="E251" s="213" t="s">
        <v>390</v>
      </c>
      <c r="F251" s="214" t="s">
        <v>1701</v>
      </c>
      <c r="G251" s="215" t="s">
        <v>323</v>
      </c>
      <c r="H251" s="216">
        <v>2</v>
      </c>
      <c r="I251" s="217"/>
      <c r="J251" s="218">
        <f>ROUND(I251*H251,2)</f>
        <v>0</v>
      </c>
      <c r="K251" s="214" t="s">
        <v>19</v>
      </c>
      <c r="L251" s="219"/>
      <c r="M251" s="220" t="s">
        <v>19</v>
      </c>
      <c r="N251" s="221" t="s">
        <v>40</v>
      </c>
      <c r="O251" s="67"/>
      <c r="P251" s="185">
        <f>O251*H251</f>
        <v>0</v>
      </c>
      <c r="Q251" s="185">
        <v>0</v>
      </c>
      <c r="R251" s="185">
        <f>Q251*H251</f>
        <v>0</v>
      </c>
      <c r="S251" s="185">
        <v>0</v>
      </c>
      <c r="T251" s="18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230</v>
      </c>
      <c r="AT251" s="187" t="s">
        <v>135</v>
      </c>
      <c r="AU251" s="187" t="s">
        <v>79</v>
      </c>
      <c r="AY251" s="20" t="s">
        <v>121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20" t="s">
        <v>77</v>
      </c>
      <c r="BK251" s="188">
        <f>ROUND(I251*H251,2)</f>
        <v>0</v>
      </c>
      <c r="BL251" s="20" t="s">
        <v>219</v>
      </c>
      <c r="BM251" s="187" t="s">
        <v>391</v>
      </c>
    </row>
    <row r="252" spans="2:51" s="13" customFormat="1" ht="11.25">
      <c r="B252" s="189"/>
      <c r="C252" s="190"/>
      <c r="D252" s="191" t="s">
        <v>131</v>
      </c>
      <c r="E252" s="190"/>
      <c r="F252" s="193" t="s">
        <v>392</v>
      </c>
      <c r="G252" s="190"/>
      <c r="H252" s="194">
        <v>2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131</v>
      </c>
      <c r="AU252" s="200" t="s">
        <v>79</v>
      </c>
      <c r="AV252" s="13" t="s">
        <v>79</v>
      </c>
      <c r="AW252" s="13" t="s">
        <v>4</v>
      </c>
      <c r="AX252" s="13" t="s">
        <v>77</v>
      </c>
      <c r="AY252" s="200" t="s">
        <v>121</v>
      </c>
    </row>
    <row r="253" spans="1:65" s="2" customFormat="1" ht="16.5" customHeight="1">
      <c r="A253" s="37"/>
      <c r="B253" s="38"/>
      <c r="C253" s="212" t="s">
        <v>393</v>
      </c>
      <c r="D253" s="212" t="s">
        <v>135</v>
      </c>
      <c r="E253" s="213" t="s">
        <v>394</v>
      </c>
      <c r="F253" s="214" t="s">
        <v>1702</v>
      </c>
      <c r="G253" s="215" t="s">
        <v>323</v>
      </c>
      <c r="H253" s="216">
        <v>2</v>
      </c>
      <c r="I253" s="217"/>
      <c r="J253" s="218">
        <f>ROUND(I253*H253,2)</f>
        <v>0</v>
      </c>
      <c r="K253" s="214" t="s">
        <v>19</v>
      </c>
      <c r="L253" s="219"/>
      <c r="M253" s="220" t="s">
        <v>19</v>
      </c>
      <c r="N253" s="221" t="s">
        <v>40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230</v>
      </c>
      <c r="AT253" s="187" t="s">
        <v>135</v>
      </c>
      <c r="AU253" s="187" t="s">
        <v>79</v>
      </c>
      <c r="AY253" s="20" t="s">
        <v>121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77</v>
      </c>
      <c r="BK253" s="188">
        <f>ROUND(I253*H253,2)</f>
        <v>0</v>
      </c>
      <c r="BL253" s="20" t="s">
        <v>219</v>
      </c>
      <c r="BM253" s="187" t="s">
        <v>395</v>
      </c>
    </row>
    <row r="254" spans="2:51" s="15" customFormat="1" ht="11.25">
      <c r="B254" s="222"/>
      <c r="C254" s="223"/>
      <c r="D254" s="191" t="s">
        <v>131</v>
      </c>
      <c r="E254" s="224" t="s">
        <v>19</v>
      </c>
      <c r="F254" s="225" t="s">
        <v>396</v>
      </c>
      <c r="G254" s="223"/>
      <c r="H254" s="224" t="s">
        <v>19</v>
      </c>
      <c r="I254" s="226"/>
      <c r="J254" s="223"/>
      <c r="K254" s="223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131</v>
      </c>
      <c r="AU254" s="231" t="s">
        <v>79</v>
      </c>
      <c r="AV254" s="15" t="s">
        <v>77</v>
      </c>
      <c r="AW254" s="15" t="s">
        <v>31</v>
      </c>
      <c r="AX254" s="15" t="s">
        <v>69</v>
      </c>
      <c r="AY254" s="231" t="s">
        <v>121</v>
      </c>
    </row>
    <row r="255" spans="2:51" s="13" customFormat="1" ht="11.25">
      <c r="B255" s="189"/>
      <c r="C255" s="190"/>
      <c r="D255" s="191" t="s">
        <v>131</v>
      </c>
      <c r="E255" s="192" t="s">
        <v>19</v>
      </c>
      <c r="F255" s="193" t="s">
        <v>79</v>
      </c>
      <c r="G255" s="190"/>
      <c r="H255" s="194">
        <v>2</v>
      </c>
      <c r="I255" s="195"/>
      <c r="J255" s="190"/>
      <c r="K255" s="190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131</v>
      </c>
      <c r="AU255" s="200" t="s">
        <v>79</v>
      </c>
      <c r="AV255" s="13" t="s">
        <v>79</v>
      </c>
      <c r="AW255" s="13" t="s">
        <v>31</v>
      </c>
      <c r="AX255" s="13" t="s">
        <v>77</v>
      </c>
      <c r="AY255" s="200" t="s">
        <v>121</v>
      </c>
    </row>
    <row r="256" spans="1:65" s="2" customFormat="1" ht="44.25" customHeight="1">
      <c r="A256" s="37"/>
      <c r="B256" s="38"/>
      <c r="C256" s="176" t="s">
        <v>397</v>
      </c>
      <c r="D256" s="176" t="s">
        <v>124</v>
      </c>
      <c r="E256" s="177" t="s">
        <v>398</v>
      </c>
      <c r="F256" s="178" t="s">
        <v>399</v>
      </c>
      <c r="G256" s="179" t="s">
        <v>251</v>
      </c>
      <c r="H256" s="232"/>
      <c r="I256" s="181"/>
      <c r="J256" s="182">
        <f>ROUND(I256*H256,2)</f>
        <v>0</v>
      </c>
      <c r="K256" s="178" t="s">
        <v>128</v>
      </c>
      <c r="L256" s="42"/>
      <c r="M256" s="183" t="s">
        <v>19</v>
      </c>
      <c r="N256" s="184" t="s">
        <v>40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219</v>
      </c>
      <c r="AT256" s="187" t="s">
        <v>124</v>
      </c>
      <c r="AU256" s="187" t="s">
        <v>79</v>
      </c>
      <c r="AY256" s="20" t="s">
        <v>121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77</v>
      </c>
      <c r="BK256" s="188">
        <f>ROUND(I256*H256,2)</f>
        <v>0</v>
      </c>
      <c r="BL256" s="20" t="s">
        <v>219</v>
      </c>
      <c r="BM256" s="187" t="s">
        <v>400</v>
      </c>
    </row>
    <row r="257" spans="2:63" s="12" customFormat="1" ht="22.9" customHeight="1">
      <c r="B257" s="160"/>
      <c r="C257" s="161"/>
      <c r="D257" s="162" t="s">
        <v>68</v>
      </c>
      <c r="E257" s="174" t="s">
        <v>401</v>
      </c>
      <c r="F257" s="174" t="s">
        <v>402</v>
      </c>
      <c r="G257" s="161"/>
      <c r="H257" s="161"/>
      <c r="I257" s="164"/>
      <c r="J257" s="175">
        <f>BK257</f>
        <v>0</v>
      </c>
      <c r="K257" s="161"/>
      <c r="L257" s="166"/>
      <c r="M257" s="167"/>
      <c r="N257" s="168"/>
      <c r="O257" s="168"/>
      <c r="P257" s="169">
        <f>SUM(P258:P268)</f>
        <v>0</v>
      </c>
      <c r="Q257" s="168"/>
      <c r="R257" s="169">
        <f>SUM(R258:R268)</f>
        <v>12.29626552</v>
      </c>
      <c r="S257" s="168"/>
      <c r="T257" s="170">
        <f>SUM(T258:T268)</f>
        <v>0</v>
      </c>
      <c r="AR257" s="171" t="s">
        <v>79</v>
      </c>
      <c r="AT257" s="172" t="s">
        <v>68</v>
      </c>
      <c r="AU257" s="172" t="s">
        <v>77</v>
      </c>
      <c r="AY257" s="171" t="s">
        <v>121</v>
      </c>
      <c r="BK257" s="173">
        <f>SUM(BK258:BK268)</f>
        <v>0</v>
      </c>
    </row>
    <row r="258" spans="1:65" s="2" customFormat="1" ht="24">
      <c r="A258" s="37"/>
      <c r="B258" s="38"/>
      <c r="C258" s="176" t="s">
        <v>403</v>
      </c>
      <c r="D258" s="176" t="s">
        <v>124</v>
      </c>
      <c r="E258" s="177" t="s">
        <v>404</v>
      </c>
      <c r="F258" s="178" t="s">
        <v>405</v>
      </c>
      <c r="G258" s="179" t="s">
        <v>144</v>
      </c>
      <c r="H258" s="180">
        <v>694.312</v>
      </c>
      <c r="I258" s="181"/>
      <c r="J258" s="182">
        <f>ROUND(I258*H258,2)</f>
        <v>0</v>
      </c>
      <c r="K258" s="178" t="s">
        <v>128</v>
      </c>
      <c r="L258" s="42"/>
      <c r="M258" s="183" t="s">
        <v>19</v>
      </c>
      <c r="N258" s="184" t="s">
        <v>40</v>
      </c>
      <c r="O258" s="67"/>
      <c r="P258" s="185">
        <f>O258*H258</f>
        <v>0</v>
      </c>
      <c r="Q258" s="185">
        <v>0.01771</v>
      </c>
      <c r="R258" s="185">
        <f>Q258*H258</f>
        <v>12.29626552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219</v>
      </c>
      <c r="AT258" s="187" t="s">
        <v>124</v>
      </c>
      <c r="AU258" s="187" t="s">
        <v>79</v>
      </c>
      <c r="AY258" s="20" t="s">
        <v>121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20" t="s">
        <v>77</v>
      </c>
      <c r="BK258" s="188">
        <f>ROUND(I258*H258,2)</f>
        <v>0</v>
      </c>
      <c r="BL258" s="20" t="s">
        <v>219</v>
      </c>
      <c r="BM258" s="187" t="s">
        <v>406</v>
      </c>
    </row>
    <row r="259" spans="2:51" s="15" customFormat="1" ht="11.25">
      <c r="B259" s="222"/>
      <c r="C259" s="223"/>
      <c r="D259" s="191" t="s">
        <v>131</v>
      </c>
      <c r="E259" s="224" t="s">
        <v>19</v>
      </c>
      <c r="F259" s="225" t="s">
        <v>156</v>
      </c>
      <c r="G259" s="223"/>
      <c r="H259" s="224" t="s">
        <v>19</v>
      </c>
      <c r="I259" s="226"/>
      <c r="J259" s="223"/>
      <c r="K259" s="223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131</v>
      </c>
      <c r="AU259" s="231" t="s">
        <v>79</v>
      </c>
      <c r="AV259" s="15" t="s">
        <v>77</v>
      </c>
      <c r="AW259" s="15" t="s">
        <v>31</v>
      </c>
      <c r="AX259" s="15" t="s">
        <v>69</v>
      </c>
      <c r="AY259" s="231" t="s">
        <v>121</v>
      </c>
    </row>
    <row r="260" spans="2:51" s="13" customFormat="1" ht="22.5">
      <c r="B260" s="189"/>
      <c r="C260" s="190"/>
      <c r="D260" s="191" t="s">
        <v>131</v>
      </c>
      <c r="E260" s="192" t="s">
        <v>19</v>
      </c>
      <c r="F260" s="193" t="s">
        <v>407</v>
      </c>
      <c r="G260" s="190"/>
      <c r="H260" s="194">
        <v>190.186</v>
      </c>
      <c r="I260" s="195"/>
      <c r="J260" s="190"/>
      <c r="K260" s="190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131</v>
      </c>
      <c r="AU260" s="200" t="s">
        <v>79</v>
      </c>
      <c r="AV260" s="13" t="s">
        <v>79</v>
      </c>
      <c r="AW260" s="13" t="s">
        <v>31</v>
      </c>
      <c r="AX260" s="13" t="s">
        <v>69</v>
      </c>
      <c r="AY260" s="200" t="s">
        <v>121</v>
      </c>
    </row>
    <row r="261" spans="2:51" s="15" customFormat="1" ht="11.25">
      <c r="B261" s="222"/>
      <c r="C261" s="223"/>
      <c r="D261" s="191" t="s">
        <v>131</v>
      </c>
      <c r="E261" s="224" t="s">
        <v>19</v>
      </c>
      <c r="F261" s="225" t="s">
        <v>158</v>
      </c>
      <c r="G261" s="223"/>
      <c r="H261" s="224" t="s">
        <v>19</v>
      </c>
      <c r="I261" s="226"/>
      <c r="J261" s="223"/>
      <c r="K261" s="223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131</v>
      </c>
      <c r="AU261" s="231" t="s">
        <v>79</v>
      </c>
      <c r="AV261" s="15" t="s">
        <v>77</v>
      </c>
      <c r="AW261" s="15" t="s">
        <v>31</v>
      </c>
      <c r="AX261" s="15" t="s">
        <v>69</v>
      </c>
      <c r="AY261" s="231" t="s">
        <v>121</v>
      </c>
    </row>
    <row r="262" spans="2:51" s="13" customFormat="1" ht="11.25">
      <c r="B262" s="189"/>
      <c r="C262" s="190"/>
      <c r="D262" s="191" t="s">
        <v>131</v>
      </c>
      <c r="E262" s="192" t="s">
        <v>19</v>
      </c>
      <c r="F262" s="193" t="s">
        <v>408</v>
      </c>
      <c r="G262" s="190"/>
      <c r="H262" s="194">
        <v>170.926</v>
      </c>
      <c r="I262" s="195"/>
      <c r="J262" s="190"/>
      <c r="K262" s="190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131</v>
      </c>
      <c r="AU262" s="200" t="s">
        <v>79</v>
      </c>
      <c r="AV262" s="13" t="s">
        <v>79</v>
      </c>
      <c r="AW262" s="13" t="s">
        <v>31</v>
      </c>
      <c r="AX262" s="13" t="s">
        <v>69</v>
      </c>
      <c r="AY262" s="200" t="s">
        <v>121</v>
      </c>
    </row>
    <row r="263" spans="2:51" s="15" customFormat="1" ht="11.25">
      <c r="B263" s="222"/>
      <c r="C263" s="223"/>
      <c r="D263" s="191" t="s">
        <v>131</v>
      </c>
      <c r="E263" s="224" t="s">
        <v>19</v>
      </c>
      <c r="F263" s="225" t="s">
        <v>160</v>
      </c>
      <c r="G263" s="223"/>
      <c r="H263" s="224" t="s">
        <v>19</v>
      </c>
      <c r="I263" s="226"/>
      <c r="J263" s="223"/>
      <c r="K263" s="223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131</v>
      </c>
      <c r="AU263" s="231" t="s">
        <v>79</v>
      </c>
      <c r="AV263" s="15" t="s">
        <v>77</v>
      </c>
      <c r="AW263" s="15" t="s">
        <v>31</v>
      </c>
      <c r="AX263" s="15" t="s">
        <v>69</v>
      </c>
      <c r="AY263" s="231" t="s">
        <v>121</v>
      </c>
    </row>
    <row r="264" spans="2:51" s="13" customFormat="1" ht="11.25">
      <c r="B264" s="189"/>
      <c r="C264" s="190"/>
      <c r="D264" s="191" t="s">
        <v>131</v>
      </c>
      <c r="E264" s="192" t="s">
        <v>19</v>
      </c>
      <c r="F264" s="193" t="s">
        <v>261</v>
      </c>
      <c r="G264" s="190"/>
      <c r="H264" s="194">
        <v>166.6</v>
      </c>
      <c r="I264" s="195"/>
      <c r="J264" s="190"/>
      <c r="K264" s="190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131</v>
      </c>
      <c r="AU264" s="200" t="s">
        <v>79</v>
      </c>
      <c r="AV264" s="13" t="s">
        <v>79</v>
      </c>
      <c r="AW264" s="13" t="s">
        <v>31</v>
      </c>
      <c r="AX264" s="13" t="s">
        <v>69</v>
      </c>
      <c r="AY264" s="200" t="s">
        <v>121</v>
      </c>
    </row>
    <row r="265" spans="2:51" s="15" customFormat="1" ht="11.25">
      <c r="B265" s="222"/>
      <c r="C265" s="223"/>
      <c r="D265" s="191" t="s">
        <v>131</v>
      </c>
      <c r="E265" s="224" t="s">
        <v>19</v>
      </c>
      <c r="F265" s="225" t="s">
        <v>162</v>
      </c>
      <c r="G265" s="223"/>
      <c r="H265" s="224" t="s">
        <v>19</v>
      </c>
      <c r="I265" s="226"/>
      <c r="J265" s="223"/>
      <c r="K265" s="223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131</v>
      </c>
      <c r="AU265" s="231" t="s">
        <v>79</v>
      </c>
      <c r="AV265" s="15" t="s">
        <v>77</v>
      </c>
      <c r="AW265" s="15" t="s">
        <v>31</v>
      </c>
      <c r="AX265" s="15" t="s">
        <v>69</v>
      </c>
      <c r="AY265" s="231" t="s">
        <v>121</v>
      </c>
    </row>
    <row r="266" spans="2:51" s="13" customFormat="1" ht="11.25">
      <c r="B266" s="189"/>
      <c r="C266" s="190"/>
      <c r="D266" s="191" t="s">
        <v>131</v>
      </c>
      <c r="E266" s="192" t="s">
        <v>19</v>
      </c>
      <c r="F266" s="193" t="s">
        <v>261</v>
      </c>
      <c r="G266" s="190"/>
      <c r="H266" s="194">
        <v>166.6</v>
      </c>
      <c r="I266" s="195"/>
      <c r="J266" s="190"/>
      <c r="K266" s="190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131</v>
      </c>
      <c r="AU266" s="200" t="s">
        <v>79</v>
      </c>
      <c r="AV266" s="13" t="s">
        <v>79</v>
      </c>
      <c r="AW266" s="13" t="s">
        <v>31</v>
      </c>
      <c r="AX266" s="13" t="s">
        <v>69</v>
      </c>
      <c r="AY266" s="200" t="s">
        <v>121</v>
      </c>
    </row>
    <row r="267" spans="2:51" s="14" customFormat="1" ht="11.25">
      <c r="B267" s="201"/>
      <c r="C267" s="202"/>
      <c r="D267" s="191" t="s">
        <v>131</v>
      </c>
      <c r="E267" s="203" t="s">
        <v>19</v>
      </c>
      <c r="F267" s="204" t="s">
        <v>134</v>
      </c>
      <c r="G267" s="202"/>
      <c r="H267" s="205">
        <v>694.312</v>
      </c>
      <c r="I267" s="206"/>
      <c r="J267" s="202"/>
      <c r="K267" s="202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131</v>
      </c>
      <c r="AU267" s="211" t="s">
        <v>79</v>
      </c>
      <c r="AV267" s="14" t="s">
        <v>129</v>
      </c>
      <c r="AW267" s="14" t="s">
        <v>31</v>
      </c>
      <c r="AX267" s="14" t="s">
        <v>77</v>
      </c>
      <c r="AY267" s="211" t="s">
        <v>121</v>
      </c>
    </row>
    <row r="268" spans="1:65" s="2" customFormat="1" ht="44.25" customHeight="1">
      <c r="A268" s="37"/>
      <c r="B268" s="38"/>
      <c r="C268" s="176" t="s">
        <v>409</v>
      </c>
      <c r="D268" s="176" t="s">
        <v>124</v>
      </c>
      <c r="E268" s="177" t="s">
        <v>410</v>
      </c>
      <c r="F268" s="178" t="s">
        <v>411</v>
      </c>
      <c r="G268" s="179" t="s">
        <v>251</v>
      </c>
      <c r="H268" s="232"/>
      <c r="I268" s="181"/>
      <c r="J268" s="182">
        <f>ROUND(I268*H268,2)</f>
        <v>0</v>
      </c>
      <c r="K268" s="178" t="s">
        <v>128</v>
      </c>
      <c r="L268" s="42"/>
      <c r="M268" s="183" t="s">
        <v>19</v>
      </c>
      <c r="N268" s="184" t="s">
        <v>40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219</v>
      </c>
      <c r="AT268" s="187" t="s">
        <v>124</v>
      </c>
      <c r="AU268" s="187" t="s">
        <v>79</v>
      </c>
      <c r="AY268" s="20" t="s">
        <v>121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77</v>
      </c>
      <c r="BK268" s="188">
        <f>ROUND(I268*H268,2)</f>
        <v>0</v>
      </c>
      <c r="BL268" s="20" t="s">
        <v>219</v>
      </c>
      <c r="BM268" s="187" t="s">
        <v>412</v>
      </c>
    </row>
    <row r="269" spans="2:63" s="12" customFormat="1" ht="22.9" customHeight="1">
      <c r="B269" s="160"/>
      <c r="C269" s="161"/>
      <c r="D269" s="162" t="s">
        <v>68</v>
      </c>
      <c r="E269" s="174" t="s">
        <v>413</v>
      </c>
      <c r="F269" s="174" t="s">
        <v>414</v>
      </c>
      <c r="G269" s="161"/>
      <c r="H269" s="161"/>
      <c r="I269" s="164"/>
      <c r="J269" s="175">
        <f>BK269</f>
        <v>0</v>
      </c>
      <c r="K269" s="161"/>
      <c r="L269" s="166"/>
      <c r="M269" s="167"/>
      <c r="N269" s="168"/>
      <c r="O269" s="168"/>
      <c r="P269" s="169">
        <f>P270+SUM(P271:P296)</f>
        <v>0</v>
      </c>
      <c r="Q269" s="168"/>
      <c r="R269" s="169">
        <f>R270+SUM(R271:R296)</f>
        <v>4.98156472</v>
      </c>
      <c r="S269" s="168"/>
      <c r="T269" s="170">
        <f>T270+SUM(T271:T296)</f>
        <v>21.734589560000003</v>
      </c>
      <c r="AR269" s="171" t="s">
        <v>79</v>
      </c>
      <c r="AT269" s="172" t="s">
        <v>68</v>
      </c>
      <c r="AU269" s="172" t="s">
        <v>77</v>
      </c>
      <c r="AY269" s="171" t="s">
        <v>121</v>
      </c>
      <c r="BK269" s="173">
        <f>BK270+SUM(BK271:BK296)</f>
        <v>0</v>
      </c>
    </row>
    <row r="270" spans="1:65" s="2" customFormat="1" ht="24">
      <c r="A270" s="37"/>
      <c r="B270" s="38"/>
      <c r="C270" s="176" t="s">
        <v>415</v>
      </c>
      <c r="D270" s="176" t="s">
        <v>124</v>
      </c>
      <c r="E270" s="177" t="s">
        <v>416</v>
      </c>
      <c r="F270" s="178" t="s">
        <v>417</v>
      </c>
      <c r="G270" s="179" t="s">
        <v>127</v>
      </c>
      <c r="H270" s="180">
        <v>64.6</v>
      </c>
      <c r="I270" s="181"/>
      <c r="J270" s="182">
        <f>ROUND(I270*H270,2)</f>
        <v>0</v>
      </c>
      <c r="K270" s="178" t="s">
        <v>128</v>
      </c>
      <c r="L270" s="42"/>
      <c r="M270" s="183" t="s">
        <v>19</v>
      </c>
      <c r="N270" s="184" t="s">
        <v>40</v>
      </c>
      <c r="O270" s="67"/>
      <c r="P270" s="185">
        <f>O270*H270</f>
        <v>0</v>
      </c>
      <c r="Q270" s="185">
        <v>0</v>
      </c>
      <c r="R270" s="185">
        <f>Q270*H270</f>
        <v>0</v>
      </c>
      <c r="S270" s="185">
        <v>0.00176</v>
      </c>
      <c r="T270" s="186">
        <f>S270*H270</f>
        <v>0.11369599999999999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7" t="s">
        <v>219</v>
      </c>
      <c r="AT270" s="187" t="s">
        <v>124</v>
      </c>
      <c r="AU270" s="187" t="s">
        <v>79</v>
      </c>
      <c r="AY270" s="20" t="s">
        <v>121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20" t="s">
        <v>77</v>
      </c>
      <c r="BK270" s="188">
        <f>ROUND(I270*H270,2)</f>
        <v>0</v>
      </c>
      <c r="BL270" s="20" t="s">
        <v>219</v>
      </c>
      <c r="BM270" s="187" t="s">
        <v>418</v>
      </c>
    </row>
    <row r="271" spans="2:51" s="13" customFormat="1" ht="11.25">
      <c r="B271" s="189"/>
      <c r="C271" s="190"/>
      <c r="D271" s="191" t="s">
        <v>131</v>
      </c>
      <c r="E271" s="192" t="s">
        <v>19</v>
      </c>
      <c r="F271" s="193" t="s">
        <v>419</v>
      </c>
      <c r="G271" s="190"/>
      <c r="H271" s="194">
        <v>64.6</v>
      </c>
      <c r="I271" s="195"/>
      <c r="J271" s="190"/>
      <c r="K271" s="190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131</v>
      </c>
      <c r="AU271" s="200" t="s">
        <v>79</v>
      </c>
      <c r="AV271" s="13" t="s">
        <v>79</v>
      </c>
      <c r="AW271" s="13" t="s">
        <v>31</v>
      </c>
      <c r="AX271" s="13" t="s">
        <v>77</v>
      </c>
      <c r="AY271" s="200" t="s">
        <v>121</v>
      </c>
    </row>
    <row r="272" spans="1:65" s="2" customFormat="1" ht="21.75" customHeight="1">
      <c r="A272" s="37"/>
      <c r="B272" s="38"/>
      <c r="C272" s="176" t="s">
        <v>420</v>
      </c>
      <c r="D272" s="176" t="s">
        <v>124</v>
      </c>
      <c r="E272" s="177" t="s">
        <v>421</v>
      </c>
      <c r="F272" s="178" t="s">
        <v>422</v>
      </c>
      <c r="G272" s="179" t="s">
        <v>127</v>
      </c>
      <c r="H272" s="180">
        <v>40</v>
      </c>
      <c r="I272" s="181"/>
      <c r="J272" s="182">
        <f>ROUND(I272*H272,2)</f>
        <v>0</v>
      </c>
      <c r="K272" s="178" t="s">
        <v>128</v>
      </c>
      <c r="L272" s="42"/>
      <c r="M272" s="183" t="s">
        <v>19</v>
      </c>
      <c r="N272" s="184" t="s">
        <v>40</v>
      </c>
      <c r="O272" s="67"/>
      <c r="P272" s="185">
        <f>O272*H272</f>
        <v>0</v>
      </c>
      <c r="Q272" s="185">
        <v>0</v>
      </c>
      <c r="R272" s="185">
        <f>Q272*H272</f>
        <v>0</v>
      </c>
      <c r="S272" s="185">
        <v>0.0017</v>
      </c>
      <c r="T272" s="186">
        <f>S272*H272</f>
        <v>0.06799999999999999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7" t="s">
        <v>219</v>
      </c>
      <c r="AT272" s="187" t="s">
        <v>124</v>
      </c>
      <c r="AU272" s="187" t="s">
        <v>79</v>
      </c>
      <c r="AY272" s="20" t="s">
        <v>121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20" t="s">
        <v>77</v>
      </c>
      <c r="BK272" s="188">
        <f>ROUND(I272*H272,2)</f>
        <v>0</v>
      </c>
      <c r="BL272" s="20" t="s">
        <v>219</v>
      </c>
      <c r="BM272" s="187" t="s">
        <v>423</v>
      </c>
    </row>
    <row r="273" spans="2:51" s="13" customFormat="1" ht="11.25">
      <c r="B273" s="189"/>
      <c r="C273" s="190"/>
      <c r="D273" s="191" t="s">
        <v>131</v>
      </c>
      <c r="E273" s="192" t="s">
        <v>19</v>
      </c>
      <c r="F273" s="193" t="s">
        <v>424</v>
      </c>
      <c r="G273" s="190"/>
      <c r="H273" s="194">
        <v>40</v>
      </c>
      <c r="I273" s="195"/>
      <c r="J273" s="190"/>
      <c r="K273" s="190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131</v>
      </c>
      <c r="AU273" s="200" t="s">
        <v>79</v>
      </c>
      <c r="AV273" s="13" t="s">
        <v>79</v>
      </c>
      <c r="AW273" s="13" t="s">
        <v>31</v>
      </c>
      <c r="AX273" s="13" t="s">
        <v>77</v>
      </c>
      <c r="AY273" s="200" t="s">
        <v>121</v>
      </c>
    </row>
    <row r="274" spans="1:65" s="2" customFormat="1" ht="24">
      <c r="A274" s="37"/>
      <c r="B274" s="38"/>
      <c r="C274" s="176" t="s">
        <v>425</v>
      </c>
      <c r="D274" s="176" t="s">
        <v>124</v>
      </c>
      <c r="E274" s="177" t="s">
        <v>426</v>
      </c>
      <c r="F274" s="178" t="s">
        <v>427</v>
      </c>
      <c r="G274" s="179" t="s">
        <v>127</v>
      </c>
      <c r="H274" s="180">
        <v>64.66</v>
      </c>
      <c r="I274" s="181"/>
      <c r="J274" s="182">
        <f>ROUND(I274*H274,2)</f>
        <v>0</v>
      </c>
      <c r="K274" s="178" t="s">
        <v>128</v>
      </c>
      <c r="L274" s="42"/>
      <c r="M274" s="183" t="s">
        <v>19</v>
      </c>
      <c r="N274" s="184" t="s">
        <v>40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0.00177</v>
      </c>
      <c r="T274" s="186">
        <f>S274*H274</f>
        <v>0.1144482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219</v>
      </c>
      <c r="AT274" s="187" t="s">
        <v>124</v>
      </c>
      <c r="AU274" s="187" t="s">
        <v>79</v>
      </c>
      <c r="AY274" s="20" t="s">
        <v>121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20" t="s">
        <v>77</v>
      </c>
      <c r="BK274" s="188">
        <f>ROUND(I274*H274,2)</f>
        <v>0</v>
      </c>
      <c r="BL274" s="20" t="s">
        <v>219</v>
      </c>
      <c r="BM274" s="187" t="s">
        <v>428</v>
      </c>
    </row>
    <row r="275" spans="2:51" s="13" customFormat="1" ht="11.25">
      <c r="B275" s="189"/>
      <c r="C275" s="190"/>
      <c r="D275" s="191" t="s">
        <v>131</v>
      </c>
      <c r="E275" s="192" t="s">
        <v>19</v>
      </c>
      <c r="F275" s="193" t="s">
        <v>429</v>
      </c>
      <c r="G275" s="190"/>
      <c r="H275" s="194">
        <v>64.66</v>
      </c>
      <c r="I275" s="195"/>
      <c r="J275" s="190"/>
      <c r="K275" s="190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131</v>
      </c>
      <c r="AU275" s="200" t="s">
        <v>79</v>
      </c>
      <c r="AV275" s="13" t="s">
        <v>79</v>
      </c>
      <c r="AW275" s="13" t="s">
        <v>31</v>
      </c>
      <c r="AX275" s="13" t="s">
        <v>77</v>
      </c>
      <c r="AY275" s="200" t="s">
        <v>121</v>
      </c>
    </row>
    <row r="276" spans="1:65" s="2" customFormat="1" ht="24">
      <c r="A276" s="37"/>
      <c r="B276" s="38"/>
      <c r="C276" s="176" t="s">
        <v>430</v>
      </c>
      <c r="D276" s="176" t="s">
        <v>124</v>
      </c>
      <c r="E276" s="177" t="s">
        <v>431</v>
      </c>
      <c r="F276" s="178" t="s">
        <v>432</v>
      </c>
      <c r="G276" s="179" t="s">
        <v>127</v>
      </c>
      <c r="H276" s="180">
        <v>56</v>
      </c>
      <c r="I276" s="181"/>
      <c r="J276" s="182">
        <f>ROUND(I276*H276,2)</f>
        <v>0</v>
      </c>
      <c r="K276" s="178" t="s">
        <v>128</v>
      </c>
      <c r="L276" s="42"/>
      <c r="M276" s="183" t="s">
        <v>19</v>
      </c>
      <c r="N276" s="184" t="s">
        <v>40</v>
      </c>
      <c r="O276" s="67"/>
      <c r="P276" s="185">
        <f>O276*H276</f>
        <v>0</v>
      </c>
      <c r="Q276" s="185">
        <v>0</v>
      </c>
      <c r="R276" s="185">
        <f>Q276*H276</f>
        <v>0</v>
      </c>
      <c r="S276" s="185">
        <v>0.00167</v>
      </c>
      <c r="T276" s="186">
        <f>S276*H276</f>
        <v>0.09352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219</v>
      </c>
      <c r="AT276" s="187" t="s">
        <v>124</v>
      </c>
      <c r="AU276" s="187" t="s">
        <v>79</v>
      </c>
      <c r="AY276" s="20" t="s">
        <v>121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20" t="s">
        <v>77</v>
      </c>
      <c r="BK276" s="188">
        <f>ROUND(I276*H276,2)</f>
        <v>0</v>
      </c>
      <c r="BL276" s="20" t="s">
        <v>219</v>
      </c>
      <c r="BM276" s="187" t="s">
        <v>433</v>
      </c>
    </row>
    <row r="277" spans="2:51" s="13" customFormat="1" ht="11.25">
      <c r="B277" s="189"/>
      <c r="C277" s="190"/>
      <c r="D277" s="191" t="s">
        <v>131</v>
      </c>
      <c r="E277" s="192" t="s">
        <v>19</v>
      </c>
      <c r="F277" s="193" t="s">
        <v>434</v>
      </c>
      <c r="G277" s="190"/>
      <c r="H277" s="194">
        <v>56</v>
      </c>
      <c r="I277" s="195"/>
      <c r="J277" s="190"/>
      <c r="K277" s="190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131</v>
      </c>
      <c r="AU277" s="200" t="s">
        <v>79</v>
      </c>
      <c r="AV277" s="13" t="s">
        <v>79</v>
      </c>
      <c r="AW277" s="13" t="s">
        <v>31</v>
      </c>
      <c r="AX277" s="13" t="s">
        <v>77</v>
      </c>
      <c r="AY277" s="200" t="s">
        <v>121</v>
      </c>
    </row>
    <row r="278" spans="1:65" s="2" customFormat="1" ht="24">
      <c r="A278" s="37"/>
      <c r="B278" s="38"/>
      <c r="C278" s="176" t="s">
        <v>435</v>
      </c>
      <c r="D278" s="176" t="s">
        <v>124</v>
      </c>
      <c r="E278" s="177" t="s">
        <v>436</v>
      </c>
      <c r="F278" s="178" t="s">
        <v>437</v>
      </c>
      <c r="G278" s="179" t="s">
        <v>127</v>
      </c>
      <c r="H278" s="180">
        <v>64.6</v>
      </c>
      <c r="I278" s="181"/>
      <c r="J278" s="182">
        <f>ROUND(I278*H278,2)</f>
        <v>0</v>
      </c>
      <c r="K278" s="178" t="s">
        <v>128</v>
      </c>
      <c r="L278" s="42"/>
      <c r="M278" s="183" t="s">
        <v>19</v>
      </c>
      <c r="N278" s="184" t="s">
        <v>40</v>
      </c>
      <c r="O278" s="67"/>
      <c r="P278" s="185">
        <f>O278*H278</f>
        <v>0</v>
      </c>
      <c r="Q278" s="185">
        <v>0</v>
      </c>
      <c r="R278" s="185">
        <f>Q278*H278</f>
        <v>0</v>
      </c>
      <c r="S278" s="185">
        <v>0.0026</v>
      </c>
      <c r="T278" s="186">
        <f>S278*H278</f>
        <v>0.16795999999999997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7" t="s">
        <v>219</v>
      </c>
      <c r="AT278" s="187" t="s">
        <v>124</v>
      </c>
      <c r="AU278" s="187" t="s">
        <v>79</v>
      </c>
      <c r="AY278" s="20" t="s">
        <v>121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20" t="s">
        <v>77</v>
      </c>
      <c r="BK278" s="188">
        <f>ROUND(I278*H278,2)</f>
        <v>0</v>
      </c>
      <c r="BL278" s="20" t="s">
        <v>219</v>
      </c>
      <c r="BM278" s="187" t="s">
        <v>438</v>
      </c>
    </row>
    <row r="279" spans="2:51" s="13" customFormat="1" ht="11.25">
      <c r="B279" s="189"/>
      <c r="C279" s="190"/>
      <c r="D279" s="191" t="s">
        <v>131</v>
      </c>
      <c r="E279" s="192" t="s">
        <v>19</v>
      </c>
      <c r="F279" s="193" t="s">
        <v>439</v>
      </c>
      <c r="G279" s="190"/>
      <c r="H279" s="194">
        <v>64.6</v>
      </c>
      <c r="I279" s="195"/>
      <c r="J279" s="190"/>
      <c r="K279" s="190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131</v>
      </c>
      <c r="AU279" s="200" t="s">
        <v>79</v>
      </c>
      <c r="AV279" s="13" t="s">
        <v>79</v>
      </c>
      <c r="AW279" s="13" t="s">
        <v>31</v>
      </c>
      <c r="AX279" s="13" t="s">
        <v>77</v>
      </c>
      <c r="AY279" s="200" t="s">
        <v>121</v>
      </c>
    </row>
    <row r="280" spans="1:65" s="2" customFormat="1" ht="16.5" customHeight="1">
      <c r="A280" s="37"/>
      <c r="B280" s="38"/>
      <c r="C280" s="176" t="s">
        <v>440</v>
      </c>
      <c r="D280" s="176" t="s">
        <v>124</v>
      </c>
      <c r="E280" s="177" t="s">
        <v>441</v>
      </c>
      <c r="F280" s="178" t="s">
        <v>442</v>
      </c>
      <c r="G280" s="179" t="s">
        <v>127</v>
      </c>
      <c r="H280" s="180">
        <v>32.8</v>
      </c>
      <c r="I280" s="181"/>
      <c r="J280" s="182">
        <f>ROUND(I280*H280,2)</f>
        <v>0</v>
      </c>
      <c r="K280" s="178" t="s">
        <v>128</v>
      </c>
      <c r="L280" s="42"/>
      <c r="M280" s="183" t="s">
        <v>19</v>
      </c>
      <c r="N280" s="184" t="s">
        <v>40</v>
      </c>
      <c r="O280" s="67"/>
      <c r="P280" s="185">
        <f>O280*H280</f>
        <v>0</v>
      </c>
      <c r="Q280" s="185">
        <v>0</v>
      </c>
      <c r="R280" s="185">
        <f>Q280*H280</f>
        <v>0</v>
      </c>
      <c r="S280" s="185">
        <v>0.00394</v>
      </c>
      <c r="T280" s="186">
        <f>S280*H280</f>
        <v>0.12923199999999999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7" t="s">
        <v>219</v>
      </c>
      <c r="AT280" s="187" t="s">
        <v>124</v>
      </c>
      <c r="AU280" s="187" t="s">
        <v>79</v>
      </c>
      <c r="AY280" s="20" t="s">
        <v>121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20" t="s">
        <v>77</v>
      </c>
      <c r="BK280" s="188">
        <f>ROUND(I280*H280,2)</f>
        <v>0</v>
      </c>
      <c r="BL280" s="20" t="s">
        <v>219</v>
      </c>
      <c r="BM280" s="187" t="s">
        <v>443</v>
      </c>
    </row>
    <row r="281" spans="2:51" s="13" customFormat="1" ht="11.25">
      <c r="B281" s="189"/>
      <c r="C281" s="190"/>
      <c r="D281" s="191" t="s">
        <v>131</v>
      </c>
      <c r="E281" s="192" t="s">
        <v>19</v>
      </c>
      <c r="F281" s="193" t="s">
        <v>444</v>
      </c>
      <c r="G281" s="190"/>
      <c r="H281" s="194">
        <v>32.8</v>
      </c>
      <c r="I281" s="195"/>
      <c r="J281" s="190"/>
      <c r="K281" s="190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131</v>
      </c>
      <c r="AU281" s="200" t="s">
        <v>79</v>
      </c>
      <c r="AV281" s="13" t="s">
        <v>79</v>
      </c>
      <c r="AW281" s="13" t="s">
        <v>31</v>
      </c>
      <c r="AX281" s="13" t="s">
        <v>77</v>
      </c>
      <c r="AY281" s="200" t="s">
        <v>121</v>
      </c>
    </row>
    <row r="282" spans="1:65" s="2" customFormat="1" ht="24">
      <c r="A282" s="37"/>
      <c r="B282" s="38"/>
      <c r="C282" s="176" t="s">
        <v>445</v>
      </c>
      <c r="D282" s="176" t="s">
        <v>124</v>
      </c>
      <c r="E282" s="177" t="s">
        <v>446</v>
      </c>
      <c r="F282" s="178" t="s">
        <v>447</v>
      </c>
      <c r="G282" s="179" t="s">
        <v>127</v>
      </c>
      <c r="H282" s="180">
        <v>64.66</v>
      </c>
      <c r="I282" s="181"/>
      <c r="J282" s="182">
        <f>ROUND(I282*H282,2)</f>
        <v>0</v>
      </c>
      <c r="K282" s="178" t="s">
        <v>128</v>
      </c>
      <c r="L282" s="42"/>
      <c r="M282" s="183" t="s">
        <v>19</v>
      </c>
      <c r="N282" s="184" t="s">
        <v>40</v>
      </c>
      <c r="O282" s="67"/>
      <c r="P282" s="185">
        <f>O282*H282</f>
        <v>0</v>
      </c>
      <c r="Q282" s="185">
        <v>0.00225</v>
      </c>
      <c r="R282" s="185">
        <f>Q282*H282</f>
        <v>0.14548499999999998</v>
      </c>
      <c r="S282" s="185">
        <v>0</v>
      </c>
      <c r="T282" s="18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7" t="s">
        <v>219</v>
      </c>
      <c r="AT282" s="187" t="s">
        <v>124</v>
      </c>
      <c r="AU282" s="187" t="s">
        <v>79</v>
      </c>
      <c r="AY282" s="20" t="s">
        <v>121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20" t="s">
        <v>77</v>
      </c>
      <c r="BK282" s="188">
        <f>ROUND(I282*H282,2)</f>
        <v>0</v>
      </c>
      <c r="BL282" s="20" t="s">
        <v>219</v>
      </c>
      <c r="BM282" s="187" t="s">
        <v>448</v>
      </c>
    </row>
    <row r="283" spans="2:51" s="13" customFormat="1" ht="11.25">
      <c r="B283" s="189"/>
      <c r="C283" s="190"/>
      <c r="D283" s="191" t="s">
        <v>131</v>
      </c>
      <c r="E283" s="192" t="s">
        <v>19</v>
      </c>
      <c r="F283" s="193" t="s">
        <v>449</v>
      </c>
      <c r="G283" s="190"/>
      <c r="H283" s="194">
        <v>64.66</v>
      </c>
      <c r="I283" s="195"/>
      <c r="J283" s="190"/>
      <c r="K283" s="190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131</v>
      </c>
      <c r="AU283" s="200" t="s">
        <v>79</v>
      </c>
      <c r="AV283" s="13" t="s">
        <v>79</v>
      </c>
      <c r="AW283" s="13" t="s">
        <v>31</v>
      </c>
      <c r="AX283" s="13" t="s">
        <v>77</v>
      </c>
      <c r="AY283" s="200" t="s">
        <v>121</v>
      </c>
    </row>
    <row r="284" spans="1:65" s="2" customFormat="1" ht="33" customHeight="1">
      <c r="A284" s="37"/>
      <c r="B284" s="38"/>
      <c r="C284" s="176" t="s">
        <v>450</v>
      </c>
      <c r="D284" s="176" t="s">
        <v>124</v>
      </c>
      <c r="E284" s="177" t="s">
        <v>451</v>
      </c>
      <c r="F284" s="178" t="s">
        <v>452</v>
      </c>
      <c r="G284" s="179" t="s">
        <v>127</v>
      </c>
      <c r="H284" s="180">
        <v>41.16</v>
      </c>
      <c r="I284" s="181"/>
      <c r="J284" s="182">
        <f>ROUND(I284*H284,2)</f>
        <v>0</v>
      </c>
      <c r="K284" s="178" t="s">
        <v>128</v>
      </c>
      <c r="L284" s="42"/>
      <c r="M284" s="183" t="s">
        <v>19</v>
      </c>
      <c r="N284" s="184" t="s">
        <v>40</v>
      </c>
      <c r="O284" s="67"/>
      <c r="P284" s="185">
        <f>O284*H284</f>
        <v>0</v>
      </c>
      <c r="Q284" s="185">
        <v>0.00287</v>
      </c>
      <c r="R284" s="185">
        <f>Q284*H284</f>
        <v>0.11812919999999999</v>
      </c>
      <c r="S284" s="185">
        <v>0</v>
      </c>
      <c r="T284" s="18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7" t="s">
        <v>219</v>
      </c>
      <c r="AT284" s="187" t="s">
        <v>124</v>
      </c>
      <c r="AU284" s="187" t="s">
        <v>79</v>
      </c>
      <c r="AY284" s="20" t="s">
        <v>121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20" t="s">
        <v>77</v>
      </c>
      <c r="BK284" s="188">
        <f>ROUND(I284*H284,2)</f>
        <v>0</v>
      </c>
      <c r="BL284" s="20" t="s">
        <v>219</v>
      </c>
      <c r="BM284" s="187" t="s">
        <v>453</v>
      </c>
    </row>
    <row r="285" spans="2:51" s="13" customFormat="1" ht="11.25">
      <c r="B285" s="189"/>
      <c r="C285" s="190"/>
      <c r="D285" s="191" t="s">
        <v>131</v>
      </c>
      <c r="E285" s="192" t="s">
        <v>19</v>
      </c>
      <c r="F285" s="193" t="s">
        <v>454</v>
      </c>
      <c r="G285" s="190"/>
      <c r="H285" s="194">
        <v>41.16</v>
      </c>
      <c r="I285" s="195"/>
      <c r="J285" s="190"/>
      <c r="K285" s="190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131</v>
      </c>
      <c r="AU285" s="200" t="s">
        <v>79</v>
      </c>
      <c r="AV285" s="13" t="s">
        <v>79</v>
      </c>
      <c r="AW285" s="13" t="s">
        <v>31</v>
      </c>
      <c r="AX285" s="13" t="s">
        <v>77</v>
      </c>
      <c r="AY285" s="200" t="s">
        <v>121</v>
      </c>
    </row>
    <row r="286" spans="1:65" s="2" customFormat="1" ht="36">
      <c r="A286" s="37"/>
      <c r="B286" s="38"/>
      <c r="C286" s="176" t="s">
        <v>455</v>
      </c>
      <c r="D286" s="176" t="s">
        <v>124</v>
      </c>
      <c r="E286" s="177" t="s">
        <v>456</v>
      </c>
      <c r="F286" s="178" t="s">
        <v>457</v>
      </c>
      <c r="G286" s="179" t="s">
        <v>127</v>
      </c>
      <c r="H286" s="180">
        <v>64.6</v>
      </c>
      <c r="I286" s="181"/>
      <c r="J286" s="182">
        <f>ROUND(I286*H286,2)</f>
        <v>0</v>
      </c>
      <c r="K286" s="178" t="s">
        <v>128</v>
      </c>
      <c r="L286" s="42"/>
      <c r="M286" s="183" t="s">
        <v>19</v>
      </c>
      <c r="N286" s="184" t="s">
        <v>40</v>
      </c>
      <c r="O286" s="67"/>
      <c r="P286" s="185">
        <f>O286*H286</f>
        <v>0</v>
      </c>
      <c r="Q286" s="185">
        <v>0.00228</v>
      </c>
      <c r="R286" s="185">
        <f>Q286*H286</f>
        <v>0.14728799999999997</v>
      </c>
      <c r="S286" s="185">
        <v>0</v>
      </c>
      <c r="T286" s="18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7" t="s">
        <v>219</v>
      </c>
      <c r="AT286" s="187" t="s">
        <v>124</v>
      </c>
      <c r="AU286" s="187" t="s">
        <v>79</v>
      </c>
      <c r="AY286" s="20" t="s">
        <v>121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20" t="s">
        <v>77</v>
      </c>
      <c r="BK286" s="188">
        <f>ROUND(I286*H286,2)</f>
        <v>0</v>
      </c>
      <c r="BL286" s="20" t="s">
        <v>219</v>
      </c>
      <c r="BM286" s="187" t="s">
        <v>458</v>
      </c>
    </row>
    <row r="287" spans="2:51" s="13" customFormat="1" ht="11.25">
      <c r="B287" s="189"/>
      <c r="C287" s="190"/>
      <c r="D287" s="191" t="s">
        <v>131</v>
      </c>
      <c r="E287" s="192" t="s">
        <v>19</v>
      </c>
      <c r="F287" s="193" t="s">
        <v>439</v>
      </c>
      <c r="G287" s="190"/>
      <c r="H287" s="194">
        <v>64.6</v>
      </c>
      <c r="I287" s="195"/>
      <c r="J287" s="190"/>
      <c r="K287" s="190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131</v>
      </c>
      <c r="AU287" s="200" t="s">
        <v>79</v>
      </c>
      <c r="AV287" s="13" t="s">
        <v>79</v>
      </c>
      <c r="AW287" s="13" t="s">
        <v>31</v>
      </c>
      <c r="AX287" s="13" t="s">
        <v>77</v>
      </c>
      <c r="AY287" s="200" t="s">
        <v>121</v>
      </c>
    </row>
    <row r="288" spans="1:65" s="2" customFormat="1" ht="36">
      <c r="A288" s="37"/>
      <c r="B288" s="38"/>
      <c r="C288" s="176" t="s">
        <v>459</v>
      </c>
      <c r="D288" s="176" t="s">
        <v>124</v>
      </c>
      <c r="E288" s="177" t="s">
        <v>460</v>
      </c>
      <c r="F288" s="178" t="s">
        <v>461</v>
      </c>
      <c r="G288" s="179" t="s">
        <v>127</v>
      </c>
      <c r="H288" s="180">
        <v>51.36</v>
      </c>
      <c r="I288" s="181"/>
      <c r="J288" s="182">
        <f>ROUND(I288*H288,2)</f>
        <v>0</v>
      </c>
      <c r="K288" s="178" t="s">
        <v>128</v>
      </c>
      <c r="L288" s="42"/>
      <c r="M288" s="183" t="s">
        <v>19</v>
      </c>
      <c r="N288" s="184" t="s">
        <v>40</v>
      </c>
      <c r="O288" s="67"/>
      <c r="P288" s="185">
        <f>O288*H288</f>
        <v>0</v>
      </c>
      <c r="Q288" s="185">
        <v>0.00163</v>
      </c>
      <c r="R288" s="185">
        <f>Q288*H288</f>
        <v>0.0837168</v>
      </c>
      <c r="S288" s="185">
        <v>0</v>
      </c>
      <c r="T288" s="18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7" t="s">
        <v>219</v>
      </c>
      <c r="AT288" s="187" t="s">
        <v>124</v>
      </c>
      <c r="AU288" s="187" t="s">
        <v>79</v>
      </c>
      <c r="AY288" s="20" t="s">
        <v>121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20" t="s">
        <v>77</v>
      </c>
      <c r="BK288" s="188">
        <f>ROUND(I288*H288,2)</f>
        <v>0</v>
      </c>
      <c r="BL288" s="20" t="s">
        <v>219</v>
      </c>
      <c r="BM288" s="187" t="s">
        <v>462</v>
      </c>
    </row>
    <row r="289" spans="2:51" s="13" customFormat="1" ht="11.25">
      <c r="B289" s="189"/>
      <c r="C289" s="190"/>
      <c r="D289" s="191" t="s">
        <v>131</v>
      </c>
      <c r="E289" s="192" t="s">
        <v>19</v>
      </c>
      <c r="F289" s="193" t="s">
        <v>463</v>
      </c>
      <c r="G289" s="190"/>
      <c r="H289" s="194">
        <v>51.36</v>
      </c>
      <c r="I289" s="195"/>
      <c r="J289" s="190"/>
      <c r="K289" s="190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131</v>
      </c>
      <c r="AU289" s="200" t="s">
        <v>79</v>
      </c>
      <c r="AV289" s="13" t="s">
        <v>79</v>
      </c>
      <c r="AW289" s="13" t="s">
        <v>31</v>
      </c>
      <c r="AX289" s="13" t="s">
        <v>77</v>
      </c>
      <c r="AY289" s="200" t="s">
        <v>121</v>
      </c>
    </row>
    <row r="290" spans="1:65" s="2" customFormat="1" ht="33" customHeight="1">
      <c r="A290" s="37"/>
      <c r="B290" s="38"/>
      <c r="C290" s="176" t="s">
        <v>464</v>
      </c>
      <c r="D290" s="176" t="s">
        <v>124</v>
      </c>
      <c r="E290" s="177" t="s">
        <v>465</v>
      </c>
      <c r="F290" s="178" t="s">
        <v>466</v>
      </c>
      <c r="G290" s="179" t="s">
        <v>127</v>
      </c>
      <c r="H290" s="180">
        <v>64.66</v>
      </c>
      <c r="I290" s="181"/>
      <c r="J290" s="182">
        <f>ROUND(I290*H290,2)</f>
        <v>0</v>
      </c>
      <c r="K290" s="178" t="s">
        <v>128</v>
      </c>
      <c r="L290" s="42"/>
      <c r="M290" s="183" t="s">
        <v>19</v>
      </c>
      <c r="N290" s="184" t="s">
        <v>40</v>
      </c>
      <c r="O290" s="67"/>
      <c r="P290" s="185">
        <f>O290*H290</f>
        <v>0</v>
      </c>
      <c r="Q290" s="185">
        <v>0.00169</v>
      </c>
      <c r="R290" s="185">
        <f>Q290*H290</f>
        <v>0.1092754</v>
      </c>
      <c r="S290" s="185">
        <v>0</v>
      </c>
      <c r="T290" s="18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7" t="s">
        <v>219</v>
      </c>
      <c r="AT290" s="187" t="s">
        <v>124</v>
      </c>
      <c r="AU290" s="187" t="s">
        <v>79</v>
      </c>
      <c r="AY290" s="20" t="s">
        <v>121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20" t="s">
        <v>77</v>
      </c>
      <c r="BK290" s="188">
        <f>ROUND(I290*H290,2)</f>
        <v>0</v>
      </c>
      <c r="BL290" s="20" t="s">
        <v>219</v>
      </c>
      <c r="BM290" s="187" t="s">
        <v>467</v>
      </c>
    </row>
    <row r="291" spans="2:51" s="13" customFormat="1" ht="11.25">
      <c r="B291" s="189"/>
      <c r="C291" s="190"/>
      <c r="D291" s="191" t="s">
        <v>131</v>
      </c>
      <c r="E291" s="192" t="s">
        <v>19</v>
      </c>
      <c r="F291" s="193" t="s">
        <v>468</v>
      </c>
      <c r="G291" s="190"/>
      <c r="H291" s="194">
        <v>64.66</v>
      </c>
      <c r="I291" s="195"/>
      <c r="J291" s="190"/>
      <c r="K291" s="190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131</v>
      </c>
      <c r="AU291" s="200" t="s">
        <v>79</v>
      </c>
      <c r="AV291" s="13" t="s">
        <v>79</v>
      </c>
      <c r="AW291" s="13" t="s">
        <v>31</v>
      </c>
      <c r="AX291" s="13" t="s">
        <v>77</v>
      </c>
      <c r="AY291" s="200" t="s">
        <v>121</v>
      </c>
    </row>
    <row r="292" spans="1:65" s="2" customFormat="1" ht="44.25" customHeight="1">
      <c r="A292" s="37"/>
      <c r="B292" s="38"/>
      <c r="C292" s="176" t="s">
        <v>469</v>
      </c>
      <c r="D292" s="176" t="s">
        <v>124</v>
      </c>
      <c r="E292" s="177" t="s">
        <v>470</v>
      </c>
      <c r="F292" s="178" t="s">
        <v>471</v>
      </c>
      <c r="G292" s="179" t="s">
        <v>323</v>
      </c>
      <c r="H292" s="180">
        <v>6</v>
      </c>
      <c r="I292" s="181"/>
      <c r="J292" s="182">
        <f>ROUND(I292*H292,2)</f>
        <v>0</v>
      </c>
      <c r="K292" s="178" t="s">
        <v>128</v>
      </c>
      <c r="L292" s="42"/>
      <c r="M292" s="183" t="s">
        <v>19</v>
      </c>
      <c r="N292" s="184" t="s">
        <v>40</v>
      </c>
      <c r="O292" s="67"/>
      <c r="P292" s="185">
        <f>O292*H292</f>
        <v>0</v>
      </c>
      <c r="Q292" s="185">
        <v>0.00036</v>
      </c>
      <c r="R292" s="185">
        <f>Q292*H292</f>
        <v>0.00216</v>
      </c>
      <c r="S292" s="185">
        <v>0</v>
      </c>
      <c r="T292" s="18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7" t="s">
        <v>219</v>
      </c>
      <c r="AT292" s="187" t="s">
        <v>124</v>
      </c>
      <c r="AU292" s="187" t="s">
        <v>79</v>
      </c>
      <c r="AY292" s="20" t="s">
        <v>121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20" t="s">
        <v>77</v>
      </c>
      <c r="BK292" s="188">
        <f>ROUND(I292*H292,2)</f>
        <v>0</v>
      </c>
      <c r="BL292" s="20" t="s">
        <v>219</v>
      </c>
      <c r="BM292" s="187" t="s">
        <v>472</v>
      </c>
    </row>
    <row r="293" spans="1:65" s="2" customFormat="1" ht="36">
      <c r="A293" s="37"/>
      <c r="B293" s="38"/>
      <c r="C293" s="176" t="s">
        <v>473</v>
      </c>
      <c r="D293" s="176" t="s">
        <v>124</v>
      </c>
      <c r="E293" s="177" t="s">
        <v>474</v>
      </c>
      <c r="F293" s="178" t="s">
        <v>475</v>
      </c>
      <c r="G293" s="179" t="s">
        <v>127</v>
      </c>
      <c r="H293" s="180">
        <v>49.2</v>
      </c>
      <c r="I293" s="181"/>
      <c r="J293" s="182">
        <f>ROUND(I293*H293,2)</f>
        <v>0</v>
      </c>
      <c r="K293" s="178" t="s">
        <v>128</v>
      </c>
      <c r="L293" s="42"/>
      <c r="M293" s="183" t="s">
        <v>19</v>
      </c>
      <c r="N293" s="184" t="s">
        <v>40</v>
      </c>
      <c r="O293" s="67"/>
      <c r="P293" s="185">
        <f>O293*H293</f>
        <v>0</v>
      </c>
      <c r="Q293" s="185">
        <v>0.00217</v>
      </c>
      <c r="R293" s="185">
        <f>Q293*H293</f>
        <v>0.10676400000000001</v>
      </c>
      <c r="S293" s="185">
        <v>0</v>
      </c>
      <c r="T293" s="18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7" t="s">
        <v>219</v>
      </c>
      <c r="AT293" s="187" t="s">
        <v>124</v>
      </c>
      <c r="AU293" s="187" t="s">
        <v>79</v>
      </c>
      <c r="AY293" s="20" t="s">
        <v>121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20" t="s">
        <v>77</v>
      </c>
      <c r="BK293" s="188">
        <f>ROUND(I293*H293,2)</f>
        <v>0</v>
      </c>
      <c r="BL293" s="20" t="s">
        <v>219</v>
      </c>
      <c r="BM293" s="187" t="s">
        <v>476</v>
      </c>
    </row>
    <row r="294" spans="2:51" s="13" customFormat="1" ht="11.25">
      <c r="B294" s="189"/>
      <c r="C294" s="190"/>
      <c r="D294" s="191" t="s">
        <v>131</v>
      </c>
      <c r="E294" s="192" t="s">
        <v>19</v>
      </c>
      <c r="F294" s="193" t="s">
        <v>477</v>
      </c>
      <c r="G294" s="190"/>
      <c r="H294" s="194">
        <v>49.2</v>
      </c>
      <c r="I294" s="195"/>
      <c r="J294" s="190"/>
      <c r="K294" s="190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131</v>
      </c>
      <c r="AU294" s="200" t="s">
        <v>79</v>
      </c>
      <c r="AV294" s="13" t="s">
        <v>79</v>
      </c>
      <c r="AW294" s="13" t="s">
        <v>31</v>
      </c>
      <c r="AX294" s="13" t="s">
        <v>77</v>
      </c>
      <c r="AY294" s="200" t="s">
        <v>121</v>
      </c>
    </row>
    <row r="295" spans="1:65" s="2" customFormat="1" ht="44.25" customHeight="1">
      <c r="A295" s="37"/>
      <c r="B295" s="38"/>
      <c r="C295" s="176" t="s">
        <v>478</v>
      </c>
      <c r="D295" s="176" t="s">
        <v>124</v>
      </c>
      <c r="E295" s="177" t="s">
        <v>479</v>
      </c>
      <c r="F295" s="178" t="s">
        <v>480</v>
      </c>
      <c r="G295" s="179" t="s">
        <v>251</v>
      </c>
      <c r="H295" s="232"/>
      <c r="I295" s="181"/>
      <c r="J295" s="182">
        <f>ROUND(I295*H295,2)</f>
        <v>0</v>
      </c>
      <c r="K295" s="178" t="s">
        <v>128</v>
      </c>
      <c r="L295" s="42"/>
      <c r="M295" s="183" t="s">
        <v>19</v>
      </c>
      <c r="N295" s="184" t="s">
        <v>40</v>
      </c>
      <c r="O295" s="67"/>
      <c r="P295" s="185">
        <f>O295*H295</f>
        <v>0</v>
      </c>
      <c r="Q295" s="185">
        <v>0</v>
      </c>
      <c r="R295" s="185">
        <f>Q295*H295</f>
        <v>0</v>
      </c>
      <c r="S295" s="185">
        <v>0</v>
      </c>
      <c r="T295" s="18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7" t="s">
        <v>219</v>
      </c>
      <c r="AT295" s="187" t="s">
        <v>124</v>
      </c>
      <c r="AU295" s="187" t="s">
        <v>79</v>
      </c>
      <c r="AY295" s="20" t="s">
        <v>121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20" t="s">
        <v>77</v>
      </c>
      <c r="BK295" s="188">
        <f>ROUND(I295*H295,2)</f>
        <v>0</v>
      </c>
      <c r="BL295" s="20" t="s">
        <v>219</v>
      </c>
      <c r="BM295" s="187" t="s">
        <v>481</v>
      </c>
    </row>
    <row r="296" spans="2:63" s="12" customFormat="1" ht="20.85" customHeight="1">
      <c r="B296" s="160"/>
      <c r="C296" s="161"/>
      <c r="D296" s="162" t="s">
        <v>68</v>
      </c>
      <c r="E296" s="174" t="s">
        <v>482</v>
      </c>
      <c r="F296" s="174" t="s">
        <v>483</v>
      </c>
      <c r="G296" s="161"/>
      <c r="H296" s="161"/>
      <c r="I296" s="164"/>
      <c r="J296" s="175">
        <f>BK296</f>
        <v>0</v>
      </c>
      <c r="K296" s="161"/>
      <c r="L296" s="166"/>
      <c r="M296" s="167"/>
      <c r="N296" s="168"/>
      <c r="O296" s="168"/>
      <c r="P296" s="169">
        <f>P297+SUM(P298:P307)</f>
        <v>0</v>
      </c>
      <c r="Q296" s="168"/>
      <c r="R296" s="169">
        <f>R297+SUM(R298:R307)</f>
        <v>4.26874632</v>
      </c>
      <c r="S296" s="168"/>
      <c r="T296" s="170">
        <f>T297+SUM(T298:T307)</f>
        <v>21.047733360000002</v>
      </c>
      <c r="AR296" s="171" t="s">
        <v>79</v>
      </c>
      <c r="AT296" s="172" t="s">
        <v>68</v>
      </c>
      <c r="AU296" s="172" t="s">
        <v>79</v>
      </c>
      <c r="AY296" s="171" t="s">
        <v>121</v>
      </c>
      <c r="BK296" s="173">
        <f>BK297+SUM(BK298:BK307)</f>
        <v>0</v>
      </c>
    </row>
    <row r="297" spans="1:65" s="2" customFormat="1" ht="33" customHeight="1">
      <c r="A297" s="37"/>
      <c r="B297" s="38"/>
      <c r="C297" s="176" t="s">
        <v>484</v>
      </c>
      <c r="D297" s="176" t="s">
        <v>124</v>
      </c>
      <c r="E297" s="177" t="s">
        <v>485</v>
      </c>
      <c r="F297" s="178" t="s">
        <v>486</v>
      </c>
      <c r="G297" s="179" t="s">
        <v>144</v>
      </c>
      <c r="H297" s="180">
        <v>683.812</v>
      </c>
      <c r="I297" s="181"/>
      <c r="J297" s="182">
        <f>ROUND(I297*H297,2)</f>
        <v>0</v>
      </c>
      <c r="K297" s="178" t="s">
        <v>19</v>
      </c>
      <c r="L297" s="42"/>
      <c r="M297" s="183" t="s">
        <v>19</v>
      </c>
      <c r="N297" s="184" t="s">
        <v>40</v>
      </c>
      <c r="O297" s="67"/>
      <c r="P297" s="185">
        <f>O297*H297</f>
        <v>0</v>
      </c>
      <c r="Q297" s="185">
        <v>0</v>
      </c>
      <c r="R297" s="185">
        <f>Q297*H297</f>
        <v>0</v>
      </c>
      <c r="S297" s="185">
        <v>0.02078</v>
      </c>
      <c r="T297" s="186">
        <f>S297*H297</f>
        <v>14.20961336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7" t="s">
        <v>219</v>
      </c>
      <c r="AT297" s="187" t="s">
        <v>124</v>
      </c>
      <c r="AU297" s="187" t="s">
        <v>141</v>
      </c>
      <c r="AY297" s="20" t="s">
        <v>121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20" t="s">
        <v>77</v>
      </c>
      <c r="BK297" s="188">
        <f>ROUND(I297*H297,2)</f>
        <v>0</v>
      </c>
      <c r="BL297" s="20" t="s">
        <v>219</v>
      </c>
      <c r="BM297" s="187" t="s">
        <v>487</v>
      </c>
    </row>
    <row r="298" spans="2:51" s="15" customFormat="1" ht="11.25">
      <c r="B298" s="222"/>
      <c r="C298" s="223"/>
      <c r="D298" s="191" t="s">
        <v>131</v>
      </c>
      <c r="E298" s="224" t="s">
        <v>19</v>
      </c>
      <c r="F298" s="225" t="s">
        <v>156</v>
      </c>
      <c r="G298" s="223"/>
      <c r="H298" s="224" t="s">
        <v>19</v>
      </c>
      <c r="I298" s="226"/>
      <c r="J298" s="223"/>
      <c r="K298" s="223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131</v>
      </c>
      <c r="AU298" s="231" t="s">
        <v>141</v>
      </c>
      <c r="AV298" s="15" t="s">
        <v>77</v>
      </c>
      <c r="AW298" s="15" t="s">
        <v>31</v>
      </c>
      <c r="AX298" s="15" t="s">
        <v>69</v>
      </c>
      <c r="AY298" s="231" t="s">
        <v>121</v>
      </c>
    </row>
    <row r="299" spans="2:51" s="13" customFormat="1" ht="11.25">
      <c r="B299" s="189"/>
      <c r="C299" s="190"/>
      <c r="D299" s="191" t="s">
        <v>131</v>
      </c>
      <c r="E299" s="192" t="s">
        <v>19</v>
      </c>
      <c r="F299" s="193" t="s">
        <v>259</v>
      </c>
      <c r="G299" s="190"/>
      <c r="H299" s="194">
        <v>182.806</v>
      </c>
      <c r="I299" s="195"/>
      <c r="J299" s="190"/>
      <c r="K299" s="190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131</v>
      </c>
      <c r="AU299" s="200" t="s">
        <v>141</v>
      </c>
      <c r="AV299" s="13" t="s">
        <v>79</v>
      </c>
      <c r="AW299" s="13" t="s">
        <v>31</v>
      </c>
      <c r="AX299" s="13" t="s">
        <v>69</v>
      </c>
      <c r="AY299" s="200" t="s">
        <v>121</v>
      </c>
    </row>
    <row r="300" spans="2:51" s="15" customFormat="1" ht="11.25">
      <c r="B300" s="222"/>
      <c r="C300" s="223"/>
      <c r="D300" s="191" t="s">
        <v>131</v>
      </c>
      <c r="E300" s="224" t="s">
        <v>19</v>
      </c>
      <c r="F300" s="225" t="s">
        <v>158</v>
      </c>
      <c r="G300" s="223"/>
      <c r="H300" s="224" t="s">
        <v>19</v>
      </c>
      <c r="I300" s="226"/>
      <c r="J300" s="223"/>
      <c r="K300" s="223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131</v>
      </c>
      <c r="AU300" s="231" t="s">
        <v>141</v>
      </c>
      <c r="AV300" s="15" t="s">
        <v>77</v>
      </c>
      <c r="AW300" s="15" t="s">
        <v>31</v>
      </c>
      <c r="AX300" s="15" t="s">
        <v>69</v>
      </c>
      <c r="AY300" s="231" t="s">
        <v>121</v>
      </c>
    </row>
    <row r="301" spans="2:51" s="13" customFormat="1" ht="11.25">
      <c r="B301" s="189"/>
      <c r="C301" s="190"/>
      <c r="D301" s="191" t="s">
        <v>131</v>
      </c>
      <c r="E301" s="192" t="s">
        <v>19</v>
      </c>
      <c r="F301" s="193" t="s">
        <v>260</v>
      </c>
      <c r="G301" s="190"/>
      <c r="H301" s="194">
        <v>167.806</v>
      </c>
      <c r="I301" s="195"/>
      <c r="J301" s="190"/>
      <c r="K301" s="190"/>
      <c r="L301" s="196"/>
      <c r="M301" s="197"/>
      <c r="N301" s="198"/>
      <c r="O301" s="198"/>
      <c r="P301" s="198"/>
      <c r="Q301" s="198"/>
      <c r="R301" s="198"/>
      <c r="S301" s="198"/>
      <c r="T301" s="199"/>
      <c r="AT301" s="200" t="s">
        <v>131</v>
      </c>
      <c r="AU301" s="200" t="s">
        <v>141</v>
      </c>
      <c r="AV301" s="13" t="s">
        <v>79</v>
      </c>
      <c r="AW301" s="13" t="s">
        <v>31</v>
      </c>
      <c r="AX301" s="13" t="s">
        <v>69</v>
      </c>
      <c r="AY301" s="200" t="s">
        <v>121</v>
      </c>
    </row>
    <row r="302" spans="2:51" s="15" customFormat="1" ht="11.25">
      <c r="B302" s="222"/>
      <c r="C302" s="223"/>
      <c r="D302" s="191" t="s">
        <v>131</v>
      </c>
      <c r="E302" s="224" t="s">
        <v>19</v>
      </c>
      <c r="F302" s="225" t="s">
        <v>160</v>
      </c>
      <c r="G302" s="223"/>
      <c r="H302" s="224" t="s">
        <v>19</v>
      </c>
      <c r="I302" s="226"/>
      <c r="J302" s="223"/>
      <c r="K302" s="223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131</v>
      </c>
      <c r="AU302" s="231" t="s">
        <v>141</v>
      </c>
      <c r="AV302" s="15" t="s">
        <v>77</v>
      </c>
      <c r="AW302" s="15" t="s">
        <v>31</v>
      </c>
      <c r="AX302" s="15" t="s">
        <v>69</v>
      </c>
      <c r="AY302" s="231" t="s">
        <v>121</v>
      </c>
    </row>
    <row r="303" spans="2:51" s="13" customFormat="1" ht="11.25">
      <c r="B303" s="189"/>
      <c r="C303" s="190"/>
      <c r="D303" s="191" t="s">
        <v>131</v>
      </c>
      <c r="E303" s="192" t="s">
        <v>19</v>
      </c>
      <c r="F303" s="193" t="s">
        <v>261</v>
      </c>
      <c r="G303" s="190"/>
      <c r="H303" s="194">
        <v>166.6</v>
      </c>
      <c r="I303" s="195"/>
      <c r="J303" s="190"/>
      <c r="K303" s="190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131</v>
      </c>
      <c r="AU303" s="200" t="s">
        <v>141</v>
      </c>
      <c r="AV303" s="13" t="s">
        <v>79</v>
      </c>
      <c r="AW303" s="13" t="s">
        <v>31</v>
      </c>
      <c r="AX303" s="13" t="s">
        <v>69</v>
      </c>
      <c r="AY303" s="200" t="s">
        <v>121</v>
      </c>
    </row>
    <row r="304" spans="2:51" s="15" customFormat="1" ht="11.25">
      <c r="B304" s="222"/>
      <c r="C304" s="223"/>
      <c r="D304" s="191" t="s">
        <v>131</v>
      </c>
      <c r="E304" s="224" t="s">
        <v>19</v>
      </c>
      <c r="F304" s="225" t="s">
        <v>162</v>
      </c>
      <c r="G304" s="223"/>
      <c r="H304" s="224" t="s">
        <v>19</v>
      </c>
      <c r="I304" s="226"/>
      <c r="J304" s="223"/>
      <c r="K304" s="223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131</v>
      </c>
      <c r="AU304" s="231" t="s">
        <v>141</v>
      </c>
      <c r="AV304" s="15" t="s">
        <v>77</v>
      </c>
      <c r="AW304" s="15" t="s">
        <v>31</v>
      </c>
      <c r="AX304" s="15" t="s">
        <v>69</v>
      </c>
      <c r="AY304" s="231" t="s">
        <v>121</v>
      </c>
    </row>
    <row r="305" spans="2:51" s="13" customFormat="1" ht="11.25">
      <c r="B305" s="189"/>
      <c r="C305" s="190"/>
      <c r="D305" s="191" t="s">
        <v>131</v>
      </c>
      <c r="E305" s="192" t="s">
        <v>19</v>
      </c>
      <c r="F305" s="193" t="s">
        <v>261</v>
      </c>
      <c r="G305" s="190"/>
      <c r="H305" s="194">
        <v>166.6</v>
      </c>
      <c r="I305" s="195"/>
      <c r="J305" s="190"/>
      <c r="K305" s="190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131</v>
      </c>
      <c r="AU305" s="200" t="s">
        <v>141</v>
      </c>
      <c r="AV305" s="13" t="s">
        <v>79</v>
      </c>
      <c r="AW305" s="13" t="s">
        <v>31</v>
      </c>
      <c r="AX305" s="13" t="s">
        <v>69</v>
      </c>
      <c r="AY305" s="200" t="s">
        <v>121</v>
      </c>
    </row>
    <row r="306" spans="2:51" s="14" customFormat="1" ht="11.25">
      <c r="B306" s="201"/>
      <c r="C306" s="202"/>
      <c r="D306" s="191" t="s">
        <v>131</v>
      </c>
      <c r="E306" s="203" t="s">
        <v>19</v>
      </c>
      <c r="F306" s="204" t="s">
        <v>134</v>
      </c>
      <c r="G306" s="202"/>
      <c r="H306" s="205">
        <v>683.812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131</v>
      </c>
      <c r="AU306" s="211" t="s">
        <v>141</v>
      </c>
      <c r="AV306" s="14" t="s">
        <v>129</v>
      </c>
      <c r="AW306" s="14" t="s">
        <v>31</v>
      </c>
      <c r="AX306" s="14" t="s">
        <v>77</v>
      </c>
      <c r="AY306" s="211" t="s">
        <v>121</v>
      </c>
    </row>
    <row r="307" spans="2:63" s="16" customFormat="1" ht="20.85" customHeight="1">
      <c r="B307" s="233"/>
      <c r="C307" s="234"/>
      <c r="D307" s="235" t="s">
        <v>68</v>
      </c>
      <c r="E307" s="235" t="s">
        <v>488</v>
      </c>
      <c r="F307" s="235" t="s">
        <v>489</v>
      </c>
      <c r="G307" s="234"/>
      <c r="H307" s="234"/>
      <c r="I307" s="236"/>
      <c r="J307" s="237">
        <f>BK307</f>
        <v>0</v>
      </c>
      <c r="K307" s="234"/>
      <c r="L307" s="238"/>
      <c r="M307" s="239"/>
      <c r="N307" s="240"/>
      <c r="O307" s="240"/>
      <c r="P307" s="241">
        <f>SUM(P308:P337)</f>
        <v>0</v>
      </c>
      <c r="Q307" s="240"/>
      <c r="R307" s="241">
        <f>SUM(R308:R337)</f>
        <v>4.26874632</v>
      </c>
      <c r="S307" s="240"/>
      <c r="T307" s="242">
        <f>SUM(T308:T337)</f>
        <v>6.83812</v>
      </c>
      <c r="AR307" s="243" t="s">
        <v>79</v>
      </c>
      <c r="AT307" s="244" t="s">
        <v>68</v>
      </c>
      <c r="AU307" s="244" t="s">
        <v>141</v>
      </c>
      <c r="AY307" s="243" t="s">
        <v>121</v>
      </c>
      <c r="BK307" s="245">
        <f>SUM(BK308:BK337)</f>
        <v>0</v>
      </c>
    </row>
    <row r="308" spans="1:65" s="2" customFormat="1" ht="24">
      <c r="A308" s="37"/>
      <c r="B308" s="38"/>
      <c r="C308" s="176" t="s">
        <v>490</v>
      </c>
      <c r="D308" s="176" t="s">
        <v>124</v>
      </c>
      <c r="E308" s="177" t="s">
        <v>491</v>
      </c>
      <c r="F308" s="178" t="s">
        <v>492</v>
      </c>
      <c r="G308" s="179" t="s">
        <v>144</v>
      </c>
      <c r="H308" s="180">
        <v>683.812</v>
      </c>
      <c r="I308" s="181"/>
      <c r="J308" s="182">
        <f>ROUND(I308*H308,2)</f>
        <v>0</v>
      </c>
      <c r="K308" s="178" t="s">
        <v>19</v>
      </c>
      <c r="L308" s="42"/>
      <c r="M308" s="183" t="s">
        <v>19</v>
      </c>
      <c r="N308" s="184" t="s">
        <v>40</v>
      </c>
      <c r="O308" s="67"/>
      <c r="P308" s="185">
        <f>O308*H308</f>
        <v>0</v>
      </c>
      <c r="Q308" s="185">
        <v>0</v>
      </c>
      <c r="R308" s="185">
        <f>Q308*H308</f>
        <v>0</v>
      </c>
      <c r="S308" s="185">
        <v>0.01</v>
      </c>
      <c r="T308" s="186">
        <f>S308*H308</f>
        <v>6.83812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7" t="s">
        <v>219</v>
      </c>
      <c r="AT308" s="187" t="s">
        <v>124</v>
      </c>
      <c r="AU308" s="187" t="s">
        <v>129</v>
      </c>
      <c r="AY308" s="20" t="s">
        <v>121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20" t="s">
        <v>77</v>
      </c>
      <c r="BK308" s="188">
        <f>ROUND(I308*H308,2)</f>
        <v>0</v>
      </c>
      <c r="BL308" s="20" t="s">
        <v>219</v>
      </c>
      <c r="BM308" s="187" t="s">
        <v>493</v>
      </c>
    </row>
    <row r="309" spans="2:51" s="15" customFormat="1" ht="11.25">
      <c r="B309" s="222"/>
      <c r="C309" s="223"/>
      <c r="D309" s="191" t="s">
        <v>131</v>
      </c>
      <c r="E309" s="224" t="s">
        <v>19</v>
      </c>
      <c r="F309" s="225" t="s">
        <v>156</v>
      </c>
      <c r="G309" s="223"/>
      <c r="H309" s="224" t="s">
        <v>19</v>
      </c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131</v>
      </c>
      <c r="AU309" s="231" t="s">
        <v>129</v>
      </c>
      <c r="AV309" s="15" t="s">
        <v>77</v>
      </c>
      <c r="AW309" s="15" t="s">
        <v>31</v>
      </c>
      <c r="AX309" s="15" t="s">
        <v>69</v>
      </c>
      <c r="AY309" s="231" t="s">
        <v>121</v>
      </c>
    </row>
    <row r="310" spans="2:51" s="13" customFormat="1" ht="11.25">
      <c r="B310" s="189"/>
      <c r="C310" s="190"/>
      <c r="D310" s="191" t="s">
        <v>131</v>
      </c>
      <c r="E310" s="192" t="s">
        <v>19</v>
      </c>
      <c r="F310" s="193" t="s">
        <v>259</v>
      </c>
      <c r="G310" s="190"/>
      <c r="H310" s="194">
        <v>182.806</v>
      </c>
      <c r="I310" s="195"/>
      <c r="J310" s="190"/>
      <c r="K310" s="190"/>
      <c r="L310" s="196"/>
      <c r="M310" s="197"/>
      <c r="N310" s="198"/>
      <c r="O310" s="198"/>
      <c r="P310" s="198"/>
      <c r="Q310" s="198"/>
      <c r="R310" s="198"/>
      <c r="S310" s="198"/>
      <c r="T310" s="199"/>
      <c r="AT310" s="200" t="s">
        <v>131</v>
      </c>
      <c r="AU310" s="200" t="s">
        <v>129</v>
      </c>
      <c r="AV310" s="13" t="s">
        <v>79</v>
      </c>
      <c r="AW310" s="13" t="s">
        <v>31</v>
      </c>
      <c r="AX310" s="13" t="s">
        <v>69</v>
      </c>
      <c r="AY310" s="200" t="s">
        <v>121</v>
      </c>
    </row>
    <row r="311" spans="2:51" s="15" customFormat="1" ht="11.25">
      <c r="B311" s="222"/>
      <c r="C311" s="223"/>
      <c r="D311" s="191" t="s">
        <v>131</v>
      </c>
      <c r="E311" s="224" t="s">
        <v>19</v>
      </c>
      <c r="F311" s="225" t="s">
        <v>158</v>
      </c>
      <c r="G311" s="223"/>
      <c r="H311" s="224" t="s">
        <v>19</v>
      </c>
      <c r="I311" s="226"/>
      <c r="J311" s="223"/>
      <c r="K311" s="223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131</v>
      </c>
      <c r="AU311" s="231" t="s">
        <v>129</v>
      </c>
      <c r="AV311" s="15" t="s">
        <v>77</v>
      </c>
      <c r="AW311" s="15" t="s">
        <v>31</v>
      </c>
      <c r="AX311" s="15" t="s">
        <v>69</v>
      </c>
      <c r="AY311" s="231" t="s">
        <v>121</v>
      </c>
    </row>
    <row r="312" spans="2:51" s="13" customFormat="1" ht="11.25">
      <c r="B312" s="189"/>
      <c r="C312" s="190"/>
      <c r="D312" s="191" t="s">
        <v>131</v>
      </c>
      <c r="E312" s="192" t="s">
        <v>19</v>
      </c>
      <c r="F312" s="193" t="s">
        <v>260</v>
      </c>
      <c r="G312" s="190"/>
      <c r="H312" s="194">
        <v>167.806</v>
      </c>
      <c r="I312" s="195"/>
      <c r="J312" s="190"/>
      <c r="K312" s="190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131</v>
      </c>
      <c r="AU312" s="200" t="s">
        <v>129</v>
      </c>
      <c r="AV312" s="13" t="s">
        <v>79</v>
      </c>
      <c r="AW312" s="13" t="s">
        <v>31</v>
      </c>
      <c r="AX312" s="13" t="s">
        <v>69</v>
      </c>
      <c r="AY312" s="200" t="s">
        <v>121</v>
      </c>
    </row>
    <row r="313" spans="2:51" s="15" customFormat="1" ht="11.25">
      <c r="B313" s="222"/>
      <c r="C313" s="223"/>
      <c r="D313" s="191" t="s">
        <v>131</v>
      </c>
      <c r="E313" s="224" t="s">
        <v>19</v>
      </c>
      <c r="F313" s="225" t="s">
        <v>160</v>
      </c>
      <c r="G313" s="223"/>
      <c r="H313" s="224" t="s">
        <v>19</v>
      </c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131</v>
      </c>
      <c r="AU313" s="231" t="s">
        <v>129</v>
      </c>
      <c r="AV313" s="15" t="s">
        <v>77</v>
      </c>
      <c r="AW313" s="15" t="s">
        <v>31</v>
      </c>
      <c r="AX313" s="15" t="s">
        <v>69</v>
      </c>
      <c r="AY313" s="231" t="s">
        <v>121</v>
      </c>
    </row>
    <row r="314" spans="2:51" s="13" customFormat="1" ht="11.25">
      <c r="B314" s="189"/>
      <c r="C314" s="190"/>
      <c r="D314" s="191" t="s">
        <v>131</v>
      </c>
      <c r="E314" s="192" t="s">
        <v>19</v>
      </c>
      <c r="F314" s="193" t="s">
        <v>261</v>
      </c>
      <c r="G314" s="190"/>
      <c r="H314" s="194">
        <v>166.6</v>
      </c>
      <c r="I314" s="195"/>
      <c r="J314" s="190"/>
      <c r="K314" s="190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131</v>
      </c>
      <c r="AU314" s="200" t="s">
        <v>129</v>
      </c>
      <c r="AV314" s="13" t="s">
        <v>79</v>
      </c>
      <c r="AW314" s="13" t="s">
        <v>31</v>
      </c>
      <c r="AX314" s="13" t="s">
        <v>69</v>
      </c>
      <c r="AY314" s="200" t="s">
        <v>121</v>
      </c>
    </row>
    <row r="315" spans="2:51" s="15" customFormat="1" ht="11.25">
      <c r="B315" s="222"/>
      <c r="C315" s="223"/>
      <c r="D315" s="191" t="s">
        <v>131</v>
      </c>
      <c r="E315" s="224" t="s">
        <v>19</v>
      </c>
      <c r="F315" s="225" t="s">
        <v>162</v>
      </c>
      <c r="G315" s="223"/>
      <c r="H315" s="224" t="s">
        <v>19</v>
      </c>
      <c r="I315" s="226"/>
      <c r="J315" s="223"/>
      <c r="K315" s="223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131</v>
      </c>
      <c r="AU315" s="231" t="s">
        <v>129</v>
      </c>
      <c r="AV315" s="15" t="s">
        <v>77</v>
      </c>
      <c r="AW315" s="15" t="s">
        <v>31</v>
      </c>
      <c r="AX315" s="15" t="s">
        <v>69</v>
      </c>
      <c r="AY315" s="231" t="s">
        <v>121</v>
      </c>
    </row>
    <row r="316" spans="2:51" s="13" customFormat="1" ht="11.25">
      <c r="B316" s="189"/>
      <c r="C316" s="190"/>
      <c r="D316" s="191" t="s">
        <v>131</v>
      </c>
      <c r="E316" s="192" t="s">
        <v>19</v>
      </c>
      <c r="F316" s="193" t="s">
        <v>261</v>
      </c>
      <c r="G316" s="190"/>
      <c r="H316" s="194">
        <v>166.6</v>
      </c>
      <c r="I316" s="195"/>
      <c r="J316" s="190"/>
      <c r="K316" s="190"/>
      <c r="L316" s="196"/>
      <c r="M316" s="197"/>
      <c r="N316" s="198"/>
      <c r="O316" s="198"/>
      <c r="P316" s="198"/>
      <c r="Q316" s="198"/>
      <c r="R316" s="198"/>
      <c r="S316" s="198"/>
      <c r="T316" s="199"/>
      <c r="AT316" s="200" t="s">
        <v>131</v>
      </c>
      <c r="AU316" s="200" t="s">
        <v>129</v>
      </c>
      <c r="AV316" s="13" t="s">
        <v>79</v>
      </c>
      <c r="AW316" s="13" t="s">
        <v>31</v>
      </c>
      <c r="AX316" s="13" t="s">
        <v>69</v>
      </c>
      <c r="AY316" s="200" t="s">
        <v>121</v>
      </c>
    </row>
    <row r="317" spans="2:51" s="14" customFormat="1" ht="11.25">
      <c r="B317" s="201"/>
      <c r="C317" s="202"/>
      <c r="D317" s="191" t="s">
        <v>131</v>
      </c>
      <c r="E317" s="203" t="s">
        <v>19</v>
      </c>
      <c r="F317" s="204" t="s">
        <v>134</v>
      </c>
      <c r="G317" s="202"/>
      <c r="H317" s="205">
        <v>683.812</v>
      </c>
      <c r="I317" s="206"/>
      <c r="J317" s="202"/>
      <c r="K317" s="202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131</v>
      </c>
      <c r="AU317" s="211" t="s">
        <v>129</v>
      </c>
      <c r="AV317" s="14" t="s">
        <v>129</v>
      </c>
      <c r="AW317" s="14" t="s">
        <v>31</v>
      </c>
      <c r="AX317" s="14" t="s">
        <v>77</v>
      </c>
      <c r="AY317" s="211" t="s">
        <v>121</v>
      </c>
    </row>
    <row r="318" spans="1:65" s="2" customFormat="1" ht="36">
      <c r="A318" s="37"/>
      <c r="B318" s="38"/>
      <c r="C318" s="176" t="s">
        <v>494</v>
      </c>
      <c r="D318" s="176" t="s">
        <v>124</v>
      </c>
      <c r="E318" s="177" t="s">
        <v>495</v>
      </c>
      <c r="F318" s="178" t="s">
        <v>496</v>
      </c>
      <c r="G318" s="179" t="s">
        <v>144</v>
      </c>
      <c r="H318" s="180">
        <v>11.577</v>
      </c>
      <c r="I318" s="181"/>
      <c r="J318" s="182">
        <f>ROUND(I318*H318,2)</f>
        <v>0</v>
      </c>
      <c r="K318" s="178" t="s">
        <v>128</v>
      </c>
      <c r="L318" s="42"/>
      <c r="M318" s="183" t="s">
        <v>19</v>
      </c>
      <c r="N318" s="184" t="s">
        <v>40</v>
      </c>
      <c r="O318" s="67"/>
      <c r="P318" s="185">
        <f>O318*H318</f>
        <v>0</v>
      </c>
      <c r="Q318" s="185">
        <v>0.00026</v>
      </c>
      <c r="R318" s="185">
        <f>Q318*H318</f>
        <v>0.0030100199999999995</v>
      </c>
      <c r="S318" s="185">
        <v>0</v>
      </c>
      <c r="T318" s="18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7" t="s">
        <v>219</v>
      </c>
      <c r="AT318" s="187" t="s">
        <v>124</v>
      </c>
      <c r="AU318" s="187" t="s">
        <v>129</v>
      </c>
      <c r="AY318" s="20" t="s">
        <v>121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20" t="s">
        <v>77</v>
      </c>
      <c r="BK318" s="188">
        <f>ROUND(I318*H318,2)</f>
        <v>0</v>
      </c>
      <c r="BL318" s="20" t="s">
        <v>219</v>
      </c>
      <c r="BM318" s="187" t="s">
        <v>497</v>
      </c>
    </row>
    <row r="319" spans="2:51" s="13" customFormat="1" ht="11.25">
      <c r="B319" s="189"/>
      <c r="C319" s="190"/>
      <c r="D319" s="191" t="s">
        <v>131</v>
      </c>
      <c r="E319" s="192" t="s">
        <v>19</v>
      </c>
      <c r="F319" s="193" t="s">
        <v>498</v>
      </c>
      <c r="G319" s="190"/>
      <c r="H319" s="194">
        <v>9.326</v>
      </c>
      <c r="I319" s="195"/>
      <c r="J319" s="190"/>
      <c r="K319" s="190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131</v>
      </c>
      <c r="AU319" s="200" t="s">
        <v>129</v>
      </c>
      <c r="AV319" s="13" t="s">
        <v>79</v>
      </c>
      <c r="AW319" s="13" t="s">
        <v>31</v>
      </c>
      <c r="AX319" s="13" t="s">
        <v>69</v>
      </c>
      <c r="AY319" s="200" t="s">
        <v>121</v>
      </c>
    </row>
    <row r="320" spans="2:51" s="13" customFormat="1" ht="11.25">
      <c r="B320" s="189"/>
      <c r="C320" s="190"/>
      <c r="D320" s="191" t="s">
        <v>131</v>
      </c>
      <c r="E320" s="192" t="s">
        <v>19</v>
      </c>
      <c r="F320" s="193" t="s">
        <v>499</v>
      </c>
      <c r="G320" s="190"/>
      <c r="H320" s="194">
        <v>2.251</v>
      </c>
      <c r="I320" s="195"/>
      <c r="J320" s="190"/>
      <c r="K320" s="190"/>
      <c r="L320" s="196"/>
      <c r="M320" s="197"/>
      <c r="N320" s="198"/>
      <c r="O320" s="198"/>
      <c r="P320" s="198"/>
      <c r="Q320" s="198"/>
      <c r="R320" s="198"/>
      <c r="S320" s="198"/>
      <c r="T320" s="199"/>
      <c r="AT320" s="200" t="s">
        <v>131</v>
      </c>
      <c r="AU320" s="200" t="s">
        <v>129</v>
      </c>
      <c r="AV320" s="13" t="s">
        <v>79</v>
      </c>
      <c r="AW320" s="13" t="s">
        <v>31</v>
      </c>
      <c r="AX320" s="13" t="s">
        <v>69</v>
      </c>
      <c r="AY320" s="200" t="s">
        <v>121</v>
      </c>
    </row>
    <row r="321" spans="2:51" s="14" customFormat="1" ht="11.25">
      <c r="B321" s="201"/>
      <c r="C321" s="202"/>
      <c r="D321" s="191" t="s">
        <v>131</v>
      </c>
      <c r="E321" s="203" t="s">
        <v>19</v>
      </c>
      <c r="F321" s="204" t="s">
        <v>134</v>
      </c>
      <c r="G321" s="202"/>
      <c r="H321" s="205">
        <v>11.577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131</v>
      </c>
      <c r="AU321" s="211" t="s">
        <v>129</v>
      </c>
      <c r="AV321" s="14" t="s">
        <v>129</v>
      </c>
      <c r="AW321" s="14" t="s">
        <v>31</v>
      </c>
      <c r="AX321" s="14" t="s">
        <v>77</v>
      </c>
      <c r="AY321" s="211" t="s">
        <v>121</v>
      </c>
    </row>
    <row r="322" spans="1:65" s="2" customFormat="1" ht="24">
      <c r="A322" s="37"/>
      <c r="B322" s="38"/>
      <c r="C322" s="212" t="s">
        <v>500</v>
      </c>
      <c r="D322" s="212" t="s">
        <v>135</v>
      </c>
      <c r="E322" s="213" t="s">
        <v>501</v>
      </c>
      <c r="F322" s="214" t="s">
        <v>1703</v>
      </c>
      <c r="G322" s="215" t="s">
        <v>144</v>
      </c>
      <c r="H322" s="216">
        <v>11.577</v>
      </c>
      <c r="I322" s="217"/>
      <c r="J322" s="218">
        <f>ROUND(I322*H322,2)</f>
        <v>0</v>
      </c>
      <c r="K322" s="214" t="s">
        <v>128</v>
      </c>
      <c r="L322" s="219"/>
      <c r="M322" s="220" t="s">
        <v>19</v>
      </c>
      <c r="N322" s="221" t="s">
        <v>40</v>
      </c>
      <c r="O322" s="67"/>
      <c r="P322" s="185">
        <f>O322*H322</f>
        <v>0</v>
      </c>
      <c r="Q322" s="185">
        <v>0.0287</v>
      </c>
      <c r="R322" s="185">
        <f>Q322*H322</f>
        <v>0.3322599</v>
      </c>
      <c r="S322" s="185">
        <v>0</v>
      </c>
      <c r="T322" s="18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230</v>
      </c>
      <c r="AT322" s="187" t="s">
        <v>135</v>
      </c>
      <c r="AU322" s="187" t="s">
        <v>129</v>
      </c>
      <c r="AY322" s="20" t="s">
        <v>121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20" t="s">
        <v>77</v>
      </c>
      <c r="BK322" s="188">
        <f>ROUND(I322*H322,2)</f>
        <v>0</v>
      </c>
      <c r="BL322" s="20" t="s">
        <v>219</v>
      </c>
      <c r="BM322" s="187" t="s">
        <v>502</v>
      </c>
    </row>
    <row r="323" spans="1:65" s="2" customFormat="1" ht="36">
      <c r="A323" s="37"/>
      <c r="B323" s="38"/>
      <c r="C323" s="176" t="s">
        <v>503</v>
      </c>
      <c r="D323" s="176" t="s">
        <v>124</v>
      </c>
      <c r="E323" s="177" t="s">
        <v>504</v>
      </c>
      <c r="F323" s="178" t="s">
        <v>505</v>
      </c>
      <c r="G323" s="179" t="s">
        <v>144</v>
      </c>
      <c r="H323" s="180">
        <v>128.16</v>
      </c>
      <c r="I323" s="181"/>
      <c r="J323" s="182">
        <f>ROUND(I323*H323,2)</f>
        <v>0</v>
      </c>
      <c r="K323" s="178" t="s">
        <v>128</v>
      </c>
      <c r="L323" s="42"/>
      <c r="M323" s="183" t="s">
        <v>19</v>
      </c>
      <c r="N323" s="184" t="s">
        <v>40</v>
      </c>
      <c r="O323" s="67"/>
      <c r="P323" s="185">
        <f>O323*H323</f>
        <v>0</v>
      </c>
      <c r="Q323" s="185">
        <v>0.00027</v>
      </c>
      <c r="R323" s="185">
        <f>Q323*H323</f>
        <v>0.0346032</v>
      </c>
      <c r="S323" s="185">
        <v>0</v>
      </c>
      <c r="T323" s="18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87" t="s">
        <v>219</v>
      </c>
      <c r="AT323" s="187" t="s">
        <v>124</v>
      </c>
      <c r="AU323" s="187" t="s">
        <v>129</v>
      </c>
      <c r="AY323" s="20" t="s">
        <v>121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20" t="s">
        <v>77</v>
      </c>
      <c r="BK323" s="188">
        <f>ROUND(I323*H323,2)</f>
        <v>0</v>
      </c>
      <c r="BL323" s="20" t="s">
        <v>219</v>
      </c>
      <c r="BM323" s="187" t="s">
        <v>506</v>
      </c>
    </row>
    <row r="324" spans="2:51" s="13" customFormat="1" ht="11.25">
      <c r="B324" s="189"/>
      <c r="C324" s="190"/>
      <c r="D324" s="191" t="s">
        <v>131</v>
      </c>
      <c r="E324" s="192" t="s">
        <v>19</v>
      </c>
      <c r="F324" s="193" t="s">
        <v>507</v>
      </c>
      <c r="G324" s="190"/>
      <c r="H324" s="194">
        <v>111.36</v>
      </c>
      <c r="I324" s="195"/>
      <c r="J324" s="190"/>
      <c r="K324" s="190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131</v>
      </c>
      <c r="AU324" s="200" t="s">
        <v>129</v>
      </c>
      <c r="AV324" s="13" t="s">
        <v>79</v>
      </c>
      <c r="AW324" s="13" t="s">
        <v>31</v>
      </c>
      <c r="AX324" s="13" t="s">
        <v>69</v>
      </c>
      <c r="AY324" s="200" t="s">
        <v>121</v>
      </c>
    </row>
    <row r="325" spans="2:51" s="13" customFormat="1" ht="11.25">
      <c r="B325" s="189"/>
      <c r="C325" s="190"/>
      <c r="D325" s="191" t="s">
        <v>131</v>
      </c>
      <c r="E325" s="192" t="s">
        <v>19</v>
      </c>
      <c r="F325" s="193" t="s">
        <v>508</v>
      </c>
      <c r="G325" s="190"/>
      <c r="H325" s="194">
        <v>16.8</v>
      </c>
      <c r="I325" s="195"/>
      <c r="J325" s="190"/>
      <c r="K325" s="190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131</v>
      </c>
      <c r="AU325" s="200" t="s">
        <v>129</v>
      </c>
      <c r="AV325" s="13" t="s">
        <v>79</v>
      </c>
      <c r="AW325" s="13" t="s">
        <v>31</v>
      </c>
      <c r="AX325" s="13" t="s">
        <v>69</v>
      </c>
      <c r="AY325" s="200" t="s">
        <v>121</v>
      </c>
    </row>
    <row r="326" spans="2:51" s="14" customFormat="1" ht="11.25">
      <c r="B326" s="201"/>
      <c r="C326" s="202"/>
      <c r="D326" s="191" t="s">
        <v>131</v>
      </c>
      <c r="E326" s="203" t="s">
        <v>19</v>
      </c>
      <c r="F326" s="204" t="s">
        <v>134</v>
      </c>
      <c r="G326" s="202"/>
      <c r="H326" s="205">
        <v>128.16</v>
      </c>
      <c r="I326" s="206"/>
      <c r="J326" s="202"/>
      <c r="K326" s="202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131</v>
      </c>
      <c r="AU326" s="211" t="s">
        <v>129</v>
      </c>
      <c r="AV326" s="14" t="s">
        <v>129</v>
      </c>
      <c r="AW326" s="14" t="s">
        <v>31</v>
      </c>
      <c r="AX326" s="14" t="s">
        <v>77</v>
      </c>
      <c r="AY326" s="211" t="s">
        <v>121</v>
      </c>
    </row>
    <row r="327" spans="1:65" s="2" customFormat="1" ht="24">
      <c r="A327" s="37"/>
      <c r="B327" s="38"/>
      <c r="C327" s="212" t="s">
        <v>509</v>
      </c>
      <c r="D327" s="212" t="s">
        <v>135</v>
      </c>
      <c r="E327" s="213" t="s">
        <v>510</v>
      </c>
      <c r="F327" s="214" t="s">
        <v>1704</v>
      </c>
      <c r="G327" s="215" t="s">
        <v>144</v>
      </c>
      <c r="H327" s="216">
        <v>128.16</v>
      </c>
      <c r="I327" s="217"/>
      <c r="J327" s="218">
        <f>ROUND(I327*H327,2)</f>
        <v>0</v>
      </c>
      <c r="K327" s="214" t="s">
        <v>128</v>
      </c>
      <c r="L327" s="219"/>
      <c r="M327" s="220" t="s">
        <v>19</v>
      </c>
      <c r="N327" s="221" t="s">
        <v>40</v>
      </c>
      <c r="O327" s="67"/>
      <c r="P327" s="185">
        <f>O327*H327</f>
        <v>0</v>
      </c>
      <c r="Q327" s="185">
        <v>0.02932</v>
      </c>
      <c r="R327" s="185">
        <f>Q327*H327</f>
        <v>3.7576511999999997</v>
      </c>
      <c r="S327" s="185">
        <v>0</v>
      </c>
      <c r="T327" s="18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7" t="s">
        <v>230</v>
      </c>
      <c r="AT327" s="187" t="s">
        <v>135</v>
      </c>
      <c r="AU327" s="187" t="s">
        <v>129</v>
      </c>
      <c r="AY327" s="20" t="s">
        <v>121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20" t="s">
        <v>77</v>
      </c>
      <c r="BK327" s="188">
        <f>ROUND(I327*H327,2)</f>
        <v>0</v>
      </c>
      <c r="BL327" s="20" t="s">
        <v>219</v>
      </c>
      <c r="BM327" s="187" t="s">
        <v>511</v>
      </c>
    </row>
    <row r="328" spans="1:65" s="2" customFormat="1" ht="36">
      <c r="A328" s="37"/>
      <c r="B328" s="38"/>
      <c r="C328" s="176" t="s">
        <v>512</v>
      </c>
      <c r="D328" s="176" t="s">
        <v>124</v>
      </c>
      <c r="E328" s="177" t="s">
        <v>513</v>
      </c>
      <c r="F328" s="178" t="s">
        <v>514</v>
      </c>
      <c r="G328" s="179" t="s">
        <v>323</v>
      </c>
      <c r="H328" s="180">
        <v>1</v>
      </c>
      <c r="I328" s="181"/>
      <c r="J328" s="182">
        <f>ROUND(I328*H328,2)</f>
        <v>0</v>
      </c>
      <c r="K328" s="178" t="s">
        <v>128</v>
      </c>
      <c r="L328" s="42"/>
      <c r="M328" s="183" t="s">
        <v>19</v>
      </c>
      <c r="N328" s="184" t="s">
        <v>40</v>
      </c>
      <c r="O328" s="67"/>
      <c r="P328" s="185">
        <f>O328*H328</f>
        <v>0</v>
      </c>
      <c r="Q328" s="185">
        <v>0.00027</v>
      </c>
      <c r="R328" s="185">
        <f>Q328*H328</f>
        <v>0.00027</v>
      </c>
      <c r="S328" s="185">
        <v>0</v>
      </c>
      <c r="T328" s="18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7" t="s">
        <v>219</v>
      </c>
      <c r="AT328" s="187" t="s">
        <v>124</v>
      </c>
      <c r="AU328" s="187" t="s">
        <v>129</v>
      </c>
      <c r="AY328" s="20" t="s">
        <v>121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20" t="s">
        <v>77</v>
      </c>
      <c r="BK328" s="188">
        <f>ROUND(I328*H328,2)</f>
        <v>0</v>
      </c>
      <c r="BL328" s="20" t="s">
        <v>219</v>
      </c>
      <c r="BM328" s="187" t="s">
        <v>515</v>
      </c>
    </row>
    <row r="329" spans="1:65" s="2" customFormat="1" ht="16.5" customHeight="1">
      <c r="A329" s="37"/>
      <c r="B329" s="38"/>
      <c r="C329" s="212" t="s">
        <v>516</v>
      </c>
      <c r="D329" s="212" t="s">
        <v>135</v>
      </c>
      <c r="E329" s="213" t="s">
        <v>517</v>
      </c>
      <c r="F329" s="214" t="s">
        <v>1705</v>
      </c>
      <c r="G329" s="215" t="s">
        <v>144</v>
      </c>
      <c r="H329" s="216">
        <v>3.36</v>
      </c>
      <c r="I329" s="217"/>
      <c r="J329" s="218">
        <f>ROUND(I329*H329,2)</f>
        <v>0</v>
      </c>
      <c r="K329" s="214" t="s">
        <v>128</v>
      </c>
      <c r="L329" s="219"/>
      <c r="M329" s="220" t="s">
        <v>19</v>
      </c>
      <c r="N329" s="221" t="s">
        <v>40</v>
      </c>
      <c r="O329" s="67"/>
      <c r="P329" s="185">
        <f>O329*H329</f>
        <v>0</v>
      </c>
      <c r="Q329" s="185">
        <v>0.03095</v>
      </c>
      <c r="R329" s="185">
        <f>Q329*H329</f>
        <v>0.10399199999999999</v>
      </c>
      <c r="S329" s="185">
        <v>0</v>
      </c>
      <c r="T329" s="18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7" t="s">
        <v>230</v>
      </c>
      <c r="AT329" s="187" t="s">
        <v>135</v>
      </c>
      <c r="AU329" s="187" t="s">
        <v>129</v>
      </c>
      <c r="AY329" s="20" t="s">
        <v>121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20" t="s">
        <v>77</v>
      </c>
      <c r="BK329" s="188">
        <f>ROUND(I329*H329,2)</f>
        <v>0</v>
      </c>
      <c r="BL329" s="20" t="s">
        <v>219</v>
      </c>
      <c r="BM329" s="187" t="s">
        <v>518</v>
      </c>
    </row>
    <row r="330" spans="2:51" s="13" customFormat="1" ht="11.25">
      <c r="B330" s="189"/>
      <c r="C330" s="190"/>
      <c r="D330" s="191" t="s">
        <v>131</v>
      </c>
      <c r="E330" s="192" t="s">
        <v>19</v>
      </c>
      <c r="F330" s="193" t="s">
        <v>519</v>
      </c>
      <c r="G330" s="190"/>
      <c r="H330" s="194">
        <v>3.36</v>
      </c>
      <c r="I330" s="195"/>
      <c r="J330" s="190"/>
      <c r="K330" s="190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131</v>
      </c>
      <c r="AU330" s="200" t="s">
        <v>129</v>
      </c>
      <c r="AV330" s="13" t="s">
        <v>79</v>
      </c>
      <c r="AW330" s="13" t="s">
        <v>31</v>
      </c>
      <c r="AX330" s="13" t="s">
        <v>77</v>
      </c>
      <c r="AY330" s="200" t="s">
        <v>121</v>
      </c>
    </row>
    <row r="331" spans="1:65" s="2" customFormat="1" ht="44.25" customHeight="1">
      <c r="A331" s="37"/>
      <c r="B331" s="38"/>
      <c r="C331" s="176" t="s">
        <v>520</v>
      </c>
      <c r="D331" s="176" t="s">
        <v>124</v>
      </c>
      <c r="E331" s="177" t="s">
        <v>521</v>
      </c>
      <c r="F331" s="178" t="s">
        <v>522</v>
      </c>
      <c r="G331" s="179" t="s">
        <v>323</v>
      </c>
      <c r="H331" s="180">
        <v>6.6</v>
      </c>
      <c r="I331" s="181"/>
      <c r="J331" s="182">
        <f>ROUND(I331*H331,2)</f>
        <v>0</v>
      </c>
      <c r="K331" s="178" t="s">
        <v>128</v>
      </c>
      <c r="L331" s="42"/>
      <c r="M331" s="183" t="s">
        <v>19</v>
      </c>
      <c r="N331" s="184" t="s">
        <v>40</v>
      </c>
      <c r="O331" s="67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7" t="s">
        <v>219</v>
      </c>
      <c r="AT331" s="187" t="s">
        <v>124</v>
      </c>
      <c r="AU331" s="187" t="s">
        <v>129</v>
      </c>
      <c r="AY331" s="20" t="s">
        <v>121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20" t="s">
        <v>77</v>
      </c>
      <c r="BK331" s="188">
        <f>ROUND(I331*H331,2)</f>
        <v>0</v>
      </c>
      <c r="BL331" s="20" t="s">
        <v>219</v>
      </c>
      <c r="BM331" s="187" t="s">
        <v>523</v>
      </c>
    </row>
    <row r="332" spans="2:51" s="13" customFormat="1" ht="11.25">
      <c r="B332" s="189"/>
      <c r="C332" s="190"/>
      <c r="D332" s="191" t="s">
        <v>131</v>
      </c>
      <c r="E332" s="192" t="s">
        <v>19</v>
      </c>
      <c r="F332" s="193" t="s">
        <v>524</v>
      </c>
      <c r="G332" s="190"/>
      <c r="H332" s="194">
        <v>6.6</v>
      </c>
      <c r="I332" s="195"/>
      <c r="J332" s="190"/>
      <c r="K332" s="190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131</v>
      </c>
      <c r="AU332" s="200" t="s">
        <v>129</v>
      </c>
      <c r="AV332" s="13" t="s">
        <v>79</v>
      </c>
      <c r="AW332" s="13" t="s">
        <v>31</v>
      </c>
      <c r="AX332" s="13" t="s">
        <v>77</v>
      </c>
      <c r="AY332" s="200" t="s">
        <v>121</v>
      </c>
    </row>
    <row r="333" spans="1:65" s="2" customFormat="1" ht="16.5" customHeight="1">
      <c r="A333" s="37"/>
      <c r="B333" s="38"/>
      <c r="C333" s="212" t="s">
        <v>525</v>
      </c>
      <c r="D333" s="212" t="s">
        <v>135</v>
      </c>
      <c r="E333" s="213" t="s">
        <v>526</v>
      </c>
      <c r="F333" s="214" t="s">
        <v>527</v>
      </c>
      <c r="G333" s="215" t="s">
        <v>127</v>
      </c>
      <c r="H333" s="216">
        <v>6.6</v>
      </c>
      <c r="I333" s="217"/>
      <c r="J333" s="218">
        <f>ROUND(I333*H333,2)</f>
        <v>0</v>
      </c>
      <c r="K333" s="214" t="s">
        <v>128</v>
      </c>
      <c r="L333" s="219"/>
      <c r="M333" s="220" t="s">
        <v>19</v>
      </c>
      <c r="N333" s="221" t="s">
        <v>40</v>
      </c>
      <c r="O333" s="67"/>
      <c r="P333" s="185">
        <f>O333*H333</f>
        <v>0</v>
      </c>
      <c r="Q333" s="185">
        <v>0.0008</v>
      </c>
      <c r="R333" s="185">
        <f>Q333*H333</f>
        <v>0.00528</v>
      </c>
      <c r="S333" s="185">
        <v>0</v>
      </c>
      <c r="T333" s="18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7" t="s">
        <v>230</v>
      </c>
      <c r="AT333" s="187" t="s">
        <v>135</v>
      </c>
      <c r="AU333" s="187" t="s">
        <v>129</v>
      </c>
      <c r="AY333" s="20" t="s">
        <v>121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20" t="s">
        <v>77</v>
      </c>
      <c r="BK333" s="188">
        <f>ROUND(I333*H333,2)</f>
        <v>0</v>
      </c>
      <c r="BL333" s="20" t="s">
        <v>219</v>
      </c>
      <c r="BM333" s="187" t="s">
        <v>528</v>
      </c>
    </row>
    <row r="334" spans="1:65" s="2" customFormat="1" ht="44.25" customHeight="1">
      <c r="A334" s="37"/>
      <c r="B334" s="38"/>
      <c r="C334" s="176" t="s">
        <v>529</v>
      </c>
      <c r="D334" s="176" t="s">
        <v>124</v>
      </c>
      <c r="E334" s="177" t="s">
        <v>530</v>
      </c>
      <c r="F334" s="178" t="s">
        <v>531</v>
      </c>
      <c r="G334" s="179" t="s">
        <v>323</v>
      </c>
      <c r="H334" s="180">
        <v>39.6</v>
      </c>
      <c r="I334" s="181"/>
      <c r="J334" s="182">
        <f>ROUND(I334*H334,2)</f>
        <v>0</v>
      </c>
      <c r="K334" s="178" t="s">
        <v>128</v>
      </c>
      <c r="L334" s="42"/>
      <c r="M334" s="183" t="s">
        <v>19</v>
      </c>
      <c r="N334" s="184" t="s">
        <v>40</v>
      </c>
      <c r="O334" s="67"/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7" t="s">
        <v>219</v>
      </c>
      <c r="AT334" s="187" t="s">
        <v>124</v>
      </c>
      <c r="AU334" s="187" t="s">
        <v>129</v>
      </c>
      <c r="AY334" s="20" t="s">
        <v>121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20" t="s">
        <v>77</v>
      </c>
      <c r="BK334" s="188">
        <f>ROUND(I334*H334,2)</f>
        <v>0</v>
      </c>
      <c r="BL334" s="20" t="s">
        <v>219</v>
      </c>
      <c r="BM334" s="187" t="s">
        <v>532</v>
      </c>
    </row>
    <row r="335" spans="2:51" s="13" customFormat="1" ht="11.25">
      <c r="B335" s="189"/>
      <c r="C335" s="190"/>
      <c r="D335" s="191" t="s">
        <v>131</v>
      </c>
      <c r="E335" s="192" t="s">
        <v>19</v>
      </c>
      <c r="F335" s="193" t="s">
        <v>533</v>
      </c>
      <c r="G335" s="190"/>
      <c r="H335" s="194">
        <v>39.6</v>
      </c>
      <c r="I335" s="195"/>
      <c r="J335" s="190"/>
      <c r="K335" s="190"/>
      <c r="L335" s="196"/>
      <c r="M335" s="197"/>
      <c r="N335" s="198"/>
      <c r="O335" s="198"/>
      <c r="P335" s="198"/>
      <c r="Q335" s="198"/>
      <c r="R335" s="198"/>
      <c r="S335" s="198"/>
      <c r="T335" s="199"/>
      <c r="AT335" s="200" t="s">
        <v>131</v>
      </c>
      <c r="AU335" s="200" t="s">
        <v>129</v>
      </c>
      <c r="AV335" s="13" t="s">
        <v>79</v>
      </c>
      <c r="AW335" s="13" t="s">
        <v>31</v>
      </c>
      <c r="AX335" s="13" t="s">
        <v>77</v>
      </c>
      <c r="AY335" s="200" t="s">
        <v>121</v>
      </c>
    </row>
    <row r="336" spans="1:65" s="2" customFormat="1" ht="16.5" customHeight="1">
      <c r="A336" s="37"/>
      <c r="B336" s="38"/>
      <c r="C336" s="212" t="s">
        <v>534</v>
      </c>
      <c r="D336" s="212" t="s">
        <v>135</v>
      </c>
      <c r="E336" s="213" t="s">
        <v>526</v>
      </c>
      <c r="F336" s="214" t="s">
        <v>527</v>
      </c>
      <c r="G336" s="215" t="s">
        <v>127</v>
      </c>
      <c r="H336" s="216">
        <v>39.6</v>
      </c>
      <c r="I336" s="217"/>
      <c r="J336" s="218">
        <f>ROUND(I336*H336,2)</f>
        <v>0</v>
      </c>
      <c r="K336" s="214" t="s">
        <v>128</v>
      </c>
      <c r="L336" s="219"/>
      <c r="M336" s="220" t="s">
        <v>19</v>
      </c>
      <c r="N336" s="221" t="s">
        <v>40</v>
      </c>
      <c r="O336" s="67"/>
      <c r="P336" s="185">
        <f>O336*H336</f>
        <v>0</v>
      </c>
      <c r="Q336" s="185">
        <v>0.0008</v>
      </c>
      <c r="R336" s="185">
        <f>Q336*H336</f>
        <v>0.03168</v>
      </c>
      <c r="S336" s="185">
        <v>0</v>
      </c>
      <c r="T336" s="18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7" t="s">
        <v>230</v>
      </c>
      <c r="AT336" s="187" t="s">
        <v>135</v>
      </c>
      <c r="AU336" s="187" t="s">
        <v>129</v>
      </c>
      <c r="AY336" s="20" t="s">
        <v>121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20" t="s">
        <v>77</v>
      </c>
      <c r="BK336" s="188">
        <f>ROUND(I336*H336,2)</f>
        <v>0</v>
      </c>
      <c r="BL336" s="20" t="s">
        <v>219</v>
      </c>
      <c r="BM336" s="187" t="s">
        <v>535</v>
      </c>
    </row>
    <row r="337" spans="1:65" s="2" customFormat="1" ht="44.25" customHeight="1">
      <c r="A337" s="37"/>
      <c r="B337" s="38"/>
      <c r="C337" s="176" t="s">
        <v>536</v>
      </c>
      <c r="D337" s="176" t="s">
        <v>124</v>
      </c>
      <c r="E337" s="177" t="s">
        <v>537</v>
      </c>
      <c r="F337" s="178" t="s">
        <v>538</v>
      </c>
      <c r="G337" s="179" t="s">
        <v>251</v>
      </c>
      <c r="H337" s="232"/>
      <c r="I337" s="181"/>
      <c r="J337" s="182">
        <f>ROUND(I337*H337,2)</f>
        <v>0</v>
      </c>
      <c r="K337" s="178" t="s">
        <v>128</v>
      </c>
      <c r="L337" s="42"/>
      <c r="M337" s="183" t="s">
        <v>19</v>
      </c>
      <c r="N337" s="184" t="s">
        <v>40</v>
      </c>
      <c r="O337" s="67"/>
      <c r="P337" s="185">
        <f>O337*H337</f>
        <v>0</v>
      </c>
      <c r="Q337" s="185">
        <v>0</v>
      </c>
      <c r="R337" s="185">
        <f>Q337*H337</f>
        <v>0</v>
      </c>
      <c r="S337" s="185">
        <v>0</v>
      </c>
      <c r="T337" s="18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7" t="s">
        <v>219</v>
      </c>
      <c r="AT337" s="187" t="s">
        <v>124</v>
      </c>
      <c r="AU337" s="187" t="s">
        <v>129</v>
      </c>
      <c r="AY337" s="20" t="s">
        <v>121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20" t="s">
        <v>77</v>
      </c>
      <c r="BK337" s="188">
        <f>ROUND(I337*H337,2)</f>
        <v>0</v>
      </c>
      <c r="BL337" s="20" t="s">
        <v>219</v>
      </c>
      <c r="BM337" s="187" t="s">
        <v>539</v>
      </c>
    </row>
    <row r="338" spans="2:63" s="12" customFormat="1" ht="22.9" customHeight="1">
      <c r="B338" s="160"/>
      <c r="C338" s="161"/>
      <c r="D338" s="162" t="s">
        <v>68</v>
      </c>
      <c r="E338" s="174" t="s">
        <v>540</v>
      </c>
      <c r="F338" s="174" t="s">
        <v>541</v>
      </c>
      <c r="G338" s="161"/>
      <c r="H338" s="161"/>
      <c r="I338" s="164"/>
      <c r="J338" s="175">
        <f>BK338</f>
        <v>0</v>
      </c>
      <c r="K338" s="161"/>
      <c r="L338" s="166"/>
      <c r="M338" s="167"/>
      <c r="N338" s="168"/>
      <c r="O338" s="168"/>
      <c r="P338" s="169">
        <f>SUM(P339:P342)</f>
        <v>0</v>
      </c>
      <c r="Q338" s="168"/>
      <c r="R338" s="169">
        <f>SUM(R339:R342)</f>
        <v>0</v>
      </c>
      <c r="S338" s="168"/>
      <c r="T338" s="170">
        <f>SUM(T339:T342)</f>
        <v>0.18</v>
      </c>
      <c r="AR338" s="171" t="s">
        <v>79</v>
      </c>
      <c r="AT338" s="172" t="s">
        <v>68</v>
      </c>
      <c r="AU338" s="172" t="s">
        <v>77</v>
      </c>
      <c r="AY338" s="171" t="s">
        <v>121</v>
      </c>
      <c r="BK338" s="173">
        <f>SUM(BK339:BK342)</f>
        <v>0</v>
      </c>
    </row>
    <row r="339" spans="1:65" s="2" customFormat="1" ht="21.75" customHeight="1">
      <c r="A339" s="37"/>
      <c r="B339" s="38"/>
      <c r="C339" s="176" t="s">
        <v>542</v>
      </c>
      <c r="D339" s="176" t="s">
        <v>124</v>
      </c>
      <c r="E339" s="177" t="s">
        <v>543</v>
      </c>
      <c r="F339" s="178" t="s">
        <v>544</v>
      </c>
      <c r="G339" s="179" t="s">
        <v>545</v>
      </c>
      <c r="H339" s="180">
        <v>1</v>
      </c>
      <c r="I339" s="181"/>
      <c r="J339" s="182">
        <f>ROUND(I339*H339,2)</f>
        <v>0</v>
      </c>
      <c r="K339" s="178" t="s">
        <v>19</v>
      </c>
      <c r="L339" s="42"/>
      <c r="M339" s="183" t="s">
        <v>19</v>
      </c>
      <c r="N339" s="184" t="s">
        <v>40</v>
      </c>
      <c r="O339" s="67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7" t="s">
        <v>129</v>
      </c>
      <c r="AT339" s="187" t="s">
        <v>124</v>
      </c>
      <c r="AU339" s="187" t="s">
        <v>79</v>
      </c>
      <c r="AY339" s="20" t="s">
        <v>121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20" t="s">
        <v>77</v>
      </c>
      <c r="BK339" s="188">
        <f>ROUND(I339*H339,2)</f>
        <v>0</v>
      </c>
      <c r="BL339" s="20" t="s">
        <v>129</v>
      </c>
      <c r="BM339" s="187" t="s">
        <v>546</v>
      </c>
    </row>
    <row r="340" spans="1:65" s="2" customFormat="1" ht="24">
      <c r="A340" s="37"/>
      <c r="B340" s="38"/>
      <c r="C340" s="176" t="s">
        <v>547</v>
      </c>
      <c r="D340" s="176" t="s">
        <v>124</v>
      </c>
      <c r="E340" s="177" t="s">
        <v>548</v>
      </c>
      <c r="F340" s="178" t="s">
        <v>549</v>
      </c>
      <c r="G340" s="179" t="s">
        <v>127</v>
      </c>
      <c r="H340" s="180">
        <v>6</v>
      </c>
      <c r="I340" s="181"/>
      <c r="J340" s="182">
        <f>ROUND(I340*H340,2)</f>
        <v>0</v>
      </c>
      <c r="K340" s="178" t="s">
        <v>128</v>
      </c>
      <c r="L340" s="42"/>
      <c r="M340" s="183" t="s">
        <v>19</v>
      </c>
      <c r="N340" s="184" t="s">
        <v>40</v>
      </c>
      <c r="O340" s="67"/>
      <c r="P340" s="185">
        <f>O340*H340</f>
        <v>0</v>
      </c>
      <c r="Q340" s="185">
        <v>0</v>
      </c>
      <c r="R340" s="185">
        <f>Q340*H340</f>
        <v>0</v>
      </c>
      <c r="S340" s="185">
        <v>0</v>
      </c>
      <c r="T340" s="18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7" t="s">
        <v>219</v>
      </c>
      <c r="AT340" s="187" t="s">
        <v>124</v>
      </c>
      <c r="AU340" s="187" t="s">
        <v>79</v>
      </c>
      <c r="AY340" s="20" t="s">
        <v>121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20" t="s">
        <v>77</v>
      </c>
      <c r="BK340" s="188">
        <f>ROUND(I340*H340,2)</f>
        <v>0</v>
      </c>
      <c r="BL340" s="20" t="s">
        <v>219</v>
      </c>
      <c r="BM340" s="187" t="s">
        <v>550</v>
      </c>
    </row>
    <row r="341" spans="1:65" s="2" customFormat="1" ht="24">
      <c r="A341" s="37"/>
      <c r="B341" s="38"/>
      <c r="C341" s="176" t="s">
        <v>551</v>
      </c>
      <c r="D341" s="176" t="s">
        <v>124</v>
      </c>
      <c r="E341" s="177" t="s">
        <v>552</v>
      </c>
      <c r="F341" s="178" t="s">
        <v>553</v>
      </c>
      <c r="G341" s="179" t="s">
        <v>127</v>
      </c>
      <c r="H341" s="180">
        <v>6</v>
      </c>
      <c r="I341" s="181"/>
      <c r="J341" s="182">
        <f>ROUND(I341*H341,2)</f>
        <v>0</v>
      </c>
      <c r="K341" s="178" t="s">
        <v>128</v>
      </c>
      <c r="L341" s="42"/>
      <c r="M341" s="183" t="s">
        <v>19</v>
      </c>
      <c r="N341" s="184" t="s">
        <v>40</v>
      </c>
      <c r="O341" s="67"/>
      <c r="P341" s="185">
        <f>O341*H341</f>
        <v>0</v>
      </c>
      <c r="Q341" s="185">
        <v>0</v>
      </c>
      <c r="R341" s="185">
        <f>Q341*H341</f>
        <v>0</v>
      </c>
      <c r="S341" s="185">
        <v>0.03</v>
      </c>
      <c r="T341" s="186">
        <f>S341*H341</f>
        <v>0.18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7" t="s">
        <v>219</v>
      </c>
      <c r="AT341" s="187" t="s">
        <v>124</v>
      </c>
      <c r="AU341" s="187" t="s">
        <v>79</v>
      </c>
      <c r="AY341" s="20" t="s">
        <v>121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20" t="s">
        <v>77</v>
      </c>
      <c r="BK341" s="188">
        <f>ROUND(I341*H341,2)</f>
        <v>0</v>
      </c>
      <c r="BL341" s="20" t="s">
        <v>219</v>
      </c>
      <c r="BM341" s="187" t="s">
        <v>554</v>
      </c>
    </row>
    <row r="342" spans="1:65" s="2" customFormat="1" ht="44.25" customHeight="1">
      <c r="A342" s="37"/>
      <c r="B342" s="38"/>
      <c r="C342" s="176" t="s">
        <v>555</v>
      </c>
      <c r="D342" s="176" t="s">
        <v>124</v>
      </c>
      <c r="E342" s="177" t="s">
        <v>556</v>
      </c>
      <c r="F342" s="178" t="s">
        <v>557</v>
      </c>
      <c r="G342" s="179" t="s">
        <v>251</v>
      </c>
      <c r="H342" s="232"/>
      <c r="I342" s="181"/>
      <c r="J342" s="182">
        <f>ROUND(I342*H342,2)</f>
        <v>0</v>
      </c>
      <c r="K342" s="178" t="s">
        <v>128</v>
      </c>
      <c r="L342" s="42"/>
      <c r="M342" s="183" t="s">
        <v>19</v>
      </c>
      <c r="N342" s="184" t="s">
        <v>40</v>
      </c>
      <c r="O342" s="67"/>
      <c r="P342" s="185">
        <f>O342*H342</f>
        <v>0</v>
      </c>
      <c r="Q342" s="185">
        <v>0</v>
      </c>
      <c r="R342" s="185">
        <f>Q342*H342</f>
        <v>0</v>
      </c>
      <c r="S342" s="185">
        <v>0</v>
      </c>
      <c r="T342" s="18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7" t="s">
        <v>219</v>
      </c>
      <c r="AT342" s="187" t="s">
        <v>124</v>
      </c>
      <c r="AU342" s="187" t="s">
        <v>79</v>
      </c>
      <c r="AY342" s="20" t="s">
        <v>121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20" t="s">
        <v>77</v>
      </c>
      <c r="BK342" s="188">
        <f>ROUND(I342*H342,2)</f>
        <v>0</v>
      </c>
      <c r="BL342" s="20" t="s">
        <v>219</v>
      </c>
      <c r="BM342" s="187" t="s">
        <v>558</v>
      </c>
    </row>
    <row r="343" spans="2:63" s="12" customFormat="1" ht="25.9" customHeight="1">
      <c r="B343" s="160"/>
      <c r="C343" s="161"/>
      <c r="D343" s="162" t="s">
        <v>68</v>
      </c>
      <c r="E343" s="163" t="s">
        <v>559</v>
      </c>
      <c r="F343" s="163" t="s">
        <v>560</v>
      </c>
      <c r="G343" s="161"/>
      <c r="H343" s="161"/>
      <c r="I343" s="164"/>
      <c r="J343" s="165">
        <f>BK343</f>
        <v>0</v>
      </c>
      <c r="K343" s="161"/>
      <c r="L343" s="166"/>
      <c r="M343" s="167"/>
      <c r="N343" s="168"/>
      <c r="O343" s="168"/>
      <c r="P343" s="169">
        <f>P344</f>
        <v>0</v>
      </c>
      <c r="Q343" s="168"/>
      <c r="R343" s="169">
        <f>R344</f>
        <v>0</v>
      </c>
      <c r="S343" s="168"/>
      <c r="T343" s="170">
        <f>T344</f>
        <v>0</v>
      </c>
      <c r="AR343" s="171" t="s">
        <v>152</v>
      </c>
      <c r="AT343" s="172" t="s">
        <v>68</v>
      </c>
      <c r="AU343" s="172" t="s">
        <v>69</v>
      </c>
      <c r="AY343" s="171" t="s">
        <v>121</v>
      </c>
      <c r="BK343" s="173">
        <f>BK344</f>
        <v>0</v>
      </c>
    </row>
    <row r="344" spans="2:63" s="12" customFormat="1" ht="22.9" customHeight="1">
      <c r="B344" s="160"/>
      <c r="C344" s="161"/>
      <c r="D344" s="162" t="s">
        <v>68</v>
      </c>
      <c r="E344" s="174" t="s">
        <v>561</v>
      </c>
      <c r="F344" s="174" t="s">
        <v>562</v>
      </c>
      <c r="G344" s="161"/>
      <c r="H344" s="161"/>
      <c r="I344" s="164"/>
      <c r="J344" s="175">
        <f>BK344</f>
        <v>0</v>
      </c>
      <c r="K344" s="161"/>
      <c r="L344" s="166"/>
      <c r="M344" s="167"/>
      <c r="N344" s="168"/>
      <c r="O344" s="168"/>
      <c r="P344" s="169">
        <f>SUM(P345:P350)</f>
        <v>0</v>
      </c>
      <c r="Q344" s="168"/>
      <c r="R344" s="169">
        <f>SUM(R345:R350)</f>
        <v>0</v>
      </c>
      <c r="S344" s="168"/>
      <c r="T344" s="170">
        <f>SUM(T345:T350)</f>
        <v>0</v>
      </c>
      <c r="AR344" s="171" t="s">
        <v>152</v>
      </c>
      <c r="AT344" s="172" t="s">
        <v>68</v>
      </c>
      <c r="AU344" s="172" t="s">
        <v>77</v>
      </c>
      <c r="AY344" s="171" t="s">
        <v>121</v>
      </c>
      <c r="BK344" s="173">
        <f>SUM(BK345:BK350)</f>
        <v>0</v>
      </c>
    </row>
    <row r="345" spans="1:65" s="2" customFormat="1" ht="16.5" customHeight="1">
      <c r="A345" s="37"/>
      <c r="B345" s="38"/>
      <c r="C345" s="176" t="s">
        <v>563</v>
      </c>
      <c r="D345" s="176" t="s">
        <v>124</v>
      </c>
      <c r="E345" s="177" t="s">
        <v>564</v>
      </c>
      <c r="F345" s="178" t="s">
        <v>565</v>
      </c>
      <c r="G345" s="179" t="s">
        <v>566</v>
      </c>
      <c r="H345" s="180">
        <v>1</v>
      </c>
      <c r="I345" s="181"/>
      <c r="J345" s="182">
        <f>ROUND(I345*H345,2)</f>
        <v>0</v>
      </c>
      <c r="K345" s="178" t="s">
        <v>128</v>
      </c>
      <c r="L345" s="42"/>
      <c r="M345" s="183" t="s">
        <v>19</v>
      </c>
      <c r="N345" s="184" t="s">
        <v>40</v>
      </c>
      <c r="O345" s="67"/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7" t="s">
        <v>567</v>
      </c>
      <c r="AT345" s="187" t="s">
        <v>124</v>
      </c>
      <c r="AU345" s="187" t="s">
        <v>79</v>
      </c>
      <c r="AY345" s="20" t="s">
        <v>121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20" t="s">
        <v>77</v>
      </c>
      <c r="BK345" s="188">
        <f>ROUND(I345*H345,2)</f>
        <v>0</v>
      </c>
      <c r="BL345" s="20" t="s">
        <v>567</v>
      </c>
      <c r="BM345" s="187" t="s">
        <v>568</v>
      </c>
    </row>
    <row r="346" spans="2:51" s="15" customFormat="1" ht="22.5">
      <c r="B346" s="222"/>
      <c r="C346" s="223"/>
      <c r="D346" s="191" t="s">
        <v>131</v>
      </c>
      <c r="E346" s="224" t="s">
        <v>19</v>
      </c>
      <c r="F346" s="225" t="s">
        <v>569</v>
      </c>
      <c r="G346" s="223"/>
      <c r="H346" s="224" t="s">
        <v>19</v>
      </c>
      <c r="I346" s="226"/>
      <c r="J346" s="223"/>
      <c r="K346" s="223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131</v>
      </c>
      <c r="AU346" s="231" t="s">
        <v>79</v>
      </c>
      <c r="AV346" s="15" t="s">
        <v>77</v>
      </c>
      <c r="AW346" s="15" t="s">
        <v>31</v>
      </c>
      <c r="AX346" s="15" t="s">
        <v>69</v>
      </c>
      <c r="AY346" s="231" t="s">
        <v>121</v>
      </c>
    </row>
    <row r="347" spans="2:51" s="13" customFormat="1" ht="11.25">
      <c r="B347" s="189"/>
      <c r="C347" s="190"/>
      <c r="D347" s="191" t="s">
        <v>131</v>
      </c>
      <c r="E347" s="192" t="s">
        <v>19</v>
      </c>
      <c r="F347" s="193" t="s">
        <v>77</v>
      </c>
      <c r="G347" s="190"/>
      <c r="H347" s="194">
        <v>1</v>
      </c>
      <c r="I347" s="195"/>
      <c r="J347" s="190"/>
      <c r="K347" s="190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131</v>
      </c>
      <c r="AU347" s="200" t="s">
        <v>79</v>
      </c>
      <c r="AV347" s="13" t="s">
        <v>79</v>
      </c>
      <c r="AW347" s="13" t="s">
        <v>31</v>
      </c>
      <c r="AX347" s="13" t="s">
        <v>77</v>
      </c>
      <c r="AY347" s="200" t="s">
        <v>121</v>
      </c>
    </row>
    <row r="348" spans="1:65" s="2" customFormat="1" ht="16.5" customHeight="1">
      <c r="A348" s="37"/>
      <c r="B348" s="38"/>
      <c r="C348" s="176" t="s">
        <v>570</v>
      </c>
      <c r="D348" s="176" t="s">
        <v>124</v>
      </c>
      <c r="E348" s="177" t="s">
        <v>571</v>
      </c>
      <c r="F348" s="178" t="s">
        <v>572</v>
      </c>
      <c r="G348" s="179" t="s">
        <v>566</v>
      </c>
      <c r="H348" s="180">
        <v>1</v>
      </c>
      <c r="I348" s="181"/>
      <c r="J348" s="182">
        <f>ROUND(I348*H348,2)</f>
        <v>0</v>
      </c>
      <c r="K348" s="178" t="s">
        <v>128</v>
      </c>
      <c r="L348" s="42"/>
      <c r="M348" s="183" t="s">
        <v>19</v>
      </c>
      <c r="N348" s="184" t="s">
        <v>40</v>
      </c>
      <c r="O348" s="67"/>
      <c r="P348" s="185">
        <f>O348*H348</f>
        <v>0</v>
      </c>
      <c r="Q348" s="185">
        <v>0</v>
      </c>
      <c r="R348" s="185">
        <f>Q348*H348</f>
        <v>0</v>
      </c>
      <c r="S348" s="185">
        <v>0</v>
      </c>
      <c r="T348" s="18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7" t="s">
        <v>567</v>
      </c>
      <c r="AT348" s="187" t="s">
        <v>124</v>
      </c>
      <c r="AU348" s="187" t="s">
        <v>79</v>
      </c>
      <c r="AY348" s="20" t="s">
        <v>121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20" t="s">
        <v>77</v>
      </c>
      <c r="BK348" s="188">
        <f>ROUND(I348*H348,2)</f>
        <v>0</v>
      </c>
      <c r="BL348" s="20" t="s">
        <v>567</v>
      </c>
      <c r="BM348" s="187" t="s">
        <v>573</v>
      </c>
    </row>
    <row r="349" spans="2:51" s="15" customFormat="1" ht="22.5">
      <c r="B349" s="222"/>
      <c r="C349" s="223"/>
      <c r="D349" s="191" t="s">
        <v>131</v>
      </c>
      <c r="E349" s="224" t="s">
        <v>19</v>
      </c>
      <c r="F349" s="225" t="s">
        <v>574</v>
      </c>
      <c r="G349" s="223"/>
      <c r="H349" s="224" t="s">
        <v>19</v>
      </c>
      <c r="I349" s="226"/>
      <c r="J349" s="223"/>
      <c r="K349" s="223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131</v>
      </c>
      <c r="AU349" s="231" t="s">
        <v>79</v>
      </c>
      <c r="AV349" s="15" t="s">
        <v>77</v>
      </c>
      <c r="AW349" s="15" t="s">
        <v>31</v>
      </c>
      <c r="AX349" s="15" t="s">
        <v>69</v>
      </c>
      <c r="AY349" s="231" t="s">
        <v>121</v>
      </c>
    </row>
    <row r="350" spans="2:51" s="13" customFormat="1" ht="11.25">
      <c r="B350" s="189"/>
      <c r="C350" s="190"/>
      <c r="D350" s="191" t="s">
        <v>131</v>
      </c>
      <c r="E350" s="192" t="s">
        <v>19</v>
      </c>
      <c r="F350" s="193" t="s">
        <v>77</v>
      </c>
      <c r="G350" s="190"/>
      <c r="H350" s="194">
        <v>1</v>
      </c>
      <c r="I350" s="195"/>
      <c r="J350" s="190"/>
      <c r="K350" s="190"/>
      <c r="L350" s="196"/>
      <c r="M350" s="197"/>
      <c r="N350" s="198"/>
      <c r="O350" s="198"/>
      <c r="P350" s="198"/>
      <c r="Q350" s="198"/>
      <c r="R350" s="198"/>
      <c r="S350" s="198"/>
      <c r="T350" s="199"/>
      <c r="AT350" s="200" t="s">
        <v>131</v>
      </c>
      <c r="AU350" s="200" t="s">
        <v>79</v>
      </c>
      <c r="AV350" s="13" t="s">
        <v>79</v>
      </c>
      <c r="AW350" s="13" t="s">
        <v>31</v>
      </c>
      <c r="AX350" s="13" t="s">
        <v>77</v>
      </c>
      <c r="AY350" s="200" t="s">
        <v>121</v>
      </c>
    </row>
    <row r="351" spans="2:63" s="12" customFormat="1" ht="25.9" customHeight="1">
      <c r="B351" s="160"/>
      <c r="C351" s="161"/>
      <c r="D351" s="162" t="s">
        <v>68</v>
      </c>
      <c r="E351" s="163" t="s">
        <v>575</v>
      </c>
      <c r="F351" s="163" t="s">
        <v>576</v>
      </c>
      <c r="G351" s="161"/>
      <c r="H351" s="161"/>
      <c r="I351" s="164"/>
      <c r="J351" s="165">
        <f>BK351</f>
        <v>0</v>
      </c>
      <c r="K351" s="161"/>
      <c r="L351" s="166"/>
      <c r="M351" s="167"/>
      <c r="N351" s="168"/>
      <c r="O351" s="168"/>
      <c r="P351" s="169">
        <f>SUM(P352:P353)</f>
        <v>0</v>
      </c>
      <c r="Q351" s="168"/>
      <c r="R351" s="169">
        <f>SUM(R352:R353)</f>
        <v>0</v>
      </c>
      <c r="S351" s="168"/>
      <c r="T351" s="170">
        <f>SUM(T352:T353)</f>
        <v>0</v>
      </c>
      <c r="AR351" s="171" t="s">
        <v>152</v>
      </c>
      <c r="AT351" s="172" t="s">
        <v>68</v>
      </c>
      <c r="AU351" s="172" t="s">
        <v>69</v>
      </c>
      <c r="AY351" s="171" t="s">
        <v>121</v>
      </c>
      <c r="BK351" s="173">
        <f>SUM(BK352:BK353)</f>
        <v>0</v>
      </c>
    </row>
    <row r="352" spans="1:65" s="2" customFormat="1" ht="16.5" customHeight="1">
      <c r="A352" s="37"/>
      <c r="B352" s="38"/>
      <c r="C352" s="176" t="s">
        <v>577</v>
      </c>
      <c r="D352" s="176" t="s">
        <v>124</v>
      </c>
      <c r="E352" s="177" t="s">
        <v>578</v>
      </c>
      <c r="F352" s="178" t="s">
        <v>579</v>
      </c>
      <c r="G352" s="179" t="s">
        <v>566</v>
      </c>
      <c r="H352" s="180">
        <v>1</v>
      </c>
      <c r="I352" s="181"/>
      <c r="J352" s="182">
        <f>ROUND(I352*H352,2)</f>
        <v>0</v>
      </c>
      <c r="K352" s="178" t="s">
        <v>128</v>
      </c>
      <c r="L352" s="42"/>
      <c r="M352" s="183" t="s">
        <v>19</v>
      </c>
      <c r="N352" s="184" t="s">
        <v>40</v>
      </c>
      <c r="O352" s="67"/>
      <c r="P352" s="185">
        <f>O352*H352</f>
        <v>0</v>
      </c>
      <c r="Q352" s="185">
        <v>0</v>
      </c>
      <c r="R352" s="185">
        <f>Q352*H352</f>
        <v>0</v>
      </c>
      <c r="S352" s="185">
        <v>0</v>
      </c>
      <c r="T352" s="18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87" t="s">
        <v>567</v>
      </c>
      <c r="AT352" s="187" t="s">
        <v>124</v>
      </c>
      <c r="AU352" s="187" t="s">
        <v>77</v>
      </c>
      <c r="AY352" s="20" t="s">
        <v>121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20" t="s">
        <v>77</v>
      </c>
      <c r="BK352" s="188">
        <f>ROUND(I352*H352,2)</f>
        <v>0</v>
      </c>
      <c r="BL352" s="20" t="s">
        <v>567</v>
      </c>
      <c r="BM352" s="187" t="s">
        <v>580</v>
      </c>
    </row>
    <row r="353" spans="1:65" s="2" customFormat="1" ht="16.5" customHeight="1">
      <c r="A353" s="37"/>
      <c r="B353" s="38"/>
      <c r="C353" s="176" t="s">
        <v>581</v>
      </c>
      <c r="D353" s="176" t="s">
        <v>124</v>
      </c>
      <c r="E353" s="177" t="s">
        <v>582</v>
      </c>
      <c r="F353" s="178" t="s">
        <v>583</v>
      </c>
      <c r="G353" s="179" t="s">
        <v>566</v>
      </c>
      <c r="H353" s="180">
        <v>1</v>
      </c>
      <c r="I353" s="181"/>
      <c r="J353" s="182">
        <f>ROUND(I353*H353,2)</f>
        <v>0</v>
      </c>
      <c r="K353" s="178" t="s">
        <v>128</v>
      </c>
      <c r="L353" s="42"/>
      <c r="M353" s="246" t="s">
        <v>19</v>
      </c>
      <c r="N353" s="247" t="s">
        <v>40</v>
      </c>
      <c r="O353" s="248"/>
      <c r="P353" s="249">
        <f>O353*H353</f>
        <v>0</v>
      </c>
      <c r="Q353" s="249">
        <v>0</v>
      </c>
      <c r="R353" s="249">
        <f>Q353*H353</f>
        <v>0</v>
      </c>
      <c r="S353" s="249">
        <v>0</v>
      </c>
      <c r="T353" s="250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7" t="s">
        <v>567</v>
      </c>
      <c r="AT353" s="187" t="s">
        <v>124</v>
      </c>
      <c r="AU353" s="187" t="s">
        <v>77</v>
      </c>
      <c r="AY353" s="20" t="s">
        <v>121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20" t="s">
        <v>77</v>
      </c>
      <c r="BK353" s="188">
        <f>ROUND(I353*H353,2)</f>
        <v>0</v>
      </c>
      <c r="BL353" s="20" t="s">
        <v>567</v>
      </c>
      <c r="BM353" s="187" t="s">
        <v>584</v>
      </c>
    </row>
    <row r="354" spans="1:31" s="2" customFormat="1" ht="6.95" customHeight="1">
      <c r="A354" s="37"/>
      <c r="B354" s="50"/>
      <c r="C354" s="51"/>
      <c r="D354" s="51"/>
      <c r="E354" s="51"/>
      <c r="F354" s="51"/>
      <c r="G354" s="51"/>
      <c r="H354" s="51"/>
      <c r="I354" s="51"/>
      <c r="J354" s="51"/>
      <c r="K354" s="51"/>
      <c r="L354" s="42"/>
      <c r="M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</sheetData>
  <sheetProtection algorithmName="SHA-512" hashValue="5xfasOgEyPf7Tgr1x8K2O/+n+kt1DMxlSHZjpZMTsp8TeFq5zjzoFooWF7Av8/zKP7Pmev+FUyLBDIME9Zlb3A==" saltValue="eyGo4nquAytRGAK5c+WWPQ==" spinCount="100000" sheet="1" objects="1" scenarios="1" formatColumns="0" formatRows="0" autoFilter="0"/>
  <autoFilter ref="C94:K353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66"/>
  <sheetViews>
    <sheetView showGridLines="0" workbookViewId="0" topLeftCell="A401">
      <selection activeCell="I417" sqref="I4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0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79</v>
      </c>
    </row>
    <row r="4" spans="2:46" s="1" customFormat="1" ht="24.95" customHeight="1">
      <c r="B4" s="23"/>
      <c r="D4" s="106" t="s">
        <v>83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7" t="str">
        <f>'Rekapitulace stavby'!K6</f>
        <v>Klatovy, SPŠ , parc.číslo 2025/3, 4137</v>
      </c>
      <c r="F7" s="388"/>
      <c r="G7" s="388"/>
      <c r="H7" s="388"/>
      <c r="L7" s="23"/>
    </row>
    <row r="8" spans="1:31" s="2" customFormat="1" ht="12" customHeight="1">
      <c r="A8" s="37"/>
      <c r="B8" s="42"/>
      <c r="C8" s="37"/>
      <c r="D8" s="108" t="s">
        <v>84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9" t="s">
        <v>585</v>
      </c>
      <c r="F9" s="390"/>
      <c r="G9" s="390"/>
      <c r="H9" s="390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16. 2. 2021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27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28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08" t="s">
        <v>27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30</v>
      </c>
      <c r="E20" s="37"/>
      <c r="F20" s="37"/>
      <c r="G20" s="37"/>
      <c r="H20" s="37"/>
      <c r="I20" s="108" t="s">
        <v>26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27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32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27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3" t="s">
        <v>19</v>
      </c>
      <c r="F27" s="393"/>
      <c r="G27" s="393"/>
      <c r="H27" s="39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35</v>
      </c>
      <c r="E30" s="37"/>
      <c r="F30" s="37"/>
      <c r="G30" s="37"/>
      <c r="H30" s="37"/>
      <c r="I30" s="37"/>
      <c r="J30" s="117">
        <f>ROUND(J110,2)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37</v>
      </c>
      <c r="G32" s="37"/>
      <c r="H32" s="37"/>
      <c r="I32" s="118" t="s">
        <v>36</v>
      </c>
      <c r="J32" s="118" t="s">
        <v>38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39</v>
      </c>
      <c r="E33" s="108" t="s">
        <v>40</v>
      </c>
      <c r="F33" s="120">
        <f>ROUND((SUM(BE110:BE565)),2)</f>
        <v>0</v>
      </c>
      <c r="G33" s="37"/>
      <c r="H33" s="37"/>
      <c r="I33" s="121">
        <v>0.21</v>
      </c>
      <c r="J33" s="120">
        <f>ROUND(((SUM(BE110:BE565))*I33),2)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41</v>
      </c>
      <c r="F34" s="120">
        <f>ROUND((SUM(BF110:BF565)),2)</f>
        <v>0</v>
      </c>
      <c r="G34" s="37"/>
      <c r="H34" s="37"/>
      <c r="I34" s="121">
        <v>0.15</v>
      </c>
      <c r="J34" s="120">
        <f>ROUND(((SUM(BF110:BF565))*I34),2)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42</v>
      </c>
      <c r="F35" s="120">
        <f>ROUND((SUM(BG110:BG565)),2)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43</v>
      </c>
      <c r="F36" s="120">
        <f>ROUND((SUM(BH110:BH565)),2)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44</v>
      </c>
      <c r="F37" s="120">
        <f>ROUND((SUM(BI110:BI565)),2)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86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4" t="str">
        <f>E7</f>
        <v>Klatovy, SPŠ , parc.číslo 2025/3, 4137</v>
      </c>
      <c r="F48" s="395"/>
      <c r="G48" s="395"/>
      <c r="H48" s="395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84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6" t="str">
        <f>E9</f>
        <v>02 - Přístavba šaten</v>
      </c>
      <c r="F50" s="396"/>
      <c r="G50" s="396"/>
      <c r="H50" s="39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16. 2. 2021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30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32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87</v>
      </c>
      <c r="D57" s="134"/>
      <c r="E57" s="134"/>
      <c r="F57" s="134"/>
      <c r="G57" s="134"/>
      <c r="H57" s="134"/>
      <c r="I57" s="134"/>
      <c r="J57" s="135" t="s">
        <v>88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67</v>
      </c>
      <c r="D59" s="39"/>
      <c r="E59" s="39"/>
      <c r="F59" s="39"/>
      <c r="G59" s="39"/>
      <c r="H59" s="39"/>
      <c r="I59" s="39"/>
      <c r="J59" s="80">
        <f>J110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89</v>
      </c>
    </row>
    <row r="60" spans="2:12" s="9" customFormat="1" ht="24.95" customHeight="1">
      <c r="B60" s="137"/>
      <c r="C60" s="138"/>
      <c r="D60" s="139" t="s">
        <v>90</v>
      </c>
      <c r="E60" s="140"/>
      <c r="F60" s="140"/>
      <c r="G60" s="140"/>
      <c r="H60" s="140"/>
      <c r="I60" s="140"/>
      <c r="J60" s="141">
        <f>J111</f>
        <v>0</v>
      </c>
      <c r="K60" s="138"/>
      <c r="L60" s="142"/>
    </row>
    <row r="61" spans="2:12" s="10" customFormat="1" ht="19.9" customHeight="1">
      <c r="B61" s="143"/>
      <c r="C61" s="144"/>
      <c r="D61" s="145" t="s">
        <v>586</v>
      </c>
      <c r="E61" s="146"/>
      <c r="F61" s="146"/>
      <c r="G61" s="146"/>
      <c r="H61" s="146"/>
      <c r="I61" s="146"/>
      <c r="J61" s="147">
        <f>J112</f>
        <v>0</v>
      </c>
      <c r="K61" s="144"/>
      <c r="L61" s="148"/>
    </row>
    <row r="62" spans="2:12" s="10" customFormat="1" ht="19.9" customHeight="1">
      <c r="B62" s="143"/>
      <c r="C62" s="144"/>
      <c r="D62" s="145" t="s">
        <v>587</v>
      </c>
      <c r="E62" s="146"/>
      <c r="F62" s="146"/>
      <c r="G62" s="146"/>
      <c r="H62" s="146"/>
      <c r="I62" s="146"/>
      <c r="J62" s="147">
        <f>J133</f>
        <v>0</v>
      </c>
      <c r="K62" s="144"/>
      <c r="L62" s="148"/>
    </row>
    <row r="63" spans="2:12" s="10" customFormat="1" ht="19.9" customHeight="1">
      <c r="B63" s="143"/>
      <c r="C63" s="144"/>
      <c r="D63" s="145" t="s">
        <v>588</v>
      </c>
      <c r="E63" s="146"/>
      <c r="F63" s="146"/>
      <c r="G63" s="146"/>
      <c r="H63" s="146"/>
      <c r="I63" s="146"/>
      <c r="J63" s="147">
        <f>J146</f>
        <v>0</v>
      </c>
      <c r="K63" s="144"/>
      <c r="L63" s="148"/>
    </row>
    <row r="64" spans="2:12" s="10" customFormat="1" ht="19.9" customHeight="1">
      <c r="B64" s="143"/>
      <c r="C64" s="144"/>
      <c r="D64" s="145" t="s">
        <v>589</v>
      </c>
      <c r="E64" s="146"/>
      <c r="F64" s="146"/>
      <c r="G64" s="146"/>
      <c r="H64" s="146"/>
      <c r="I64" s="146"/>
      <c r="J64" s="147">
        <f>J172</f>
        <v>0</v>
      </c>
      <c r="K64" s="144"/>
      <c r="L64" s="148"/>
    </row>
    <row r="65" spans="2:12" s="10" customFormat="1" ht="19.9" customHeight="1">
      <c r="B65" s="143"/>
      <c r="C65" s="144"/>
      <c r="D65" s="145" t="s">
        <v>590</v>
      </c>
      <c r="E65" s="146"/>
      <c r="F65" s="146"/>
      <c r="G65" s="146"/>
      <c r="H65" s="146"/>
      <c r="I65" s="146"/>
      <c r="J65" s="147">
        <f>J179</f>
        <v>0</v>
      </c>
      <c r="K65" s="144"/>
      <c r="L65" s="148"/>
    </row>
    <row r="66" spans="2:12" s="10" customFormat="1" ht="19.9" customHeight="1">
      <c r="B66" s="143"/>
      <c r="C66" s="144"/>
      <c r="D66" s="145" t="s">
        <v>91</v>
      </c>
      <c r="E66" s="146"/>
      <c r="F66" s="146"/>
      <c r="G66" s="146"/>
      <c r="H66" s="146"/>
      <c r="I66" s="146"/>
      <c r="J66" s="147">
        <f>J182</f>
        <v>0</v>
      </c>
      <c r="K66" s="144"/>
      <c r="L66" s="148"/>
    </row>
    <row r="67" spans="2:12" s="10" customFormat="1" ht="19.9" customHeight="1">
      <c r="B67" s="143"/>
      <c r="C67" s="144"/>
      <c r="D67" s="145" t="s">
        <v>92</v>
      </c>
      <c r="E67" s="146"/>
      <c r="F67" s="146"/>
      <c r="G67" s="146"/>
      <c r="H67" s="146"/>
      <c r="I67" s="146"/>
      <c r="J67" s="147">
        <f>J222</f>
        <v>0</v>
      </c>
      <c r="K67" s="144"/>
      <c r="L67" s="148"/>
    </row>
    <row r="68" spans="2:12" s="10" customFormat="1" ht="19.9" customHeight="1">
      <c r="B68" s="143"/>
      <c r="C68" s="144"/>
      <c r="D68" s="145" t="s">
        <v>591</v>
      </c>
      <c r="E68" s="146"/>
      <c r="F68" s="146"/>
      <c r="G68" s="146"/>
      <c r="H68" s="146"/>
      <c r="I68" s="146"/>
      <c r="J68" s="147">
        <f>J258</f>
        <v>0</v>
      </c>
      <c r="K68" s="144"/>
      <c r="L68" s="148"/>
    </row>
    <row r="69" spans="2:12" s="10" customFormat="1" ht="19.9" customHeight="1">
      <c r="B69" s="143"/>
      <c r="C69" s="144"/>
      <c r="D69" s="145" t="s">
        <v>93</v>
      </c>
      <c r="E69" s="146"/>
      <c r="F69" s="146"/>
      <c r="G69" s="146"/>
      <c r="H69" s="146"/>
      <c r="I69" s="146"/>
      <c r="J69" s="147">
        <f>J264</f>
        <v>0</v>
      </c>
      <c r="K69" s="144"/>
      <c r="L69" s="148"/>
    </row>
    <row r="70" spans="2:12" s="10" customFormat="1" ht="19.9" customHeight="1">
      <c r="B70" s="143"/>
      <c r="C70" s="144"/>
      <c r="D70" s="145" t="s">
        <v>97</v>
      </c>
      <c r="E70" s="146"/>
      <c r="F70" s="146"/>
      <c r="G70" s="146"/>
      <c r="H70" s="146"/>
      <c r="I70" s="146"/>
      <c r="J70" s="147">
        <f>J266</f>
        <v>0</v>
      </c>
      <c r="K70" s="144"/>
      <c r="L70" s="148"/>
    </row>
    <row r="71" spans="2:12" s="9" customFormat="1" ht="24.95" customHeight="1">
      <c r="B71" s="137"/>
      <c r="C71" s="138"/>
      <c r="D71" s="139" t="s">
        <v>592</v>
      </c>
      <c r="E71" s="140"/>
      <c r="F71" s="140"/>
      <c r="G71" s="140"/>
      <c r="H71" s="140"/>
      <c r="I71" s="140"/>
      <c r="J71" s="141">
        <f>J283</f>
        <v>0</v>
      </c>
      <c r="K71" s="138"/>
      <c r="L71" s="142"/>
    </row>
    <row r="72" spans="2:12" s="10" customFormat="1" ht="19.9" customHeight="1">
      <c r="B72" s="143"/>
      <c r="C72" s="144"/>
      <c r="D72" s="145" t="s">
        <v>593</v>
      </c>
      <c r="E72" s="146"/>
      <c r="F72" s="146"/>
      <c r="G72" s="146"/>
      <c r="H72" s="146"/>
      <c r="I72" s="146"/>
      <c r="J72" s="147">
        <f>J284</f>
        <v>0</v>
      </c>
      <c r="K72" s="144"/>
      <c r="L72" s="148"/>
    </row>
    <row r="73" spans="2:12" s="10" customFormat="1" ht="19.9" customHeight="1">
      <c r="B73" s="143"/>
      <c r="C73" s="144"/>
      <c r="D73" s="145" t="s">
        <v>94</v>
      </c>
      <c r="E73" s="146"/>
      <c r="F73" s="146"/>
      <c r="G73" s="146"/>
      <c r="H73" s="146"/>
      <c r="I73" s="146"/>
      <c r="J73" s="147">
        <f>J300</f>
        <v>0</v>
      </c>
      <c r="K73" s="144"/>
      <c r="L73" s="148"/>
    </row>
    <row r="74" spans="2:12" s="10" customFormat="1" ht="19.9" customHeight="1">
      <c r="B74" s="143"/>
      <c r="C74" s="144"/>
      <c r="D74" s="145" t="s">
        <v>95</v>
      </c>
      <c r="E74" s="146"/>
      <c r="F74" s="146"/>
      <c r="G74" s="146"/>
      <c r="H74" s="146"/>
      <c r="I74" s="146"/>
      <c r="J74" s="147">
        <f>J306</f>
        <v>0</v>
      </c>
      <c r="K74" s="144"/>
      <c r="L74" s="148"/>
    </row>
    <row r="75" spans="2:12" s="10" customFormat="1" ht="19.9" customHeight="1">
      <c r="B75" s="143"/>
      <c r="C75" s="144"/>
      <c r="D75" s="145" t="s">
        <v>594</v>
      </c>
      <c r="E75" s="146"/>
      <c r="F75" s="146"/>
      <c r="G75" s="146"/>
      <c r="H75" s="146"/>
      <c r="I75" s="146"/>
      <c r="J75" s="147">
        <f>J343</f>
        <v>0</v>
      </c>
      <c r="K75" s="144"/>
      <c r="L75" s="148"/>
    </row>
    <row r="76" spans="2:12" s="10" customFormat="1" ht="19.9" customHeight="1">
      <c r="B76" s="143"/>
      <c r="C76" s="144"/>
      <c r="D76" s="145" t="s">
        <v>595</v>
      </c>
      <c r="E76" s="146"/>
      <c r="F76" s="146"/>
      <c r="G76" s="146"/>
      <c r="H76" s="146"/>
      <c r="I76" s="146"/>
      <c r="J76" s="147">
        <f>J359</f>
        <v>0</v>
      </c>
      <c r="K76" s="144"/>
      <c r="L76" s="148"/>
    </row>
    <row r="77" spans="2:12" s="10" customFormat="1" ht="19.9" customHeight="1">
      <c r="B77" s="143"/>
      <c r="C77" s="144"/>
      <c r="D77" s="145" t="s">
        <v>596</v>
      </c>
      <c r="E77" s="146"/>
      <c r="F77" s="146"/>
      <c r="G77" s="146"/>
      <c r="H77" s="146"/>
      <c r="I77" s="146"/>
      <c r="J77" s="147">
        <f>J398</f>
        <v>0</v>
      </c>
      <c r="K77" s="144"/>
      <c r="L77" s="148"/>
    </row>
    <row r="78" spans="2:12" s="10" customFormat="1" ht="19.9" customHeight="1">
      <c r="B78" s="143"/>
      <c r="C78" s="144"/>
      <c r="D78" s="145" t="s">
        <v>597</v>
      </c>
      <c r="E78" s="146"/>
      <c r="F78" s="146"/>
      <c r="G78" s="146"/>
      <c r="H78" s="146"/>
      <c r="I78" s="146"/>
      <c r="J78" s="147">
        <f>J408</f>
        <v>0</v>
      </c>
      <c r="K78" s="144"/>
      <c r="L78" s="148"/>
    </row>
    <row r="79" spans="2:12" s="10" customFormat="1" ht="19.9" customHeight="1">
      <c r="B79" s="143"/>
      <c r="C79" s="144"/>
      <c r="D79" s="145" t="s">
        <v>96</v>
      </c>
      <c r="E79" s="146"/>
      <c r="F79" s="146"/>
      <c r="G79" s="146"/>
      <c r="H79" s="146"/>
      <c r="I79" s="146"/>
      <c r="J79" s="147">
        <f>J415</f>
        <v>0</v>
      </c>
      <c r="K79" s="144"/>
      <c r="L79" s="148"/>
    </row>
    <row r="80" spans="2:12" s="10" customFormat="1" ht="19.9" customHeight="1">
      <c r="B80" s="143"/>
      <c r="C80" s="144"/>
      <c r="D80" s="145" t="s">
        <v>98</v>
      </c>
      <c r="E80" s="146"/>
      <c r="F80" s="146"/>
      <c r="G80" s="146"/>
      <c r="H80" s="146"/>
      <c r="I80" s="146"/>
      <c r="J80" s="147">
        <f>J417</f>
        <v>0</v>
      </c>
      <c r="K80" s="144"/>
      <c r="L80" s="148"/>
    </row>
    <row r="81" spans="2:12" s="10" customFormat="1" ht="19.9" customHeight="1">
      <c r="B81" s="143"/>
      <c r="C81" s="144"/>
      <c r="D81" s="145" t="s">
        <v>598</v>
      </c>
      <c r="E81" s="146"/>
      <c r="F81" s="146"/>
      <c r="G81" s="146"/>
      <c r="H81" s="146"/>
      <c r="I81" s="146"/>
      <c r="J81" s="147">
        <f>J444</f>
        <v>0</v>
      </c>
      <c r="K81" s="144"/>
      <c r="L81" s="148"/>
    </row>
    <row r="82" spans="2:12" s="10" customFormat="1" ht="19.9" customHeight="1">
      <c r="B82" s="143"/>
      <c r="C82" s="144"/>
      <c r="D82" s="145" t="s">
        <v>99</v>
      </c>
      <c r="E82" s="146"/>
      <c r="F82" s="146"/>
      <c r="G82" s="146"/>
      <c r="H82" s="146"/>
      <c r="I82" s="146"/>
      <c r="J82" s="147">
        <f>J453</f>
        <v>0</v>
      </c>
      <c r="K82" s="144"/>
      <c r="L82" s="148"/>
    </row>
    <row r="83" spans="2:12" s="10" customFormat="1" ht="19.9" customHeight="1">
      <c r="B83" s="143"/>
      <c r="C83" s="144"/>
      <c r="D83" s="145" t="s">
        <v>599</v>
      </c>
      <c r="E83" s="146"/>
      <c r="F83" s="146"/>
      <c r="G83" s="146"/>
      <c r="H83" s="146"/>
      <c r="I83" s="146"/>
      <c r="J83" s="147">
        <f>J473</f>
        <v>0</v>
      </c>
      <c r="K83" s="144"/>
      <c r="L83" s="148"/>
    </row>
    <row r="84" spans="2:12" s="10" customFormat="1" ht="19.9" customHeight="1">
      <c r="B84" s="143"/>
      <c r="C84" s="144"/>
      <c r="D84" s="145" t="s">
        <v>600</v>
      </c>
      <c r="E84" s="146"/>
      <c r="F84" s="146"/>
      <c r="G84" s="146"/>
      <c r="H84" s="146"/>
      <c r="I84" s="146"/>
      <c r="J84" s="147">
        <f>J499</f>
        <v>0</v>
      </c>
      <c r="K84" s="144"/>
      <c r="L84" s="148"/>
    </row>
    <row r="85" spans="2:12" s="10" customFormat="1" ht="19.9" customHeight="1">
      <c r="B85" s="143"/>
      <c r="C85" s="144"/>
      <c r="D85" s="145" t="s">
        <v>601</v>
      </c>
      <c r="E85" s="146"/>
      <c r="F85" s="146"/>
      <c r="G85" s="146"/>
      <c r="H85" s="146"/>
      <c r="I85" s="146"/>
      <c r="J85" s="147">
        <f>J512</f>
        <v>0</v>
      </c>
      <c r="K85" s="144"/>
      <c r="L85" s="148"/>
    </row>
    <row r="86" spans="2:12" s="10" customFormat="1" ht="19.9" customHeight="1">
      <c r="B86" s="143"/>
      <c r="C86" s="144"/>
      <c r="D86" s="145" t="s">
        <v>602</v>
      </c>
      <c r="E86" s="146"/>
      <c r="F86" s="146"/>
      <c r="G86" s="146"/>
      <c r="H86" s="146"/>
      <c r="I86" s="146"/>
      <c r="J86" s="147">
        <f>J533</f>
        <v>0</v>
      </c>
      <c r="K86" s="144"/>
      <c r="L86" s="148"/>
    </row>
    <row r="87" spans="2:12" s="10" customFormat="1" ht="19.9" customHeight="1">
      <c r="B87" s="143"/>
      <c r="C87" s="144"/>
      <c r="D87" s="145" t="s">
        <v>603</v>
      </c>
      <c r="E87" s="146"/>
      <c r="F87" s="146"/>
      <c r="G87" s="146"/>
      <c r="H87" s="146"/>
      <c r="I87" s="146"/>
      <c r="J87" s="147">
        <f>J535</f>
        <v>0</v>
      </c>
      <c r="K87" s="144"/>
      <c r="L87" s="148"/>
    </row>
    <row r="88" spans="2:12" s="9" customFormat="1" ht="24.95" customHeight="1">
      <c r="B88" s="137"/>
      <c r="C88" s="138"/>
      <c r="D88" s="139" t="s">
        <v>103</v>
      </c>
      <c r="E88" s="140"/>
      <c r="F88" s="140"/>
      <c r="G88" s="140"/>
      <c r="H88" s="140"/>
      <c r="I88" s="140"/>
      <c r="J88" s="141">
        <f>J556</f>
        <v>0</v>
      </c>
      <c r="K88" s="138"/>
      <c r="L88" s="142"/>
    </row>
    <row r="89" spans="2:12" s="10" customFormat="1" ht="19.9" customHeight="1">
      <c r="B89" s="143"/>
      <c r="C89" s="144"/>
      <c r="D89" s="145" t="s">
        <v>104</v>
      </c>
      <c r="E89" s="146"/>
      <c r="F89" s="146"/>
      <c r="G89" s="146"/>
      <c r="H89" s="146"/>
      <c r="I89" s="146"/>
      <c r="J89" s="147">
        <f>J557</f>
        <v>0</v>
      </c>
      <c r="K89" s="144"/>
      <c r="L89" s="148"/>
    </row>
    <row r="90" spans="2:12" s="9" customFormat="1" ht="24.95" customHeight="1">
      <c r="B90" s="137"/>
      <c r="C90" s="138"/>
      <c r="D90" s="139" t="s">
        <v>105</v>
      </c>
      <c r="E90" s="140"/>
      <c r="F90" s="140"/>
      <c r="G90" s="140"/>
      <c r="H90" s="140"/>
      <c r="I90" s="140"/>
      <c r="J90" s="141">
        <f>J564</f>
        <v>0</v>
      </c>
      <c r="K90" s="138"/>
      <c r="L90" s="142"/>
    </row>
    <row r="91" spans="1:31" s="2" customFormat="1" ht="21.7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6" spans="1:31" s="2" customFormat="1" ht="6.95" customHeight="1">
      <c r="A96" s="37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10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24.95" customHeight="1">
      <c r="A97" s="37"/>
      <c r="B97" s="38"/>
      <c r="C97" s="26" t="s">
        <v>106</v>
      </c>
      <c r="D97" s="39"/>
      <c r="E97" s="39"/>
      <c r="F97" s="39"/>
      <c r="G97" s="39"/>
      <c r="H97" s="39"/>
      <c r="I97" s="39"/>
      <c r="J97" s="39"/>
      <c r="K97" s="39"/>
      <c r="L97" s="109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09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2" customHeight="1">
      <c r="A99" s="37"/>
      <c r="B99" s="38"/>
      <c r="C99" s="32" t="s">
        <v>16</v>
      </c>
      <c r="D99" s="39"/>
      <c r="E99" s="39"/>
      <c r="F99" s="39"/>
      <c r="G99" s="39"/>
      <c r="H99" s="39"/>
      <c r="I99" s="39"/>
      <c r="J99" s="39"/>
      <c r="K99" s="39"/>
      <c r="L99" s="109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16.5" customHeight="1">
      <c r="A100" s="37"/>
      <c r="B100" s="38"/>
      <c r="C100" s="39"/>
      <c r="D100" s="39"/>
      <c r="E100" s="394" t="str">
        <f>E7</f>
        <v>Klatovy, SPŠ , parc.číslo 2025/3, 4137</v>
      </c>
      <c r="F100" s="395"/>
      <c r="G100" s="395"/>
      <c r="H100" s="395"/>
      <c r="I100" s="39"/>
      <c r="J100" s="39"/>
      <c r="K100" s="39"/>
      <c r="L100" s="10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12" customHeight="1">
      <c r="A101" s="37"/>
      <c r="B101" s="38"/>
      <c r="C101" s="32" t="s">
        <v>84</v>
      </c>
      <c r="D101" s="39"/>
      <c r="E101" s="39"/>
      <c r="F101" s="39"/>
      <c r="G101" s="39"/>
      <c r="H101" s="39"/>
      <c r="I101" s="39"/>
      <c r="J101" s="39"/>
      <c r="K101" s="39"/>
      <c r="L101" s="10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6.5" customHeight="1">
      <c r="A102" s="37"/>
      <c r="B102" s="38"/>
      <c r="C102" s="39"/>
      <c r="D102" s="39"/>
      <c r="E102" s="366" t="str">
        <f>E9</f>
        <v>02 - Přístavba šaten</v>
      </c>
      <c r="F102" s="396"/>
      <c r="G102" s="396"/>
      <c r="H102" s="396"/>
      <c r="I102" s="39"/>
      <c r="J102" s="39"/>
      <c r="K102" s="39"/>
      <c r="L102" s="10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10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12" customHeight="1">
      <c r="A104" s="37"/>
      <c r="B104" s="38"/>
      <c r="C104" s="32" t="s">
        <v>21</v>
      </c>
      <c r="D104" s="39"/>
      <c r="E104" s="39"/>
      <c r="F104" s="30" t="str">
        <f>F12</f>
        <v xml:space="preserve"> </v>
      </c>
      <c r="G104" s="39"/>
      <c r="H104" s="39"/>
      <c r="I104" s="32" t="s">
        <v>23</v>
      </c>
      <c r="J104" s="62" t="str">
        <f>IF(J12="","",J12)</f>
        <v>16. 2. 2021</v>
      </c>
      <c r="K104" s="39"/>
      <c r="L104" s="10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10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5.2" customHeight="1">
      <c r="A106" s="37"/>
      <c r="B106" s="38"/>
      <c r="C106" s="32" t="s">
        <v>25</v>
      </c>
      <c r="D106" s="39"/>
      <c r="E106" s="39"/>
      <c r="F106" s="30" t="str">
        <f>E15</f>
        <v xml:space="preserve"> </v>
      </c>
      <c r="G106" s="39"/>
      <c r="H106" s="39"/>
      <c r="I106" s="32" t="s">
        <v>30</v>
      </c>
      <c r="J106" s="35" t="str">
        <f>E21</f>
        <v xml:space="preserve"> </v>
      </c>
      <c r="K106" s="39"/>
      <c r="L106" s="10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5.2" customHeight="1">
      <c r="A107" s="37"/>
      <c r="B107" s="38"/>
      <c r="C107" s="32" t="s">
        <v>28</v>
      </c>
      <c r="D107" s="39"/>
      <c r="E107" s="39"/>
      <c r="F107" s="30" t="str">
        <f>IF(E18="","",E18)</f>
        <v>Vyplň údaj</v>
      </c>
      <c r="G107" s="39"/>
      <c r="H107" s="39"/>
      <c r="I107" s="32" t="s">
        <v>32</v>
      </c>
      <c r="J107" s="35" t="str">
        <f>E24</f>
        <v xml:space="preserve"> </v>
      </c>
      <c r="K107" s="39"/>
      <c r="L107" s="10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0.3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10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11" customFormat="1" ht="29.25" customHeight="1">
      <c r="A109" s="149"/>
      <c r="B109" s="150"/>
      <c r="C109" s="151" t="s">
        <v>107</v>
      </c>
      <c r="D109" s="152" t="s">
        <v>54</v>
      </c>
      <c r="E109" s="152" t="s">
        <v>50</v>
      </c>
      <c r="F109" s="152" t="s">
        <v>51</v>
      </c>
      <c r="G109" s="152" t="s">
        <v>108</v>
      </c>
      <c r="H109" s="152" t="s">
        <v>109</v>
      </c>
      <c r="I109" s="152" t="s">
        <v>110</v>
      </c>
      <c r="J109" s="152" t="s">
        <v>88</v>
      </c>
      <c r="K109" s="153" t="s">
        <v>111</v>
      </c>
      <c r="L109" s="154"/>
      <c r="M109" s="71" t="s">
        <v>19</v>
      </c>
      <c r="N109" s="72" t="s">
        <v>39</v>
      </c>
      <c r="O109" s="72" t="s">
        <v>112</v>
      </c>
      <c r="P109" s="72" t="s">
        <v>113</v>
      </c>
      <c r="Q109" s="72" t="s">
        <v>114</v>
      </c>
      <c r="R109" s="72" t="s">
        <v>115</v>
      </c>
      <c r="S109" s="72" t="s">
        <v>116</v>
      </c>
      <c r="T109" s="73" t="s">
        <v>117</v>
      </c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</row>
    <row r="110" spans="1:63" s="2" customFormat="1" ht="22.9" customHeight="1">
      <c r="A110" s="37"/>
      <c r="B110" s="38"/>
      <c r="C110" s="78" t="s">
        <v>118</v>
      </c>
      <c r="D110" s="39"/>
      <c r="E110" s="39"/>
      <c r="F110" s="39"/>
      <c r="G110" s="39"/>
      <c r="H110" s="39"/>
      <c r="I110" s="39"/>
      <c r="J110" s="155">
        <f>BK110</f>
        <v>0</v>
      </c>
      <c r="K110" s="39"/>
      <c r="L110" s="42"/>
      <c r="M110" s="74"/>
      <c r="N110" s="156"/>
      <c r="O110" s="75"/>
      <c r="P110" s="157">
        <f>P111+P283+P556+P564</f>
        <v>0</v>
      </c>
      <c r="Q110" s="75"/>
      <c r="R110" s="157">
        <f>R111+R283+R556+R564</f>
        <v>104.51767952</v>
      </c>
      <c r="S110" s="75"/>
      <c r="T110" s="158">
        <f>T111+T283+T556+T564</f>
        <v>11.925400000000002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68</v>
      </c>
      <c r="AU110" s="20" t="s">
        <v>89</v>
      </c>
      <c r="BK110" s="159">
        <f>BK111+BK283+BK556+BK564</f>
        <v>0</v>
      </c>
    </row>
    <row r="111" spans="2:63" s="12" customFormat="1" ht="25.9" customHeight="1">
      <c r="B111" s="160"/>
      <c r="C111" s="161"/>
      <c r="D111" s="162" t="s">
        <v>68</v>
      </c>
      <c r="E111" s="163" t="s">
        <v>119</v>
      </c>
      <c r="F111" s="163" t="s">
        <v>120</v>
      </c>
      <c r="G111" s="161"/>
      <c r="H111" s="161"/>
      <c r="I111" s="164"/>
      <c r="J111" s="165">
        <f>BK111</f>
        <v>0</v>
      </c>
      <c r="K111" s="161"/>
      <c r="L111" s="166"/>
      <c r="M111" s="167"/>
      <c r="N111" s="168"/>
      <c r="O111" s="168"/>
      <c r="P111" s="169">
        <f>P112+P133+P146+P172+P179+P182+P222+P258+P264+P266</f>
        <v>0</v>
      </c>
      <c r="Q111" s="168"/>
      <c r="R111" s="169">
        <f>R112+R133+R146+R172+R179+R182+R222+R258+R264+R266</f>
        <v>87.40052911</v>
      </c>
      <c r="S111" s="168"/>
      <c r="T111" s="170">
        <f>T112+T133+T146+T172+T179+T182+T222+T258+T264+T266</f>
        <v>11.925400000000002</v>
      </c>
      <c r="AR111" s="171" t="s">
        <v>77</v>
      </c>
      <c r="AT111" s="172" t="s">
        <v>68</v>
      </c>
      <c r="AU111" s="172" t="s">
        <v>69</v>
      </c>
      <c r="AY111" s="171" t="s">
        <v>121</v>
      </c>
      <c r="BK111" s="173">
        <f>BK112+BK133+BK146+BK172+BK179+BK182+BK222+BK258+BK264+BK266</f>
        <v>0</v>
      </c>
    </row>
    <row r="112" spans="2:63" s="12" customFormat="1" ht="22.9" customHeight="1">
      <c r="B112" s="160"/>
      <c r="C112" s="161"/>
      <c r="D112" s="162" t="s">
        <v>68</v>
      </c>
      <c r="E112" s="174" t="s">
        <v>77</v>
      </c>
      <c r="F112" s="174" t="s">
        <v>604</v>
      </c>
      <c r="G112" s="161"/>
      <c r="H112" s="161"/>
      <c r="I112" s="164"/>
      <c r="J112" s="175">
        <f>BK112</f>
        <v>0</v>
      </c>
      <c r="K112" s="161"/>
      <c r="L112" s="166"/>
      <c r="M112" s="167"/>
      <c r="N112" s="168"/>
      <c r="O112" s="168"/>
      <c r="P112" s="169">
        <f>SUM(P113:P132)</f>
        <v>0</v>
      </c>
      <c r="Q112" s="168"/>
      <c r="R112" s="169">
        <f>SUM(R113:R132)</f>
        <v>9.54</v>
      </c>
      <c r="S112" s="168"/>
      <c r="T112" s="170">
        <f>SUM(T113:T132)</f>
        <v>0</v>
      </c>
      <c r="AR112" s="171" t="s">
        <v>77</v>
      </c>
      <c r="AT112" s="172" t="s">
        <v>68</v>
      </c>
      <c r="AU112" s="172" t="s">
        <v>77</v>
      </c>
      <c r="AY112" s="171" t="s">
        <v>121</v>
      </c>
      <c r="BK112" s="173">
        <f>SUM(BK113:BK132)</f>
        <v>0</v>
      </c>
    </row>
    <row r="113" spans="1:65" s="2" customFormat="1" ht="24">
      <c r="A113" s="37"/>
      <c r="B113" s="38"/>
      <c r="C113" s="176" t="s">
        <v>77</v>
      </c>
      <c r="D113" s="176" t="s">
        <v>124</v>
      </c>
      <c r="E113" s="177" t="s">
        <v>605</v>
      </c>
      <c r="F113" s="178" t="s">
        <v>606</v>
      </c>
      <c r="G113" s="179" t="s">
        <v>144</v>
      </c>
      <c r="H113" s="180">
        <v>80</v>
      </c>
      <c r="I113" s="181"/>
      <c r="J113" s="182">
        <f>ROUND(I113*H113,2)</f>
        <v>0</v>
      </c>
      <c r="K113" s="178" t="s">
        <v>128</v>
      </c>
      <c r="L113" s="42"/>
      <c r="M113" s="183" t="s">
        <v>19</v>
      </c>
      <c r="N113" s="184" t="s">
        <v>40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129</v>
      </c>
      <c r="AT113" s="187" t="s">
        <v>124</v>
      </c>
      <c r="AU113" s="187" t="s">
        <v>79</v>
      </c>
      <c r="AY113" s="20" t="s">
        <v>121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20" t="s">
        <v>77</v>
      </c>
      <c r="BK113" s="188">
        <f>ROUND(I113*H113,2)</f>
        <v>0</v>
      </c>
      <c r="BL113" s="20" t="s">
        <v>129</v>
      </c>
      <c r="BM113" s="187" t="s">
        <v>607</v>
      </c>
    </row>
    <row r="114" spans="2:51" s="13" customFormat="1" ht="11.25">
      <c r="B114" s="189"/>
      <c r="C114" s="190"/>
      <c r="D114" s="191" t="s">
        <v>131</v>
      </c>
      <c r="E114" s="192" t="s">
        <v>19</v>
      </c>
      <c r="F114" s="193" t="s">
        <v>608</v>
      </c>
      <c r="G114" s="190"/>
      <c r="H114" s="194">
        <v>80</v>
      </c>
      <c r="I114" s="195"/>
      <c r="J114" s="190"/>
      <c r="K114" s="190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131</v>
      </c>
      <c r="AU114" s="200" t="s">
        <v>79</v>
      </c>
      <c r="AV114" s="13" t="s">
        <v>79</v>
      </c>
      <c r="AW114" s="13" t="s">
        <v>31</v>
      </c>
      <c r="AX114" s="13" t="s">
        <v>77</v>
      </c>
      <c r="AY114" s="200" t="s">
        <v>121</v>
      </c>
    </row>
    <row r="115" spans="1:65" s="2" customFormat="1" ht="33" customHeight="1">
      <c r="A115" s="37"/>
      <c r="B115" s="38"/>
      <c r="C115" s="176" t="s">
        <v>79</v>
      </c>
      <c r="D115" s="176" t="s">
        <v>124</v>
      </c>
      <c r="E115" s="177" t="s">
        <v>609</v>
      </c>
      <c r="F115" s="178" t="s">
        <v>610</v>
      </c>
      <c r="G115" s="179" t="s">
        <v>611</v>
      </c>
      <c r="H115" s="180">
        <v>16</v>
      </c>
      <c r="I115" s="181"/>
      <c r="J115" s="182">
        <f>ROUND(I115*H115,2)</f>
        <v>0</v>
      </c>
      <c r="K115" s="178" t="s">
        <v>128</v>
      </c>
      <c r="L115" s="42"/>
      <c r="M115" s="183" t="s">
        <v>19</v>
      </c>
      <c r="N115" s="184" t="s">
        <v>40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129</v>
      </c>
      <c r="AT115" s="187" t="s">
        <v>124</v>
      </c>
      <c r="AU115" s="187" t="s">
        <v>79</v>
      </c>
      <c r="AY115" s="20" t="s">
        <v>121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77</v>
      </c>
      <c r="BK115" s="188">
        <f>ROUND(I115*H115,2)</f>
        <v>0</v>
      </c>
      <c r="BL115" s="20" t="s">
        <v>129</v>
      </c>
      <c r="BM115" s="187" t="s">
        <v>612</v>
      </c>
    </row>
    <row r="116" spans="2:51" s="13" customFormat="1" ht="11.25">
      <c r="B116" s="189"/>
      <c r="C116" s="190"/>
      <c r="D116" s="191" t="s">
        <v>131</v>
      </c>
      <c r="E116" s="192" t="s">
        <v>19</v>
      </c>
      <c r="F116" s="193" t="s">
        <v>613</v>
      </c>
      <c r="G116" s="190"/>
      <c r="H116" s="194">
        <v>16</v>
      </c>
      <c r="I116" s="195"/>
      <c r="J116" s="190"/>
      <c r="K116" s="190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131</v>
      </c>
      <c r="AU116" s="200" t="s">
        <v>79</v>
      </c>
      <c r="AV116" s="13" t="s">
        <v>79</v>
      </c>
      <c r="AW116" s="13" t="s">
        <v>31</v>
      </c>
      <c r="AX116" s="13" t="s">
        <v>77</v>
      </c>
      <c r="AY116" s="200" t="s">
        <v>121</v>
      </c>
    </row>
    <row r="117" spans="1:65" s="2" customFormat="1" ht="44.25" customHeight="1">
      <c r="A117" s="37"/>
      <c r="B117" s="38"/>
      <c r="C117" s="176" t="s">
        <v>141</v>
      </c>
      <c r="D117" s="176" t="s">
        <v>124</v>
      </c>
      <c r="E117" s="177" t="s">
        <v>614</v>
      </c>
      <c r="F117" s="178" t="s">
        <v>615</v>
      </c>
      <c r="G117" s="179" t="s">
        <v>611</v>
      </c>
      <c r="H117" s="180">
        <v>16.133</v>
      </c>
      <c r="I117" s="181"/>
      <c r="J117" s="182">
        <f>ROUND(I117*H117,2)</f>
        <v>0</v>
      </c>
      <c r="K117" s="178" t="s">
        <v>128</v>
      </c>
      <c r="L117" s="42"/>
      <c r="M117" s="183" t="s">
        <v>19</v>
      </c>
      <c r="N117" s="184" t="s">
        <v>40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129</v>
      </c>
      <c r="AT117" s="187" t="s">
        <v>124</v>
      </c>
      <c r="AU117" s="187" t="s">
        <v>79</v>
      </c>
      <c r="AY117" s="20" t="s">
        <v>121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20" t="s">
        <v>77</v>
      </c>
      <c r="BK117" s="188">
        <f>ROUND(I117*H117,2)</f>
        <v>0</v>
      </c>
      <c r="BL117" s="20" t="s">
        <v>129</v>
      </c>
      <c r="BM117" s="187" t="s">
        <v>616</v>
      </c>
    </row>
    <row r="118" spans="2:51" s="15" customFormat="1" ht="11.25">
      <c r="B118" s="222"/>
      <c r="C118" s="223"/>
      <c r="D118" s="191" t="s">
        <v>131</v>
      </c>
      <c r="E118" s="224" t="s">
        <v>19</v>
      </c>
      <c r="F118" s="225" t="s">
        <v>617</v>
      </c>
      <c r="G118" s="223"/>
      <c r="H118" s="224" t="s">
        <v>19</v>
      </c>
      <c r="I118" s="226"/>
      <c r="J118" s="223"/>
      <c r="K118" s="223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131</v>
      </c>
      <c r="AU118" s="231" t="s">
        <v>79</v>
      </c>
      <c r="AV118" s="15" t="s">
        <v>77</v>
      </c>
      <c r="AW118" s="15" t="s">
        <v>31</v>
      </c>
      <c r="AX118" s="15" t="s">
        <v>69</v>
      </c>
      <c r="AY118" s="231" t="s">
        <v>121</v>
      </c>
    </row>
    <row r="119" spans="2:51" s="13" customFormat="1" ht="11.25">
      <c r="B119" s="189"/>
      <c r="C119" s="190"/>
      <c r="D119" s="191" t="s">
        <v>131</v>
      </c>
      <c r="E119" s="192" t="s">
        <v>19</v>
      </c>
      <c r="F119" s="193" t="s">
        <v>618</v>
      </c>
      <c r="G119" s="190"/>
      <c r="H119" s="194">
        <v>6.593</v>
      </c>
      <c r="I119" s="195"/>
      <c r="J119" s="190"/>
      <c r="K119" s="190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131</v>
      </c>
      <c r="AU119" s="200" t="s">
        <v>79</v>
      </c>
      <c r="AV119" s="13" t="s">
        <v>79</v>
      </c>
      <c r="AW119" s="13" t="s">
        <v>31</v>
      </c>
      <c r="AX119" s="13" t="s">
        <v>69</v>
      </c>
      <c r="AY119" s="200" t="s">
        <v>121</v>
      </c>
    </row>
    <row r="120" spans="2:51" s="15" customFormat="1" ht="11.25">
      <c r="B120" s="222"/>
      <c r="C120" s="223"/>
      <c r="D120" s="191" t="s">
        <v>131</v>
      </c>
      <c r="E120" s="224" t="s">
        <v>19</v>
      </c>
      <c r="F120" s="225" t="s">
        <v>619</v>
      </c>
      <c r="G120" s="223"/>
      <c r="H120" s="224" t="s">
        <v>19</v>
      </c>
      <c r="I120" s="226"/>
      <c r="J120" s="223"/>
      <c r="K120" s="223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131</v>
      </c>
      <c r="AU120" s="231" t="s">
        <v>79</v>
      </c>
      <c r="AV120" s="15" t="s">
        <v>77</v>
      </c>
      <c r="AW120" s="15" t="s">
        <v>31</v>
      </c>
      <c r="AX120" s="15" t="s">
        <v>69</v>
      </c>
      <c r="AY120" s="231" t="s">
        <v>121</v>
      </c>
    </row>
    <row r="121" spans="2:51" s="13" customFormat="1" ht="11.25">
      <c r="B121" s="189"/>
      <c r="C121" s="190"/>
      <c r="D121" s="191" t="s">
        <v>131</v>
      </c>
      <c r="E121" s="192" t="s">
        <v>19</v>
      </c>
      <c r="F121" s="193" t="s">
        <v>620</v>
      </c>
      <c r="G121" s="190"/>
      <c r="H121" s="194">
        <v>9.54</v>
      </c>
      <c r="I121" s="195"/>
      <c r="J121" s="190"/>
      <c r="K121" s="190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131</v>
      </c>
      <c r="AU121" s="200" t="s">
        <v>79</v>
      </c>
      <c r="AV121" s="13" t="s">
        <v>79</v>
      </c>
      <c r="AW121" s="13" t="s">
        <v>31</v>
      </c>
      <c r="AX121" s="13" t="s">
        <v>69</v>
      </c>
      <c r="AY121" s="200" t="s">
        <v>121</v>
      </c>
    </row>
    <row r="122" spans="2:51" s="14" customFormat="1" ht="11.25">
      <c r="B122" s="201"/>
      <c r="C122" s="202"/>
      <c r="D122" s="191" t="s">
        <v>131</v>
      </c>
      <c r="E122" s="203" t="s">
        <v>19</v>
      </c>
      <c r="F122" s="204" t="s">
        <v>134</v>
      </c>
      <c r="G122" s="202"/>
      <c r="H122" s="205">
        <v>16.133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131</v>
      </c>
      <c r="AU122" s="211" t="s">
        <v>79</v>
      </c>
      <c r="AV122" s="14" t="s">
        <v>129</v>
      </c>
      <c r="AW122" s="14" t="s">
        <v>31</v>
      </c>
      <c r="AX122" s="14" t="s">
        <v>77</v>
      </c>
      <c r="AY122" s="211" t="s">
        <v>121</v>
      </c>
    </row>
    <row r="123" spans="1:65" s="2" customFormat="1" ht="55.5" customHeight="1">
      <c r="A123" s="37"/>
      <c r="B123" s="38"/>
      <c r="C123" s="176" t="s">
        <v>129</v>
      </c>
      <c r="D123" s="176" t="s">
        <v>124</v>
      </c>
      <c r="E123" s="177" t="s">
        <v>621</v>
      </c>
      <c r="F123" s="178" t="s">
        <v>622</v>
      </c>
      <c r="G123" s="179" t="s">
        <v>611</v>
      </c>
      <c r="H123" s="180">
        <v>44.133</v>
      </c>
      <c r="I123" s="181"/>
      <c r="J123" s="182">
        <f>ROUND(I123*H123,2)</f>
        <v>0</v>
      </c>
      <c r="K123" s="178" t="s">
        <v>128</v>
      </c>
      <c r="L123" s="42"/>
      <c r="M123" s="183" t="s">
        <v>19</v>
      </c>
      <c r="N123" s="184" t="s">
        <v>40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129</v>
      </c>
      <c r="AT123" s="187" t="s">
        <v>124</v>
      </c>
      <c r="AU123" s="187" t="s">
        <v>79</v>
      </c>
      <c r="AY123" s="20" t="s">
        <v>121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77</v>
      </c>
      <c r="BK123" s="188">
        <f>ROUND(I123*H123,2)</f>
        <v>0</v>
      </c>
      <c r="BL123" s="20" t="s">
        <v>129</v>
      </c>
      <c r="BM123" s="187" t="s">
        <v>623</v>
      </c>
    </row>
    <row r="124" spans="2:51" s="13" customFormat="1" ht="11.25">
      <c r="B124" s="189"/>
      <c r="C124" s="190"/>
      <c r="D124" s="191" t="s">
        <v>131</v>
      </c>
      <c r="E124" s="192" t="s">
        <v>19</v>
      </c>
      <c r="F124" s="193" t="s">
        <v>624</v>
      </c>
      <c r="G124" s="190"/>
      <c r="H124" s="194">
        <v>44.133</v>
      </c>
      <c r="I124" s="195"/>
      <c r="J124" s="190"/>
      <c r="K124" s="190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131</v>
      </c>
      <c r="AU124" s="200" t="s">
        <v>79</v>
      </c>
      <c r="AV124" s="13" t="s">
        <v>79</v>
      </c>
      <c r="AW124" s="13" t="s">
        <v>31</v>
      </c>
      <c r="AX124" s="13" t="s">
        <v>77</v>
      </c>
      <c r="AY124" s="200" t="s">
        <v>121</v>
      </c>
    </row>
    <row r="125" spans="1:65" s="2" customFormat="1" ht="44.25" customHeight="1">
      <c r="A125" s="37"/>
      <c r="B125" s="38"/>
      <c r="C125" s="176" t="s">
        <v>152</v>
      </c>
      <c r="D125" s="176" t="s">
        <v>124</v>
      </c>
      <c r="E125" s="177" t="s">
        <v>625</v>
      </c>
      <c r="F125" s="178" t="s">
        <v>626</v>
      </c>
      <c r="G125" s="179" t="s">
        <v>611</v>
      </c>
      <c r="H125" s="180">
        <v>4.77</v>
      </c>
      <c r="I125" s="181"/>
      <c r="J125" s="182">
        <f>ROUND(I125*H125,2)</f>
        <v>0</v>
      </c>
      <c r="K125" s="178" t="s">
        <v>128</v>
      </c>
      <c r="L125" s="42"/>
      <c r="M125" s="183" t="s">
        <v>19</v>
      </c>
      <c r="N125" s="184" t="s">
        <v>40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129</v>
      </c>
      <c r="AT125" s="187" t="s">
        <v>124</v>
      </c>
      <c r="AU125" s="187" t="s">
        <v>79</v>
      </c>
      <c r="AY125" s="20" t="s">
        <v>121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77</v>
      </c>
      <c r="BK125" s="188">
        <f>ROUND(I125*H125,2)</f>
        <v>0</v>
      </c>
      <c r="BL125" s="20" t="s">
        <v>129</v>
      </c>
      <c r="BM125" s="187" t="s">
        <v>627</v>
      </c>
    </row>
    <row r="126" spans="2:51" s="13" customFormat="1" ht="11.25">
      <c r="B126" s="189"/>
      <c r="C126" s="190"/>
      <c r="D126" s="191" t="s">
        <v>131</v>
      </c>
      <c r="E126" s="192" t="s">
        <v>19</v>
      </c>
      <c r="F126" s="193" t="s">
        <v>620</v>
      </c>
      <c r="G126" s="190"/>
      <c r="H126" s="194">
        <v>9.54</v>
      </c>
      <c r="I126" s="195"/>
      <c r="J126" s="190"/>
      <c r="K126" s="190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131</v>
      </c>
      <c r="AU126" s="200" t="s">
        <v>79</v>
      </c>
      <c r="AV126" s="13" t="s">
        <v>79</v>
      </c>
      <c r="AW126" s="13" t="s">
        <v>31</v>
      </c>
      <c r="AX126" s="13" t="s">
        <v>69</v>
      </c>
      <c r="AY126" s="200" t="s">
        <v>121</v>
      </c>
    </row>
    <row r="127" spans="2:51" s="13" customFormat="1" ht="11.25">
      <c r="B127" s="189"/>
      <c r="C127" s="190"/>
      <c r="D127" s="191" t="s">
        <v>131</v>
      </c>
      <c r="E127" s="192" t="s">
        <v>19</v>
      </c>
      <c r="F127" s="193" t="s">
        <v>628</v>
      </c>
      <c r="G127" s="190"/>
      <c r="H127" s="194">
        <v>-4.77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131</v>
      </c>
      <c r="AU127" s="200" t="s">
        <v>79</v>
      </c>
      <c r="AV127" s="13" t="s">
        <v>79</v>
      </c>
      <c r="AW127" s="13" t="s">
        <v>31</v>
      </c>
      <c r="AX127" s="13" t="s">
        <v>69</v>
      </c>
      <c r="AY127" s="200" t="s">
        <v>121</v>
      </c>
    </row>
    <row r="128" spans="2:51" s="14" customFormat="1" ht="11.25">
      <c r="B128" s="201"/>
      <c r="C128" s="202"/>
      <c r="D128" s="191" t="s">
        <v>131</v>
      </c>
      <c r="E128" s="203" t="s">
        <v>19</v>
      </c>
      <c r="F128" s="204" t="s">
        <v>134</v>
      </c>
      <c r="G128" s="202"/>
      <c r="H128" s="205">
        <v>4.77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131</v>
      </c>
      <c r="AU128" s="211" t="s">
        <v>79</v>
      </c>
      <c r="AV128" s="14" t="s">
        <v>129</v>
      </c>
      <c r="AW128" s="14" t="s">
        <v>31</v>
      </c>
      <c r="AX128" s="14" t="s">
        <v>77</v>
      </c>
      <c r="AY128" s="211" t="s">
        <v>121</v>
      </c>
    </row>
    <row r="129" spans="1:65" s="2" customFormat="1" ht="66.75" customHeight="1">
      <c r="A129" s="37"/>
      <c r="B129" s="38"/>
      <c r="C129" s="176" t="s">
        <v>122</v>
      </c>
      <c r="D129" s="176" t="s">
        <v>124</v>
      </c>
      <c r="E129" s="177" t="s">
        <v>629</v>
      </c>
      <c r="F129" s="178" t="s">
        <v>630</v>
      </c>
      <c r="G129" s="179" t="s">
        <v>611</v>
      </c>
      <c r="H129" s="180">
        <v>4.77</v>
      </c>
      <c r="I129" s="181"/>
      <c r="J129" s="182">
        <f>ROUND(I129*H129,2)</f>
        <v>0</v>
      </c>
      <c r="K129" s="178" t="s">
        <v>128</v>
      </c>
      <c r="L129" s="42"/>
      <c r="M129" s="183" t="s">
        <v>19</v>
      </c>
      <c r="N129" s="184" t="s">
        <v>40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129</v>
      </c>
      <c r="AT129" s="187" t="s">
        <v>124</v>
      </c>
      <c r="AU129" s="187" t="s">
        <v>79</v>
      </c>
      <c r="AY129" s="20" t="s">
        <v>121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20" t="s">
        <v>77</v>
      </c>
      <c r="BK129" s="188">
        <f>ROUND(I129*H129,2)</f>
        <v>0</v>
      </c>
      <c r="BL129" s="20" t="s">
        <v>129</v>
      </c>
      <c r="BM129" s="187" t="s">
        <v>631</v>
      </c>
    </row>
    <row r="130" spans="2:51" s="13" customFormat="1" ht="11.25">
      <c r="B130" s="189"/>
      <c r="C130" s="190"/>
      <c r="D130" s="191" t="s">
        <v>131</v>
      </c>
      <c r="E130" s="192" t="s">
        <v>19</v>
      </c>
      <c r="F130" s="193" t="s">
        <v>632</v>
      </c>
      <c r="G130" s="190"/>
      <c r="H130" s="194">
        <v>4.77</v>
      </c>
      <c r="I130" s="195"/>
      <c r="J130" s="190"/>
      <c r="K130" s="190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131</v>
      </c>
      <c r="AU130" s="200" t="s">
        <v>79</v>
      </c>
      <c r="AV130" s="13" t="s">
        <v>79</v>
      </c>
      <c r="AW130" s="13" t="s">
        <v>31</v>
      </c>
      <c r="AX130" s="13" t="s">
        <v>77</v>
      </c>
      <c r="AY130" s="200" t="s">
        <v>121</v>
      </c>
    </row>
    <row r="131" spans="1:65" s="2" customFormat="1" ht="16.5" customHeight="1">
      <c r="A131" s="37"/>
      <c r="B131" s="38"/>
      <c r="C131" s="212" t="s">
        <v>167</v>
      </c>
      <c r="D131" s="212" t="s">
        <v>135</v>
      </c>
      <c r="E131" s="213" t="s">
        <v>633</v>
      </c>
      <c r="F131" s="214" t="s">
        <v>634</v>
      </c>
      <c r="G131" s="215" t="s">
        <v>213</v>
      </c>
      <c r="H131" s="216">
        <v>9.54</v>
      </c>
      <c r="I131" s="217"/>
      <c r="J131" s="218">
        <f>ROUND(I131*H131,2)</f>
        <v>0</v>
      </c>
      <c r="K131" s="214" t="s">
        <v>128</v>
      </c>
      <c r="L131" s="219"/>
      <c r="M131" s="220" t="s">
        <v>19</v>
      </c>
      <c r="N131" s="221" t="s">
        <v>40</v>
      </c>
      <c r="O131" s="67"/>
      <c r="P131" s="185">
        <f>O131*H131</f>
        <v>0</v>
      </c>
      <c r="Q131" s="185">
        <v>1</v>
      </c>
      <c r="R131" s="185">
        <f>Q131*H131</f>
        <v>9.54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138</v>
      </c>
      <c r="AT131" s="187" t="s">
        <v>135</v>
      </c>
      <c r="AU131" s="187" t="s">
        <v>79</v>
      </c>
      <c r="AY131" s="20" t="s">
        <v>121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20" t="s">
        <v>77</v>
      </c>
      <c r="BK131" s="188">
        <f>ROUND(I131*H131,2)</f>
        <v>0</v>
      </c>
      <c r="BL131" s="20" t="s">
        <v>129</v>
      </c>
      <c r="BM131" s="187" t="s">
        <v>635</v>
      </c>
    </row>
    <row r="132" spans="2:51" s="13" customFormat="1" ht="11.25">
      <c r="B132" s="189"/>
      <c r="C132" s="190"/>
      <c r="D132" s="191" t="s">
        <v>131</v>
      </c>
      <c r="E132" s="190"/>
      <c r="F132" s="193" t="s">
        <v>636</v>
      </c>
      <c r="G132" s="190"/>
      <c r="H132" s="194">
        <v>9.54</v>
      </c>
      <c r="I132" s="195"/>
      <c r="J132" s="190"/>
      <c r="K132" s="190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131</v>
      </c>
      <c r="AU132" s="200" t="s">
        <v>79</v>
      </c>
      <c r="AV132" s="13" t="s">
        <v>79</v>
      </c>
      <c r="AW132" s="13" t="s">
        <v>4</v>
      </c>
      <c r="AX132" s="13" t="s">
        <v>77</v>
      </c>
      <c r="AY132" s="200" t="s">
        <v>121</v>
      </c>
    </row>
    <row r="133" spans="2:63" s="12" customFormat="1" ht="22.9" customHeight="1">
      <c r="B133" s="160"/>
      <c r="C133" s="161"/>
      <c r="D133" s="162" t="s">
        <v>68</v>
      </c>
      <c r="E133" s="174" t="s">
        <v>79</v>
      </c>
      <c r="F133" s="174" t="s">
        <v>637</v>
      </c>
      <c r="G133" s="161"/>
      <c r="H133" s="161"/>
      <c r="I133" s="164"/>
      <c r="J133" s="175">
        <f>BK133</f>
        <v>0</v>
      </c>
      <c r="K133" s="161"/>
      <c r="L133" s="166"/>
      <c r="M133" s="167"/>
      <c r="N133" s="168"/>
      <c r="O133" s="168"/>
      <c r="P133" s="169">
        <f>SUM(P134:P145)</f>
        <v>0</v>
      </c>
      <c r="Q133" s="168"/>
      <c r="R133" s="169">
        <f>SUM(R134:R145)</f>
        <v>24.940449700000002</v>
      </c>
      <c r="S133" s="168"/>
      <c r="T133" s="170">
        <f>SUM(T134:T145)</f>
        <v>0</v>
      </c>
      <c r="AR133" s="171" t="s">
        <v>77</v>
      </c>
      <c r="AT133" s="172" t="s">
        <v>68</v>
      </c>
      <c r="AU133" s="172" t="s">
        <v>77</v>
      </c>
      <c r="AY133" s="171" t="s">
        <v>121</v>
      </c>
      <c r="BK133" s="173">
        <f>SUM(BK134:BK145)</f>
        <v>0</v>
      </c>
    </row>
    <row r="134" spans="1:65" s="2" customFormat="1" ht="24">
      <c r="A134" s="37"/>
      <c r="B134" s="38"/>
      <c r="C134" s="176" t="s">
        <v>138</v>
      </c>
      <c r="D134" s="176" t="s">
        <v>124</v>
      </c>
      <c r="E134" s="177" t="s">
        <v>638</v>
      </c>
      <c r="F134" s="178" t="s">
        <v>639</v>
      </c>
      <c r="G134" s="179" t="s">
        <v>611</v>
      </c>
      <c r="H134" s="180">
        <v>10.819</v>
      </c>
      <c r="I134" s="181"/>
      <c r="J134" s="182">
        <f>ROUND(I134*H134,2)</f>
        <v>0</v>
      </c>
      <c r="K134" s="178" t="s">
        <v>128</v>
      </c>
      <c r="L134" s="42"/>
      <c r="M134" s="183" t="s">
        <v>19</v>
      </c>
      <c r="N134" s="184" t="s">
        <v>40</v>
      </c>
      <c r="O134" s="67"/>
      <c r="P134" s="185">
        <f>O134*H134</f>
        <v>0</v>
      </c>
      <c r="Q134" s="185">
        <v>2.25634</v>
      </c>
      <c r="R134" s="185">
        <f>Q134*H134</f>
        <v>24.41134246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129</v>
      </c>
      <c r="AT134" s="187" t="s">
        <v>124</v>
      </c>
      <c r="AU134" s="187" t="s">
        <v>79</v>
      </c>
      <c r="AY134" s="20" t="s">
        <v>121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20" t="s">
        <v>77</v>
      </c>
      <c r="BK134" s="188">
        <f>ROUND(I134*H134,2)</f>
        <v>0</v>
      </c>
      <c r="BL134" s="20" t="s">
        <v>129</v>
      </c>
      <c r="BM134" s="187" t="s">
        <v>640</v>
      </c>
    </row>
    <row r="135" spans="2:51" s="15" customFormat="1" ht="11.25">
      <c r="B135" s="222"/>
      <c r="C135" s="223"/>
      <c r="D135" s="191" t="s">
        <v>131</v>
      </c>
      <c r="E135" s="224" t="s">
        <v>19</v>
      </c>
      <c r="F135" s="225" t="s">
        <v>641</v>
      </c>
      <c r="G135" s="223"/>
      <c r="H135" s="224" t="s">
        <v>19</v>
      </c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131</v>
      </c>
      <c r="AU135" s="231" t="s">
        <v>79</v>
      </c>
      <c r="AV135" s="15" t="s">
        <v>77</v>
      </c>
      <c r="AW135" s="15" t="s">
        <v>31</v>
      </c>
      <c r="AX135" s="15" t="s">
        <v>69</v>
      </c>
      <c r="AY135" s="231" t="s">
        <v>121</v>
      </c>
    </row>
    <row r="136" spans="2:51" s="13" customFormat="1" ht="11.25">
      <c r="B136" s="189"/>
      <c r="C136" s="190"/>
      <c r="D136" s="191" t="s">
        <v>131</v>
      </c>
      <c r="E136" s="192" t="s">
        <v>19</v>
      </c>
      <c r="F136" s="193" t="s">
        <v>642</v>
      </c>
      <c r="G136" s="190"/>
      <c r="H136" s="194">
        <v>1.099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131</v>
      </c>
      <c r="AU136" s="200" t="s">
        <v>79</v>
      </c>
      <c r="AV136" s="13" t="s">
        <v>79</v>
      </c>
      <c r="AW136" s="13" t="s">
        <v>31</v>
      </c>
      <c r="AX136" s="13" t="s">
        <v>69</v>
      </c>
      <c r="AY136" s="200" t="s">
        <v>121</v>
      </c>
    </row>
    <row r="137" spans="2:51" s="15" customFormat="1" ht="11.25">
      <c r="B137" s="222"/>
      <c r="C137" s="223"/>
      <c r="D137" s="191" t="s">
        <v>131</v>
      </c>
      <c r="E137" s="224" t="s">
        <v>19</v>
      </c>
      <c r="F137" s="225" t="s">
        <v>643</v>
      </c>
      <c r="G137" s="223"/>
      <c r="H137" s="224" t="s">
        <v>19</v>
      </c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131</v>
      </c>
      <c r="AU137" s="231" t="s">
        <v>79</v>
      </c>
      <c r="AV137" s="15" t="s">
        <v>77</v>
      </c>
      <c r="AW137" s="15" t="s">
        <v>31</v>
      </c>
      <c r="AX137" s="15" t="s">
        <v>69</v>
      </c>
      <c r="AY137" s="231" t="s">
        <v>121</v>
      </c>
    </row>
    <row r="138" spans="2:51" s="13" customFormat="1" ht="11.25">
      <c r="B138" s="189"/>
      <c r="C138" s="190"/>
      <c r="D138" s="191" t="s">
        <v>131</v>
      </c>
      <c r="E138" s="192" t="s">
        <v>19</v>
      </c>
      <c r="F138" s="193" t="s">
        <v>644</v>
      </c>
      <c r="G138" s="190"/>
      <c r="H138" s="194">
        <v>9.72</v>
      </c>
      <c r="I138" s="195"/>
      <c r="J138" s="190"/>
      <c r="K138" s="190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131</v>
      </c>
      <c r="AU138" s="200" t="s">
        <v>79</v>
      </c>
      <c r="AV138" s="13" t="s">
        <v>79</v>
      </c>
      <c r="AW138" s="13" t="s">
        <v>31</v>
      </c>
      <c r="AX138" s="13" t="s">
        <v>69</v>
      </c>
      <c r="AY138" s="200" t="s">
        <v>121</v>
      </c>
    </row>
    <row r="139" spans="2:51" s="14" customFormat="1" ht="11.25">
      <c r="B139" s="201"/>
      <c r="C139" s="202"/>
      <c r="D139" s="191" t="s">
        <v>131</v>
      </c>
      <c r="E139" s="203" t="s">
        <v>19</v>
      </c>
      <c r="F139" s="204" t="s">
        <v>134</v>
      </c>
      <c r="G139" s="202"/>
      <c r="H139" s="205">
        <v>10.819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131</v>
      </c>
      <c r="AU139" s="211" t="s">
        <v>79</v>
      </c>
      <c r="AV139" s="14" t="s">
        <v>129</v>
      </c>
      <c r="AW139" s="14" t="s">
        <v>31</v>
      </c>
      <c r="AX139" s="14" t="s">
        <v>77</v>
      </c>
      <c r="AY139" s="211" t="s">
        <v>121</v>
      </c>
    </row>
    <row r="140" spans="1:65" s="2" customFormat="1" ht="16.5" customHeight="1">
      <c r="A140" s="37"/>
      <c r="B140" s="38"/>
      <c r="C140" s="176" t="s">
        <v>175</v>
      </c>
      <c r="D140" s="176" t="s">
        <v>124</v>
      </c>
      <c r="E140" s="177" t="s">
        <v>645</v>
      </c>
      <c r="F140" s="178" t="s">
        <v>646</v>
      </c>
      <c r="G140" s="179" t="s">
        <v>144</v>
      </c>
      <c r="H140" s="180">
        <v>2.52</v>
      </c>
      <c r="I140" s="181"/>
      <c r="J140" s="182">
        <f>ROUND(I140*H140,2)</f>
        <v>0</v>
      </c>
      <c r="K140" s="178" t="s">
        <v>128</v>
      </c>
      <c r="L140" s="42"/>
      <c r="M140" s="183" t="s">
        <v>19</v>
      </c>
      <c r="N140" s="184" t="s">
        <v>40</v>
      </c>
      <c r="O140" s="67"/>
      <c r="P140" s="185">
        <f>O140*H140</f>
        <v>0</v>
      </c>
      <c r="Q140" s="185">
        <v>0.00247</v>
      </c>
      <c r="R140" s="185">
        <f>Q140*H140</f>
        <v>0.0062244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129</v>
      </c>
      <c r="AT140" s="187" t="s">
        <v>124</v>
      </c>
      <c r="AU140" s="187" t="s">
        <v>79</v>
      </c>
      <c r="AY140" s="20" t="s">
        <v>121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20" t="s">
        <v>77</v>
      </c>
      <c r="BK140" s="188">
        <f>ROUND(I140*H140,2)</f>
        <v>0</v>
      </c>
      <c r="BL140" s="20" t="s">
        <v>129</v>
      </c>
      <c r="BM140" s="187" t="s">
        <v>647</v>
      </c>
    </row>
    <row r="141" spans="2:51" s="13" customFormat="1" ht="11.25">
      <c r="B141" s="189"/>
      <c r="C141" s="190"/>
      <c r="D141" s="191" t="s">
        <v>131</v>
      </c>
      <c r="E141" s="192" t="s">
        <v>19</v>
      </c>
      <c r="F141" s="193" t="s">
        <v>648</v>
      </c>
      <c r="G141" s="190"/>
      <c r="H141" s="194">
        <v>2.52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131</v>
      </c>
      <c r="AU141" s="200" t="s">
        <v>79</v>
      </c>
      <c r="AV141" s="13" t="s">
        <v>79</v>
      </c>
      <c r="AW141" s="13" t="s">
        <v>31</v>
      </c>
      <c r="AX141" s="13" t="s">
        <v>77</v>
      </c>
      <c r="AY141" s="200" t="s">
        <v>121</v>
      </c>
    </row>
    <row r="142" spans="1:65" s="2" customFormat="1" ht="16.5" customHeight="1">
      <c r="A142" s="37"/>
      <c r="B142" s="38"/>
      <c r="C142" s="176" t="s">
        <v>182</v>
      </c>
      <c r="D142" s="176" t="s">
        <v>124</v>
      </c>
      <c r="E142" s="177" t="s">
        <v>649</v>
      </c>
      <c r="F142" s="178" t="s">
        <v>650</v>
      </c>
      <c r="G142" s="179" t="s">
        <v>144</v>
      </c>
      <c r="H142" s="180">
        <v>2.52</v>
      </c>
      <c r="I142" s="181"/>
      <c r="J142" s="182">
        <f>ROUND(I142*H142,2)</f>
        <v>0</v>
      </c>
      <c r="K142" s="178" t="s">
        <v>128</v>
      </c>
      <c r="L142" s="42"/>
      <c r="M142" s="183" t="s">
        <v>19</v>
      </c>
      <c r="N142" s="184" t="s">
        <v>40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129</v>
      </c>
      <c r="AT142" s="187" t="s">
        <v>124</v>
      </c>
      <c r="AU142" s="187" t="s">
        <v>79</v>
      </c>
      <c r="AY142" s="20" t="s">
        <v>121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20" t="s">
        <v>77</v>
      </c>
      <c r="BK142" s="188">
        <f>ROUND(I142*H142,2)</f>
        <v>0</v>
      </c>
      <c r="BL142" s="20" t="s">
        <v>129</v>
      </c>
      <c r="BM142" s="187" t="s">
        <v>651</v>
      </c>
    </row>
    <row r="143" spans="2:51" s="13" customFormat="1" ht="11.25">
      <c r="B143" s="189"/>
      <c r="C143" s="190"/>
      <c r="D143" s="191" t="s">
        <v>131</v>
      </c>
      <c r="E143" s="192" t="s">
        <v>19</v>
      </c>
      <c r="F143" s="193" t="s">
        <v>648</v>
      </c>
      <c r="G143" s="190"/>
      <c r="H143" s="194">
        <v>2.52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131</v>
      </c>
      <c r="AU143" s="200" t="s">
        <v>79</v>
      </c>
      <c r="AV143" s="13" t="s">
        <v>79</v>
      </c>
      <c r="AW143" s="13" t="s">
        <v>31</v>
      </c>
      <c r="AX143" s="13" t="s">
        <v>77</v>
      </c>
      <c r="AY143" s="200" t="s">
        <v>121</v>
      </c>
    </row>
    <row r="144" spans="1:65" s="2" customFormat="1" ht="24">
      <c r="A144" s="37"/>
      <c r="B144" s="38"/>
      <c r="C144" s="176" t="s">
        <v>190</v>
      </c>
      <c r="D144" s="176" t="s">
        <v>124</v>
      </c>
      <c r="E144" s="177" t="s">
        <v>652</v>
      </c>
      <c r="F144" s="178" t="s">
        <v>653</v>
      </c>
      <c r="G144" s="179" t="s">
        <v>213</v>
      </c>
      <c r="H144" s="180">
        <v>0.492</v>
      </c>
      <c r="I144" s="181"/>
      <c r="J144" s="182">
        <f>ROUND(I144*H144,2)</f>
        <v>0</v>
      </c>
      <c r="K144" s="178" t="s">
        <v>128</v>
      </c>
      <c r="L144" s="42"/>
      <c r="M144" s="183" t="s">
        <v>19</v>
      </c>
      <c r="N144" s="184" t="s">
        <v>40</v>
      </c>
      <c r="O144" s="67"/>
      <c r="P144" s="185">
        <f>O144*H144</f>
        <v>0</v>
      </c>
      <c r="Q144" s="185">
        <v>1.06277</v>
      </c>
      <c r="R144" s="185">
        <f>Q144*H144</f>
        <v>0.52288284</v>
      </c>
      <c r="S144" s="185">
        <v>0</v>
      </c>
      <c r="T144" s="18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129</v>
      </c>
      <c r="AT144" s="187" t="s">
        <v>124</v>
      </c>
      <c r="AU144" s="187" t="s">
        <v>79</v>
      </c>
      <c r="AY144" s="20" t="s">
        <v>121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20" t="s">
        <v>77</v>
      </c>
      <c r="BK144" s="188">
        <f>ROUND(I144*H144,2)</f>
        <v>0</v>
      </c>
      <c r="BL144" s="20" t="s">
        <v>129</v>
      </c>
      <c r="BM144" s="187" t="s">
        <v>654</v>
      </c>
    </row>
    <row r="145" spans="2:51" s="13" customFormat="1" ht="11.25">
      <c r="B145" s="189"/>
      <c r="C145" s="190"/>
      <c r="D145" s="191" t="s">
        <v>131</v>
      </c>
      <c r="E145" s="192" t="s">
        <v>19</v>
      </c>
      <c r="F145" s="193" t="s">
        <v>655</v>
      </c>
      <c r="G145" s="190"/>
      <c r="H145" s="194">
        <v>0.492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131</v>
      </c>
      <c r="AU145" s="200" t="s">
        <v>79</v>
      </c>
      <c r="AV145" s="13" t="s">
        <v>79</v>
      </c>
      <c r="AW145" s="13" t="s">
        <v>31</v>
      </c>
      <c r="AX145" s="13" t="s">
        <v>77</v>
      </c>
      <c r="AY145" s="200" t="s">
        <v>121</v>
      </c>
    </row>
    <row r="146" spans="2:63" s="12" customFormat="1" ht="22.9" customHeight="1">
      <c r="B146" s="160"/>
      <c r="C146" s="161"/>
      <c r="D146" s="162" t="s">
        <v>68</v>
      </c>
      <c r="E146" s="174" t="s">
        <v>141</v>
      </c>
      <c r="F146" s="174" t="s">
        <v>656</v>
      </c>
      <c r="G146" s="161"/>
      <c r="H146" s="161"/>
      <c r="I146" s="164"/>
      <c r="J146" s="175">
        <f>BK146</f>
        <v>0</v>
      </c>
      <c r="K146" s="161"/>
      <c r="L146" s="166"/>
      <c r="M146" s="167"/>
      <c r="N146" s="168"/>
      <c r="O146" s="168"/>
      <c r="P146" s="169">
        <f>SUM(P147:P171)</f>
        <v>0</v>
      </c>
      <c r="Q146" s="168"/>
      <c r="R146" s="169">
        <f>SUM(R147:R171)</f>
        <v>21.99755775</v>
      </c>
      <c r="S146" s="168"/>
      <c r="T146" s="170">
        <f>SUM(T147:T171)</f>
        <v>0</v>
      </c>
      <c r="AR146" s="171" t="s">
        <v>77</v>
      </c>
      <c r="AT146" s="172" t="s">
        <v>68</v>
      </c>
      <c r="AU146" s="172" t="s">
        <v>77</v>
      </c>
      <c r="AY146" s="171" t="s">
        <v>121</v>
      </c>
      <c r="BK146" s="173">
        <f>SUM(BK147:BK171)</f>
        <v>0</v>
      </c>
    </row>
    <row r="147" spans="1:65" s="2" customFormat="1" ht="36">
      <c r="A147" s="37"/>
      <c r="B147" s="38"/>
      <c r="C147" s="176" t="s">
        <v>198</v>
      </c>
      <c r="D147" s="176" t="s">
        <v>124</v>
      </c>
      <c r="E147" s="177" t="s">
        <v>657</v>
      </c>
      <c r="F147" s="178" t="s">
        <v>658</v>
      </c>
      <c r="G147" s="179" t="s">
        <v>144</v>
      </c>
      <c r="H147" s="180">
        <v>5</v>
      </c>
      <c r="I147" s="181"/>
      <c r="J147" s="182">
        <f>ROUND(I147*H147,2)</f>
        <v>0</v>
      </c>
      <c r="K147" s="178" t="s">
        <v>128</v>
      </c>
      <c r="L147" s="42"/>
      <c r="M147" s="183" t="s">
        <v>19</v>
      </c>
      <c r="N147" s="184" t="s">
        <v>40</v>
      </c>
      <c r="O147" s="67"/>
      <c r="P147" s="185">
        <f>O147*H147</f>
        <v>0</v>
      </c>
      <c r="Q147" s="185">
        <v>0.27569</v>
      </c>
      <c r="R147" s="185">
        <f>Q147*H147</f>
        <v>1.37845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129</v>
      </c>
      <c r="AT147" s="187" t="s">
        <v>124</v>
      </c>
      <c r="AU147" s="187" t="s">
        <v>79</v>
      </c>
      <c r="AY147" s="20" t="s">
        <v>121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20" t="s">
        <v>77</v>
      </c>
      <c r="BK147" s="188">
        <f>ROUND(I147*H147,2)</f>
        <v>0</v>
      </c>
      <c r="BL147" s="20" t="s">
        <v>129</v>
      </c>
      <c r="BM147" s="187" t="s">
        <v>659</v>
      </c>
    </row>
    <row r="148" spans="2:51" s="13" customFormat="1" ht="11.25">
      <c r="B148" s="189"/>
      <c r="C148" s="190"/>
      <c r="D148" s="191" t="s">
        <v>131</v>
      </c>
      <c r="E148" s="192" t="s">
        <v>19</v>
      </c>
      <c r="F148" s="193" t="s">
        <v>660</v>
      </c>
      <c r="G148" s="190"/>
      <c r="H148" s="194">
        <v>5</v>
      </c>
      <c r="I148" s="195"/>
      <c r="J148" s="190"/>
      <c r="K148" s="190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131</v>
      </c>
      <c r="AU148" s="200" t="s">
        <v>79</v>
      </c>
      <c r="AV148" s="13" t="s">
        <v>79</v>
      </c>
      <c r="AW148" s="13" t="s">
        <v>31</v>
      </c>
      <c r="AX148" s="13" t="s">
        <v>77</v>
      </c>
      <c r="AY148" s="200" t="s">
        <v>121</v>
      </c>
    </row>
    <row r="149" spans="1:65" s="2" customFormat="1" ht="36">
      <c r="A149" s="37"/>
      <c r="B149" s="38"/>
      <c r="C149" s="176" t="s">
        <v>204</v>
      </c>
      <c r="D149" s="176" t="s">
        <v>124</v>
      </c>
      <c r="E149" s="177" t="s">
        <v>661</v>
      </c>
      <c r="F149" s="178" t="s">
        <v>662</v>
      </c>
      <c r="G149" s="179" t="s">
        <v>323</v>
      </c>
      <c r="H149" s="180">
        <v>12</v>
      </c>
      <c r="I149" s="181"/>
      <c r="J149" s="182">
        <f>ROUND(I149*H149,2)</f>
        <v>0</v>
      </c>
      <c r="K149" s="178" t="s">
        <v>128</v>
      </c>
      <c r="L149" s="42"/>
      <c r="M149" s="183" t="s">
        <v>19</v>
      </c>
      <c r="N149" s="184" t="s">
        <v>40</v>
      </c>
      <c r="O149" s="67"/>
      <c r="P149" s="185">
        <f>O149*H149</f>
        <v>0</v>
      </c>
      <c r="Q149" s="185">
        <v>0.12021</v>
      </c>
      <c r="R149" s="185">
        <f>Q149*H149</f>
        <v>1.44252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129</v>
      </c>
      <c r="AT149" s="187" t="s">
        <v>124</v>
      </c>
      <c r="AU149" s="187" t="s">
        <v>79</v>
      </c>
      <c r="AY149" s="20" t="s">
        <v>121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20" t="s">
        <v>77</v>
      </c>
      <c r="BK149" s="188">
        <f>ROUND(I149*H149,2)</f>
        <v>0</v>
      </c>
      <c r="BL149" s="20" t="s">
        <v>129</v>
      </c>
      <c r="BM149" s="187" t="s">
        <v>663</v>
      </c>
    </row>
    <row r="150" spans="1:65" s="2" customFormat="1" ht="36">
      <c r="A150" s="37"/>
      <c r="B150" s="38"/>
      <c r="C150" s="176" t="s">
        <v>210</v>
      </c>
      <c r="D150" s="176" t="s">
        <v>124</v>
      </c>
      <c r="E150" s="177" t="s">
        <v>664</v>
      </c>
      <c r="F150" s="178" t="s">
        <v>665</v>
      </c>
      <c r="G150" s="179" t="s">
        <v>611</v>
      </c>
      <c r="H150" s="180">
        <v>0.35</v>
      </c>
      <c r="I150" s="181"/>
      <c r="J150" s="182">
        <f>ROUND(I150*H150,2)</f>
        <v>0</v>
      </c>
      <c r="K150" s="178" t="s">
        <v>128</v>
      </c>
      <c r="L150" s="42"/>
      <c r="M150" s="183" t="s">
        <v>19</v>
      </c>
      <c r="N150" s="184" t="s">
        <v>40</v>
      </c>
      <c r="O150" s="67"/>
      <c r="P150" s="185">
        <f>O150*H150</f>
        <v>0</v>
      </c>
      <c r="Q150" s="185">
        <v>1.8775</v>
      </c>
      <c r="R150" s="185">
        <f>Q150*H150</f>
        <v>0.657125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129</v>
      </c>
      <c r="AT150" s="187" t="s">
        <v>124</v>
      </c>
      <c r="AU150" s="187" t="s">
        <v>79</v>
      </c>
      <c r="AY150" s="20" t="s">
        <v>121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20" t="s">
        <v>77</v>
      </c>
      <c r="BK150" s="188">
        <f>ROUND(I150*H150,2)</f>
        <v>0</v>
      </c>
      <c r="BL150" s="20" t="s">
        <v>129</v>
      </c>
      <c r="BM150" s="187" t="s">
        <v>666</v>
      </c>
    </row>
    <row r="151" spans="1:65" s="2" customFormat="1" ht="36">
      <c r="A151" s="37"/>
      <c r="B151" s="38"/>
      <c r="C151" s="176" t="s">
        <v>8</v>
      </c>
      <c r="D151" s="176" t="s">
        <v>124</v>
      </c>
      <c r="E151" s="177" t="s">
        <v>667</v>
      </c>
      <c r="F151" s="178" t="s">
        <v>668</v>
      </c>
      <c r="G151" s="179" t="s">
        <v>144</v>
      </c>
      <c r="H151" s="180">
        <v>1.125</v>
      </c>
      <c r="I151" s="181"/>
      <c r="J151" s="182">
        <f>ROUND(I151*H151,2)</f>
        <v>0</v>
      </c>
      <c r="K151" s="178" t="s">
        <v>128</v>
      </c>
      <c r="L151" s="42"/>
      <c r="M151" s="183" t="s">
        <v>19</v>
      </c>
      <c r="N151" s="184" t="s">
        <v>40</v>
      </c>
      <c r="O151" s="67"/>
      <c r="P151" s="185">
        <f>O151*H151</f>
        <v>0</v>
      </c>
      <c r="Q151" s="185">
        <v>0.26032</v>
      </c>
      <c r="R151" s="185">
        <f>Q151*H151</f>
        <v>0.29286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129</v>
      </c>
      <c r="AT151" s="187" t="s">
        <v>124</v>
      </c>
      <c r="AU151" s="187" t="s">
        <v>79</v>
      </c>
      <c r="AY151" s="20" t="s">
        <v>121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77</v>
      </c>
      <c r="BK151" s="188">
        <f>ROUND(I151*H151,2)</f>
        <v>0</v>
      </c>
      <c r="BL151" s="20" t="s">
        <v>129</v>
      </c>
      <c r="BM151" s="187" t="s">
        <v>669</v>
      </c>
    </row>
    <row r="152" spans="2:51" s="13" customFormat="1" ht="11.25">
      <c r="B152" s="189"/>
      <c r="C152" s="190"/>
      <c r="D152" s="191" t="s">
        <v>131</v>
      </c>
      <c r="E152" s="192" t="s">
        <v>19</v>
      </c>
      <c r="F152" s="193" t="s">
        <v>670</v>
      </c>
      <c r="G152" s="190"/>
      <c r="H152" s="194">
        <v>1.125</v>
      </c>
      <c r="I152" s="195"/>
      <c r="J152" s="190"/>
      <c r="K152" s="190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131</v>
      </c>
      <c r="AU152" s="200" t="s">
        <v>79</v>
      </c>
      <c r="AV152" s="13" t="s">
        <v>79</v>
      </c>
      <c r="AW152" s="13" t="s">
        <v>31</v>
      </c>
      <c r="AX152" s="13" t="s">
        <v>77</v>
      </c>
      <c r="AY152" s="200" t="s">
        <v>121</v>
      </c>
    </row>
    <row r="153" spans="1:65" s="2" customFormat="1" ht="36">
      <c r="A153" s="37"/>
      <c r="B153" s="38"/>
      <c r="C153" s="176" t="s">
        <v>219</v>
      </c>
      <c r="D153" s="176" t="s">
        <v>124</v>
      </c>
      <c r="E153" s="177" t="s">
        <v>671</v>
      </c>
      <c r="F153" s="178" t="s">
        <v>672</v>
      </c>
      <c r="G153" s="179" t="s">
        <v>144</v>
      </c>
      <c r="H153" s="180">
        <v>23.08</v>
      </c>
      <c r="I153" s="181"/>
      <c r="J153" s="182">
        <f>ROUND(I153*H153,2)</f>
        <v>0</v>
      </c>
      <c r="K153" s="178" t="s">
        <v>128</v>
      </c>
      <c r="L153" s="42"/>
      <c r="M153" s="183" t="s">
        <v>19</v>
      </c>
      <c r="N153" s="184" t="s">
        <v>40</v>
      </c>
      <c r="O153" s="67"/>
      <c r="P153" s="185">
        <f>O153*H153</f>
        <v>0</v>
      </c>
      <c r="Q153" s="185">
        <v>0.28723</v>
      </c>
      <c r="R153" s="185">
        <f>Q153*H153</f>
        <v>6.629268399999999</v>
      </c>
      <c r="S153" s="185">
        <v>0</v>
      </c>
      <c r="T153" s="18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129</v>
      </c>
      <c r="AT153" s="187" t="s">
        <v>124</v>
      </c>
      <c r="AU153" s="187" t="s">
        <v>79</v>
      </c>
      <c r="AY153" s="20" t="s">
        <v>121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20" t="s">
        <v>77</v>
      </c>
      <c r="BK153" s="188">
        <f>ROUND(I153*H153,2)</f>
        <v>0</v>
      </c>
      <c r="BL153" s="20" t="s">
        <v>129</v>
      </c>
      <c r="BM153" s="187" t="s">
        <v>673</v>
      </c>
    </row>
    <row r="154" spans="2:51" s="13" customFormat="1" ht="11.25">
      <c r="B154" s="189"/>
      <c r="C154" s="190"/>
      <c r="D154" s="191" t="s">
        <v>131</v>
      </c>
      <c r="E154" s="192" t="s">
        <v>19</v>
      </c>
      <c r="F154" s="193" t="s">
        <v>674</v>
      </c>
      <c r="G154" s="190"/>
      <c r="H154" s="194">
        <v>23.08</v>
      </c>
      <c r="I154" s="195"/>
      <c r="J154" s="190"/>
      <c r="K154" s="190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131</v>
      </c>
      <c r="AU154" s="200" t="s">
        <v>79</v>
      </c>
      <c r="AV154" s="13" t="s">
        <v>79</v>
      </c>
      <c r="AW154" s="13" t="s">
        <v>31</v>
      </c>
      <c r="AX154" s="13" t="s">
        <v>77</v>
      </c>
      <c r="AY154" s="200" t="s">
        <v>121</v>
      </c>
    </row>
    <row r="155" spans="1:65" s="2" customFormat="1" ht="36">
      <c r="A155" s="37"/>
      <c r="B155" s="38"/>
      <c r="C155" s="176" t="s">
        <v>227</v>
      </c>
      <c r="D155" s="176" t="s">
        <v>124</v>
      </c>
      <c r="E155" s="177" t="s">
        <v>675</v>
      </c>
      <c r="F155" s="178" t="s">
        <v>676</v>
      </c>
      <c r="G155" s="179" t="s">
        <v>323</v>
      </c>
      <c r="H155" s="180">
        <v>4</v>
      </c>
      <c r="I155" s="181"/>
      <c r="J155" s="182">
        <f>ROUND(I155*H155,2)</f>
        <v>0</v>
      </c>
      <c r="K155" s="178" t="s">
        <v>128</v>
      </c>
      <c r="L155" s="42"/>
      <c r="M155" s="183" t="s">
        <v>19</v>
      </c>
      <c r="N155" s="184" t="s">
        <v>40</v>
      </c>
      <c r="O155" s="67"/>
      <c r="P155" s="185">
        <f>O155*H155</f>
        <v>0</v>
      </c>
      <c r="Q155" s="185">
        <v>0.04555</v>
      </c>
      <c r="R155" s="185">
        <f>Q155*H155</f>
        <v>0.1822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129</v>
      </c>
      <c r="AT155" s="187" t="s">
        <v>124</v>
      </c>
      <c r="AU155" s="187" t="s">
        <v>79</v>
      </c>
      <c r="AY155" s="20" t="s">
        <v>121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20" t="s">
        <v>77</v>
      </c>
      <c r="BK155" s="188">
        <f>ROUND(I155*H155,2)</f>
        <v>0</v>
      </c>
      <c r="BL155" s="20" t="s">
        <v>129</v>
      </c>
      <c r="BM155" s="187" t="s">
        <v>677</v>
      </c>
    </row>
    <row r="156" spans="2:51" s="13" customFormat="1" ht="11.25">
      <c r="B156" s="189"/>
      <c r="C156" s="190"/>
      <c r="D156" s="191" t="s">
        <v>131</v>
      </c>
      <c r="E156" s="192" t="s">
        <v>19</v>
      </c>
      <c r="F156" s="193" t="s">
        <v>129</v>
      </c>
      <c r="G156" s="190"/>
      <c r="H156" s="194">
        <v>4</v>
      </c>
      <c r="I156" s="195"/>
      <c r="J156" s="190"/>
      <c r="K156" s="190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131</v>
      </c>
      <c r="AU156" s="200" t="s">
        <v>79</v>
      </c>
      <c r="AV156" s="13" t="s">
        <v>79</v>
      </c>
      <c r="AW156" s="13" t="s">
        <v>31</v>
      </c>
      <c r="AX156" s="13" t="s">
        <v>77</v>
      </c>
      <c r="AY156" s="200" t="s">
        <v>121</v>
      </c>
    </row>
    <row r="157" spans="1:65" s="2" customFormat="1" ht="36">
      <c r="A157" s="37"/>
      <c r="B157" s="38"/>
      <c r="C157" s="176" t="s">
        <v>234</v>
      </c>
      <c r="D157" s="176" t="s">
        <v>124</v>
      </c>
      <c r="E157" s="177" t="s">
        <v>678</v>
      </c>
      <c r="F157" s="178" t="s">
        <v>679</v>
      </c>
      <c r="G157" s="179" t="s">
        <v>323</v>
      </c>
      <c r="H157" s="180">
        <v>4</v>
      </c>
      <c r="I157" s="181"/>
      <c r="J157" s="182">
        <f>ROUND(I157*H157,2)</f>
        <v>0</v>
      </c>
      <c r="K157" s="178" t="s">
        <v>128</v>
      </c>
      <c r="L157" s="42"/>
      <c r="M157" s="183" t="s">
        <v>19</v>
      </c>
      <c r="N157" s="184" t="s">
        <v>40</v>
      </c>
      <c r="O157" s="67"/>
      <c r="P157" s="185">
        <f>O157*H157</f>
        <v>0</v>
      </c>
      <c r="Q157" s="185">
        <v>0.05455</v>
      </c>
      <c r="R157" s="185">
        <f>Q157*H157</f>
        <v>0.2182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129</v>
      </c>
      <c r="AT157" s="187" t="s">
        <v>124</v>
      </c>
      <c r="AU157" s="187" t="s">
        <v>79</v>
      </c>
      <c r="AY157" s="20" t="s">
        <v>121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20" t="s">
        <v>77</v>
      </c>
      <c r="BK157" s="188">
        <f>ROUND(I157*H157,2)</f>
        <v>0</v>
      </c>
      <c r="BL157" s="20" t="s">
        <v>129</v>
      </c>
      <c r="BM157" s="187" t="s">
        <v>680</v>
      </c>
    </row>
    <row r="158" spans="2:51" s="13" customFormat="1" ht="11.25">
      <c r="B158" s="189"/>
      <c r="C158" s="190"/>
      <c r="D158" s="191" t="s">
        <v>131</v>
      </c>
      <c r="E158" s="192" t="s">
        <v>19</v>
      </c>
      <c r="F158" s="193" t="s">
        <v>129</v>
      </c>
      <c r="G158" s="190"/>
      <c r="H158" s="194">
        <v>4</v>
      </c>
      <c r="I158" s="195"/>
      <c r="J158" s="190"/>
      <c r="K158" s="190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131</v>
      </c>
      <c r="AU158" s="200" t="s">
        <v>79</v>
      </c>
      <c r="AV158" s="13" t="s">
        <v>79</v>
      </c>
      <c r="AW158" s="13" t="s">
        <v>31</v>
      </c>
      <c r="AX158" s="13" t="s">
        <v>77</v>
      </c>
      <c r="AY158" s="200" t="s">
        <v>121</v>
      </c>
    </row>
    <row r="159" spans="1:65" s="2" customFormat="1" ht="36">
      <c r="A159" s="37"/>
      <c r="B159" s="38"/>
      <c r="C159" s="176" t="s">
        <v>238</v>
      </c>
      <c r="D159" s="176" t="s">
        <v>124</v>
      </c>
      <c r="E159" s="177" t="s">
        <v>681</v>
      </c>
      <c r="F159" s="178" t="s">
        <v>682</v>
      </c>
      <c r="G159" s="179" t="s">
        <v>323</v>
      </c>
      <c r="H159" s="180">
        <v>8</v>
      </c>
      <c r="I159" s="181"/>
      <c r="J159" s="182">
        <f>ROUND(I159*H159,2)</f>
        <v>0</v>
      </c>
      <c r="K159" s="178" t="s">
        <v>128</v>
      </c>
      <c r="L159" s="42"/>
      <c r="M159" s="183" t="s">
        <v>19</v>
      </c>
      <c r="N159" s="184" t="s">
        <v>40</v>
      </c>
      <c r="O159" s="67"/>
      <c r="P159" s="185">
        <f>O159*H159</f>
        <v>0</v>
      </c>
      <c r="Q159" s="185">
        <v>0.08185</v>
      </c>
      <c r="R159" s="185">
        <f>Q159*H159</f>
        <v>0.6548</v>
      </c>
      <c r="S159" s="185">
        <v>0</v>
      </c>
      <c r="T159" s="18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7" t="s">
        <v>129</v>
      </c>
      <c r="AT159" s="187" t="s">
        <v>124</v>
      </c>
      <c r="AU159" s="187" t="s">
        <v>79</v>
      </c>
      <c r="AY159" s="20" t="s">
        <v>121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20" t="s">
        <v>77</v>
      </c>
      <c r="BK159" s="188">
        <f>ROUND(I159*H159,2)</f>
        <v>0</v>
      </c>
      <c r="BL159" s="20" t="s">
        <v>129</v>
      </c>
      <c r="BM159" s="187" t="s">
        <v>683</v>
      </c>
    </row>
    <row r="160" spans="2:51" s="13" customFormat="1" ht="11.25">
      <c r="B160" s="189"/>
      <c r="C160" s="190"/>
      <c r="D160" s="191" t="s">
        <v>131</v>
      </c>
      <c r="E160" s="192" t="s">
        <v>19</v>
      </c>
      <c r="F160" s="193" t="s">
        <v>684</v>
      </c>
      <c r="G160" s="190"/>
      <c r="H160" s="194">
        <v>8</v>
      </c>
      <c r="I160" s="195"/>
      <c r="J160" s="190"/>
      <c r="K160" s="190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131</v>
      </c>
      <c r="AU160" s="200" t="s">
        <v>79</v>
      </c>
      <c r="AV160" s="13" t="s">
        <v>79</v>
      </c>
      <c r="AW160" s="13" t="s">
        <v>31</v>
      </c>
      <c r="AX160" s="13" t="s">
        <v>77</v>
      </c>
      <c r="AY160" s="200" t="s">
        <v>121</v>
      </c>
    </row>
    <row r="161" spans="1:65" s="2" customFormat="1" ht="24">
      <c r="A161" s="37"/>
      <c r="B161" s="38"/>
      <c r="C161" s="176" t="s">
        <v>242</v>
      </c>
      <c r="D161" s="176" t="s">
        <v>124</v>
      </c>
      <c r="E161" s="177" t="s">
        <v>685</v>
      </c>
      <c r="F161" s="178" t="s">
        <v>686</v>
      </c>
      <c r="G161" s="179" t="s">
        <v>611</v>
      </c>
      <c r="H161" s="180">
        <v>0.383</v>
      </c>
      <c r="I161" s="181"/>
      <c r="J161" s="182">
        <f>ROUND(I161*H161,2)</f>
        <v>0</v>
      </c>
      <c r="K161" s="178" t="s">
        <v>128</v>
      </c>
      <c r="L161" s="42"/>
      <c r="M161" s="183" t="s">
        <v>19</v>
      </c>
      <c r="N161" s="184" t="s">
        <v>40</v>
      </c>
      <c r="O161" s="67"/>
      <c r="P161" s="185">
        <f>O161*H161</f>
        <v>0</v>
      </c>
      <c r="Q161" s="185">
        <v>1.94302</v>
      </c>
      <c r="R161" s="185">
        <f>Q161*H161</f>
        <v>0.74417666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129</v>
      </c>
      <c r="AT161" s="187" t="s">
        <v>124</v>
      </c>
      <c r="AU161" s="187" t="s">
        <v>79</v>
      </c>
      <c r="AY161" s="20" t="s">
        <v>121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20" t="s">
        <v>77</v>
      </c>
      <c r="BK161" s="188">
        <f>ROUND(I161*H161,2)</f>
        <v>0</v>
      </c>
      <c r="BL161" s="20" t="s">
        <v>129</v>
      </c>
      <c r="BM161" s="187" t="s">
        <v>687</v>
      </c>
    </row>
    <row r="162" spans="2:51" s="13" customFormat="1" ht="11.25">
      <c r="B162" s="189"/>
      <c r="C162" s="190"/>
      <c r="D162" s="191" t="s">
        <v>131</v>
      </c>
      <c r="E162" s="192" t="s">
        <v>19</v>
      </c>
      <c r="F162" s="193" t="s">
        <v>688</v>
      </c>
      <c r="G162" s="190"/>
      <c r="H162" s="194">
        <v>0.383</v>
      </c>
      <c r="I162" s="195"/>
      <c r="J162" s="190"/>
      <c r="K162" s="190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131</v>
      </c>
      <c r="AU162" s="200" t="s">
        <v>79</v>
      </c>
      <c r="AV162" s="13" t="s">
        <v>79</v>
      </c>
      <c r="AW162" s="13" t="s">
        <v>31</v>
      </c>
      <c r="AX162" s="13" t="s">
        <v>77</v>
      </c>
      <c r="AY162" s="200" t="s">
        <v>121</v>
      </c>
    </row>
    <row r="163" spans="1:65" s="2" customFormat="1" ht="36">
      <c r="A163" s="37"/>
      <c r="B163" s="38"/>
      <c r="C163" s="176" t="s">
        <v>7</v>
      </c>
      <c r="D163" s="176" t="s">
        <v>124</v>
      </c>
      <c r="E163" s="177" t="s">
        <v>689</v>
      </c>
      <c r="F163" s="178" t="s">
        <v>690</v>
      </c>
      <c r="G163" s="179" t="s">
        <v>213</v>
      </c>
      <c r="H163" s="180">
        <v>0.106</v>
      </c>
      <c r="I163" s="181"/>
      <c r="J163" s="182">
        <f>ROUND(I163*H163,2)</f>
        <v>0</v>
      </c>
      <c r="K163" s="178" t="s">
        <v>128</v>
      </c>
      <c r="L163" s="42"/>
      <c r="M163" s="183" t="s">
        <v>19</v>
      </c>
      <c r="N163" s="184" t="s">
        <v>40</v>
      </c>
      <c r="O163" s="67"/>
      <c r="P163" s="185">
        <f>O163*H163</f>
        <v>0</v>
      </c>
      <c r="Q163" s="185">
        <v>0.01954</v>
      </c>
      <c r="R163" s="185">
        <f>Q163*H163</f>
        <v>0.00207124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129</v>
      </c>
      <c r="AT163" s="187" t="s">
        <v>124</v>
      </c>
      <c r="AU163" s="187" t="s">
        <v>79</v>
      </c>
      <c r="AY163" s="20" t="s">
        <v>121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77</v>
      </c>
      <c r="BK163" s="188">
        <f>ROUND(I163*H163,2)</f>
        <v>0</v>
      </c>
      <c r="BL163" s="20" t="s">
        <v>129</v>
      </c>
      <c r="BM163" s="187" t="s">
        <v>691</v>
      </c>
    </row>
    <row r="164" spans="2:51" s="13" customFormat="1" ht="11.25">
      <c r="B164" s="189"/>
      <c r="C164" s="190"/>
      <c r="D164" s="191" t="s">
        <v>131</v>
      </c>
      <c r="E164" s="192" t="s">
        <v>19</v>
      </c>
      <c r="F164" s="193" t="s">
        <v>692</v>
      </c>
      <c r="G164" s="190"/>
      <c r="H164" s="194">
        <v>0.106</v>
      </c>
      <c r="I164" s="195"/>
      <c r="J164" s="190"/>
      <c r="K164" s="190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131</v>
      </c>
      <c r="AU164" s="200" t="s">
        <v>79</v>
      </c>
      <c r="AV164" s="13" t="s">
        <v>79</v>
      </c>
      <c r="AW164" s="13" t="s">
        <v>31</v>
      </c>
      <c r="AX164" s="13" t="s">
        <v>77</v>
      </c>
      <c r="AY164" s="200" t="s">
        <v>121</v>
      </c>
    </row>
    <row r="165" spans="1:65" s="2" customFormat="1" ht="16.5" customHeight="1">
      <c r="A165" s="37"/>
      <c r="B165" s="38"/>
      <c r="C165" s="212" t="s">
        <v>248</v>
      </c>
      <c r="D165" s="212" t="s">
        <v>135</v>
      </c>
      <c r="E165" s="213" t="s">
        <v>693</v>
      </c>
      <c r="F165" s="214" t="s">
        <v>694</v>
      </c>
      <c r="G165" s="215" t="s">
        <v>213</v>
      </c>
      <c r="H165" s="216">
        <v>0.106</v>
      </c>
      <c r="I165" s="217"/>
      <c r="J165" s="218">
        <f>ROUND(I165*H165,2)</f>
        <v>0</v>
      </c>
      <c r="K165" s="214" t="s">
        <v>128</v>
      </c>
      <c r="L165" s="219"/>
      <c r="M165" s="220" t="s">
        <v>19</v>
      </c>
      <c r="N165" s="221" t="s">
        <v>40</v>
      </c>
      <c r="O165" s="67"/>
      <c r="P165" s="185">
        <f>O165*H165</f>
        <v>0</v>
      </c>
      <c r="Q165" s="185">
        <v>1</v>
      </c>
      <c r="R165" s="185">
        <f>Q165*H165</f>
        <v>0.106</v>
      </c>
      <c r="S165" s="185">
        <v>0</v>
      </c>
      <c r="T165" s="18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138</v>
      </c>
      <c r="AT165" s="187" t="s">
        <v>135</v>
      </c>
      <c r="AU165" s="187" t="s">
        <v>79</v>
      </c>
      <c r="AY165" s="20" t="s">
        <v>121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20" t="s">
        <v>77</v>
      </c>
      <c r="BK165" s="188">
        <f>ROUND(I165*H165,2)</f>
        <v>0</v>
      </c>
      <c r="BL165" s="20" t="s">
        <v>129</v>
      </c>
      <c r="BM165" s="187" t="s">
        <v>695</v>
      </c>
    </row>
    <row r="166" spans="1:47" s="2" customFormat="1" ht="19.5">
      <c r="A166" s="37"/>
      <c r="B166" s="38"/>
      <c r="C166" s="39"/>
      <c r="D166" s="191" t="s">
        <v>696</v>
      </c>
      <c r="E166" s="39"/>
      <c r="F166" s="251" t="s">
        <v>697</v>
      </c>
      <c r="G166" s="39"/>
      <c r="H166" s="39"/>
      <c r="I166" s="252"/>
      <c r="J166" s="39"/>
      <c r="K166" s="39"/>
      <c r="L166" s="42"/>
      <c r="M166" s="253"/>
      <c r="N166" s="254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696</v>
      </c>
      <c r="AU166" s="20" t="s">
        <v>79</v>
      </c>
    </row>
    <row r="167" spans="1:65" s="2" customFormat="1" ht="36">
      <c r="A167" s="37"/>
      <c r="B167" s="38"/>
      <c r="C167" s="176" t="s">
        <v>255</v>
      </c>
      <c r="D167" s="176" t="s">
        <v>124</v>
      </c>
      <c r="E167" s="177" t="s">
        <v>698</v>
      </c>
      <c r="F167" s="178" t="s">
        <v>699</v>
      </c>
      <c r="G167" s="179" t="s">
        <v>144</v>
      </c>
      <c r="H167" s="180">
        <v>122.085</v>
      </c>
      <c r="I167" s="181"/>
      <c r="J167" s="182">
        <f>ROUND(I167*H167,2)</f>
        <v>0</v>
      </c>
      <c r="K167" s="178" t="s">
        <v>128</v>
      </c>
      <c r="L167" s="42"/>
      <c r="M167" s="183" t="s">
        <v>19</v>
      </c>
      <c r="N167" s="184" t="s">
        <v>40</v>
      </c>
      <c r="O167" s="67"/>
      <c r="P167" s="185">
        <f>O167*H167</f>
        <v>0</v>
      </c>
      <c r="Q167" s="185">
        <v>0.07937</v>
      </c>
      <c r="R167" s="185">
        <f>Q167*H167</f>
        <v>9.68988645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129</v>
      </c>
      <c r="AT167" s="187" t="s">
        <v>124</v>
      </c>
      <c r="AU167" s="187" t="s">
        <v>79</v>
      </c>
      <c r="AY167" s="20" t="s">
        <v>121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20" t="s">
        <v>77</v>
      </c>
      <c r="BK167" s="188">
        <f>ROUND(I167*H167,2)</f>
        <v>0</v>
      </c>
      <c r="BL167" s="20" t="s">
        <v>129</v>
      </c>
      <c r="BM167" s="187" t="s">
        <v>700</v>
      </c>
    </row>
    <row r="168" spans="2:51" s="13" customFormat="1" ht="22.5">
      <c r="B168" s="189"/>
      <c r="C168" s="190"/>
      <c r="D168" s="191" t="s">
        <v>131</v>
      </c>
      <c r="E168" s="192" t="s">
        <v>19</v>
      </c>
      <c r="F168" s="193" t="s">
        <v>701</v>
      </c>
      <c r="G168" s="190"/>
      <c r="H168" s="194">
        <v>136.485</v>
      </c>
      <c r="I168" s="195"/>
      <c r="J168" s="190"/>
      <c r="K168" s="190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131</v>
      </c>
      <c r="AU168" s="200" t="s">
        <v>79</v>
      </c>
      <c r="AV168" s="13" t="s">
        <v>79</v>
      </c>
      <c r="AW168" s="13" t="s">
        <v>31</v>
      </c>
      <c r="AX168" s="13" t="s">
        <v>69</v>
      </c>
      <c r="AY168" s="200" t="s">
        <v>121</v>
      </c>
    </row>
    <row r="169" spans="2:51" s="15" customFormat="1" ht="11.25">
      <c r="B169" s="222"/>
      <c r="C169" s="223"/>
      <c r="D169" s="191" t="s">
        <v>131</v>
      </c>
      <c r="E169" s="224" t="s">
        <v>19</v>
      </c>
      <c r="F169" s="225" t="s">
        <v>702</v>
      </c>
      <c r="G169" s="223"/>
      <c r="H169" s="224" t="s">
        <v>19</v>
      </c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131</v>
      </c>
      <c r="AU169" s="231" t="s">
        <v>79</v>
      </c>
      <c r="AV169" s="15" t="s">
        <v>77</v>
      </c>
      <c r="AW169" s="15" t="s">
        <v>31</v>
      </c>
      <c r="AX169" s="15" t="s">
        <v>69</v>
      </c>
      <c r="AY169" s="231" t="s">
        <v>121</v>
      </c>
    </row>
    <row r="170" spans="2:51" s="13" customFormat="1" ht="11.25">
      <c r="B170" s="189"/>
      <c r="C170" s="190"/>
      <c r="D170" s="191" t="s">
        <v>131</v>
      </c>
      <c r="E170" s="192" t="s">
        <v>19</v>
      </c>
      <c r="F170" s="193" t="s">
        <v>703</v>
      </c>
      <c r="G170" s="190"/>
      <c r="H170" s="194">
        <v>-14.4</v>
      </c>
      <c r="I170" s="195"/>
      <c r="J170" s="190"/>
      <c r="K170" s="190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131</v>
      </c>
      <c r="AU170" s="200" t="s">
        <v>79</v>
      </c>
      <c r="AV170" s="13" t="s">
        <v>79</v>
      </c>
      <c r="AW170" s="13" t="s">
        <v>31</v>
      </c>
      <c r="AX170" s="13" t="s">
        <v>69</v>
      </c>
      <c r="AY170" s="200" t="s">
        <v>121</v>
      </c>
    </row>
    <row r="171" spans="2:51" s="14" customFormat="1" ht="11.25">
      <c r="B171" s="201"/>
      <c r="C171" s="202"/>
      <c r="D171" s="191" t="s">
        <v>131</v>
      </c>
      <c r="E171" s="203" t="s">
        <v>19</v>
      </c>
      <c r="F171" s="204" t="s">
        <v>134</v>
      </c>
      <c r="G171" s="202"/>
      <c r="H171" s="205">
        <v>122.08500000000001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131</v>
      </c>
      <c r="AU171" s="211" t="s">
        <v>79</v>
      </c>
      <c r="AV171" s="14" t="s">
        <v>129</v>
      </c>
      <c r="AW171" s="14" t="s">
        <v>31</v>
      </c>
      <c r="AX171" s="14" t="s">
        <v>77</v>
      </c>
      <c r="AY171" s="211" t="s">
        <v>121</v>
      </c>
    </row>
    <row r="172" spans="2:63" s="12" customFormat="1" ht="22.9" customHeight="1">
      <c r="B172" s="160"/>
      <c r="C172" s="161"/>
      <c r="D172" s="162" t="s">
        <v>68</v>
      </c>
      <c r="E172" s="174" t="s">
        <v>129</v>
      </c>
      <c r="F172" s="174" t="s">
        <v>704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SUM(P173:P178)</f>
        <v>0</v>
      </c>
      <c r="Q172" s="168"/>
      <c r="R172" s="169">
        <f>SUM(R173:R178)</f>
        <v>1.58066143</v>
      </c>
      <c r="S172" s="168"/>
      <c r="T172" s="170">
        <f>SUM(T173:T178)</f>
        <v>0</v>
      </c>
      <c r="AR172" s="171" t="s">
        <v>77</v>
      </c>
      <c r="AT172" s="172" t="s">
        <v>68</v>
      </c>
      <c r="AU172" s="172" t="s">
        <v>77</v>
      </c>
      <c r="AY172" s="171" t="s">
        <v>121</v>
      </c>
      <c r="BK172" s="173">
        <f>SUM(BK173:BK178)</f>
        <v>0</v>
      </c>
    </row>
    <row r="173" spans="1:65" s="2" customFormat="1" ht="24">
      <c r="A173" s="37"/>
      <c r="B173" s="38"/>
      <c r="C173" s="176" t="s">
        <v>262</v>
      </c>
      <c r="D173" s="176" t="s">
        <v>124</v>
      </c>
      <c r="E173" s="177" t="s">
        <v>705</v>
      </c>
      <c r="F173" s="178" t="s">
        <v>706</v>
      </c>
      <c r="G173" s="179" t="s">
        <v>611</v>
      </c>
      <c r="H173" s="180">
        <v>0.446</v>
      </c>
      <c r="I173" s="181"/>
      <c r="J173" s="182">
        <f>ROUND(I173*H173,2)</f>
        <v>0</v>
      </c>
      <c r="K173" s="178" t="s">
        <v>128</v>
      </c>
      <c r="L173" s="42"/>
      <c r="M173" s="183" t="s">
        <v>19</v>
      </c>
      <c r="N173" s="184" t="s">
        <v>40</v>
      </c>
      <c r="O173" s="67"/>
      <c r="P173" s="185">
        <f>O173*H173</f>
        <v>0</v>
      </c>
      <c r="Q173" s="185">
        <v>2.4534</v>
      </c>
      <c r="R173" s="185">
        <f>Q173*H173</f>
        <v>1.0942163999999999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129</v>
      </c>
      <c r="AT173" s="187" t="s">
        <v>124</v>
      </c>
      <c r="AU173" s="187" t="s">
        <v>79</v>
      </c>
      <c r="AY173" s="20" t="s">
        <v>121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20" t="s">
        <v>77</v>
      </c>
      <c r="BK173" s="188">
        <f>ROUND(I173*H173,2)</f>
        <v>0</v>
      </c>
      <c r="BL173" s="20" t="s">
        <v>129</v>
      </c>
      <c r="BM173" s="187" t="s">
        <v>707</v>
      </c>
    </row>
    <row r="174" spans="2:51" s="13" customFormat="1" ht="11.25">
      <c r="B174" s="189"/>
      <c r="C174" s="190"/>
      <c r="D174" s="191" t="s">
        <v>131</v>
      </c>
      <c r="E174" s="192" t="s">
        <v>19</v>
      </c>
      <c r="F174" s="193" t="s">
        <v>708</v>
      </c>
      <c r="G174" s="190"/>
      <c r="H174" s="194">
        <v>0.446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131</v>
      </c>
      <c r="AU174" s="200" t="s">
        <v>79</v>
      </c>
      <c r="AV174" s="13" t="s">
        <v>79</v>
      </c>
      <c r="AW174" s="13" t="s">
        <v>31</v>
      </c>
      <c r="AX174" s="13" t="s">
        <v>77</v>
      </c>
      <c r="AY174" s="200" t="s">
        <v>121</v>
      </c>
    </row>
    <row r="175" spans="1:65" s="2" customFormat="1" ht="36">
      <c r="A175" s="37"/>
      <c r="B175" s="38"/>
      <c r="C175" s="176" t="s">
        <v>267</v>
      </c>
      <c r="D175" s="176" t="s">
        <v>124</v>
      </c>
      <c r="E175" s="177" t="s">
        <v>709</v>
      </c>
      <c r="F175" s="178" t="s">
        <v>710</v>
      </c>
      <c r="G175" s="179" t="s">
        <v>127</v>
      </c>
      <c r="H175" s="180">
        <v>12.4</v>
      </c>
      <c r="I175" s="181"/>
      <c r="J175" s="182">
        <f>ROUND(I175*H175,2)</f>
        <v>0</v>
      </c>
      <c r="K175" s="178" t="s">
        <v>128</v>
      </c>
      <c r="L175" s="42"/>
      <c r="M175" s="183" t="s">
        <v>19</v>
      </c>
      <c r="N175" s="184" t="s">
        <v>40</v>
      </c>
      <c r="O175" s="67"/>
      <c r="P175" s="185">
        <f>O175*H175</f>
        <v>0</v>
      </c>
      <c r="Q175" s="185">
        <v>0.03643</v>
      </c>
      <c r="R175" s="185">
        <f>Q175*H175</f>
        <v>0.45173199999999997</v>
      </c>
      <c r="S175" s="185">
        <v>0</v>
      </c>
      <c r="T175" s="18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7" t="s">
        <v>129</v>
      </c>
      <c r="AT175" s="187" t="s">
        <v>124</v>
      </c>
      <c r="AU175" s="187" t="s">
        <v>79</v>
      </c>
      <c r="AY175" s="20" t="s">
        <v>121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20" t="s">
        <v>77</v>
      </c>
      <c r="BK175" s="188">
        <f>ROUND(I175*H175,2)</f>
        <v>0</v>
      </c>
      <c r="BL175" s="20" t="s">
        <v>129</v>
      </c>
      <c r="BM175" s="187" t="s">
        <v>711</v>
      </c>
    </row>
    <row r="176" spans="2:51" s="13" customFormat="1" ht="11.25">
      <c r="B176" s="189"/>
      <c r="C176" s="190"/>
      <c r="D176" s="191" t="s">
        <v>131</v>
      </c>
      <c r="E176" s="192" t="s">
        <v>19</v>
      </c>
      <c r="F176" s="193" t="s">
        <v>712</v>
      </c>
      <c r="G176" s="190"/>
      <c r="H176" s="194">
        <v>12.4</v>
      </c>
      <c r="I176" s="195"/>
      <c r="J176" s="190"/>
      <c r="K176" s="190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131</v>
      </c>
      <c r="AU176" s="200" t="s">
        <v>79</v>
      </c>
      <c r="AV176" s="13" t="s">
        <v>79</v>
      </c>
      <c r="AW176" s="13" t="s">
        <v>31</v>
      </c>
      <c r="AX176" s="13" t="s">
        <v>77</v>
      </c>
      <c r="AY176" s="200" t="s">
        <v>121</v>
      </c>
    </row>
    <row r="177" spans="1:65" s="2" customFormat="1" ht="24">
      <c r="A177" s="37"/>
      <c r="B177" s="38"/>
      <c r="C177" s="176" t="s">
        <v>272</v>
      </c>
      <c r="D177" s="176" t="s">
        <v>124</v>
      </c>
      <c r="E177" s="177" t="s">
        <v>713</v>
      </c>
      <c r="F177" s="178" t="s">
        <v>714</v>
      </c>
      <c r="G177" s="179" t="s">
        <v>213</v>
      </c>
      <c r="H177" s="180">
        <v>0.033</v>
      </c>
      <c r="I177" s="181"/>
      <c r="J177" s="182">
        <f>ROUND(I177*H177,2)</f>
        <v>0</v>
      </c>
      <c r="K177" s="178" t="s">
        <v>128</v>
      </c>
      <c r="L177" s="42"/>
      <c r="M177" s="183" t="s">
        <v>19</v>
      </c>
      <c r="N177" s="184" t="s">
        <v>40</v>
      </c>
      <c r="O177" s="67"/>
      <c r="P177" s="185">
        <f>O177*H177</f>
        <v>0</v>
      </c>
      <c r="Q177" s="185">
        <v>1.05191</v>
      </c>
      <c r="R177" s="185">
        <f>Q177*H177</f>
        <v>0.03471303</v>
      </c>
      <c r="S177" s="185">
        <v>0</v>
      </c>
      <c r="T177" s="18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7" t="s">
        <v>129</v>
      </c>
      <c r="AT177" s="187" t="s">
        <v>124</v>
      </c>
      <c r="AU177" s="187" t="s">
        <v>79</v>
      </c>
      <c r="AY177" s="20" t="s">
        <v>121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20" t="s">
        <v>77</v>
      </c>
      <c r="BK177" s="188">
        <f>ROUND(I177*H177,2)</f>
        <v>0</v>
      </c>
      <c r="BL177" s="20" t="s">
        <v>129</v>
      </c>
      <c r="BM177" s="187" t="s">
        <v>715</v>
      </c>
    </row>
    <row r="178" spans="2:51" s="13" customFormat="1" ht="11.25">
      <c r="B178" s="189"/>
      <c r="C178" s="190"/>
      <c r="D178" s="191" t="s">
        <v>131</v>
      </c>
      <c r="E178" s="192" t="s">
        <v>19</v>
      </c>
      <c r="F178" s="193" t="s">
        <v>716</v>
      </c>
      <c r="G178" s="190"/>
      <c r="H178" s="194">
        <v>0.033</v>
      </c>
      <c r="I178" s="195"/>
      <c r="J178" s="190"/>
      <c r="K178" s="190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131</v>
      </c>
      <c r="AU178" s="200" t="s">
        <v>79</v>
      </c>
      <c r="AV178" s="13" t="s">
        <v>79</v>
      </c>
      <c r="AW178" s="13" t="s">
        <v>31</v>
      </c>
      <c r="AX178" s="13" t="s">
        <v>77</v>
      </c>
      <c r="AY178" s="200" t="s">
        <v>121</v>
      </c>
    </row>
    <row r="179" spans="2:63" s="12" customFormat="1" ht="22.9" customHeight="1">
      <c r="B179" s="160"/>
      <c r="C179" s="161"/>
      <c r="D179" s="162" t="s">
        <v>68</v>
      </c>
      <c r="E179" s="174" t="s">
        <v>152</v>
      </c>
      <c r="F179" s="174" t="s">
        <v>717</v>
      </c>
      <c r="G179" s="161"/>
      <c r="H179" s="161"/>
      <c r="I179" s="164"/>
      <c r="J179" s="175">
        <f>BK179</f>
        <v>0</v>
      </c>
      <c r="K179" s="161"/>
      <c r="L179" s="166"/>
      <c r="M179" s="167"/>
      <c r="N179" s="168"/>
      <c r="O179" s="168"/>
      <c r="P179" s="169">
        <f>SUM(P180:P181)</f>
        <v>0</v>
      </c>
      <c r="Q179" s="168"/>
      <c r="R179" s="169">
        <f>SUM(R180:R181)</f>
        <v>4.35942</v>
      </c>
      <c r="S179" s="168"/>
      <c r="T179" s="170">
        <f>SUM(T180:T181)</f>
        <v>0</v>
      </c>
      <c r="AR179" s="171" t="s">
        <v>77</v>
      </c>
      <c r="AT179" s="172" t="s">
        <v>68</v>
      </c>
      <c r="AU179" s="172" t="s">
        <v>77</v>
      </c>
      <c r="AY179" s="171" t="s">
        <v>121</v>
      </c>
      <c r="BK179" s="173">
        <f>SUM(BK180:BK181)</f>
        <v>0</v>
      </c>
    </row>
    <row r="180" spans="1:65" s="2" customFormat="1" ht="36">
      <c r="A180" s="37"/>
      <c r="B180" s="38"/>
      <c r="C180" s="176" t="s">
        <v>277</v>
      </c>
      <c r="D180" s="176" t="s">
        <v>124</v>
      </c>
      <c r="E180" s="177" t="s">
        <v>718</v>
      </c>
      <c r="F180" s="178" t="s">
        <v>719</v>
      </c>
      <c r="G180" s="179" t="s">
        <v>144</v>
      </c>
      <c r="H180" s="180">
        <v>14.58</v>
      </c>
      <c r="I180" s="181"/>
      <c r="J180" s="182">
        <f>ROUND(I180*H180,2)</f>
        <v>0</v>
      </c>
      <c r="K180" s="178" t="s">
        <v>128</v>
      </c>
      <c r="L180" s="42"/>
      <c r="M180" s="183" t="s">
        <v>19</v>
      </c>
      <c r="N180" s="184" t="s">
        <v>40</v>
      </c>
      <c r="O180" s="67"/>
      <c r="P180" s="185">
        <f>O180*H180</f>
        <v>0</v>
      </c>
      <c r="Q180" s="185">
        <v>0.299</v>
      </c>
      <c r="R180" s="185">
        <f>Q180*H180</f>
        <v>4.35942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129</v>
      </c>
      <c r="AT180" s="187" t="s">
        <v>124</v>
      </c>
      <c r="AU180" s="187" t="s">
        <v>79</v>
      </c>
      <c r="AY180" s="20" t="s">
        <v>121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20" t="s">
        <v>77</v>
      </c>
      <c r="BK180" s="188">
        <f>ROUND(I180*H180,2)</f>
        <v>0</v>
      </c>
      <c r="BL180" s="20" t="s">
        <v>129</v>
      </c>
      <c r="BM180" s="187" t="s">
        <v>720</v>
      </c>
    </row>
    <row r="181" spans="2:51" s="13" customFormat="1" ht="11.25">
      <c r="B181" s="189"/>
      <c r="C181" s="190"/>
      <c r="D181" s="191" t="s">
        <v>131</v>
      </c>
      <c r="E181" s="192" t="s">
        <v>19</v>
      </c>
      <c r="F181" s="193" t="s">
        <v>721</v>
      </c>
      <c r="G181" s="190"/>
      <c r="H181" s="194">
        <v>14.58</v>
      </c>
      <c r="I181" s="195"/>
      <c r="J181" s="190"/>
      <c r="K181" s="190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131</v>
      </c>
      <c r="AU181" s="200" t="s">
        <v>79</v>
      </c>
      <c r="AV181" s="13" t="s">
        <v>79</v>
      </c>
      <c r="AW181" s="13" t="s">
        <v>31</v>
      </c>
      <c r="AX181" s="13" t="s">
        <v>77</v>
      </c>
      <c r="AY181" s="200" t="s">
        <v>121</v>
      </c>
    </row>
    <row r="182" spans="2:63" s="12" customFormat="1" ht="22.9" customHeight="1">
      <c r="B182" s="160"/>
      <c r="C182" s="161"/>
      <c r="D182" s="162" t="s">
        <v>68</v>
      </c>
      <c r="E182" s="174" t="s">
        <v>122</v>
      </c>
      <c r="F182" s="174" t="s">
        <v>123</v>
      </c>
      <c r="G182" s="161"/>
      <c r="H182" s="161"/>
      <c r="I182" s="164"/>
      <c r="J182" s="175">
        <f>BK182</f>
        <v>0</v>
      </c>
      <c r="K182" s="161"/>
      <c r="L182" s="166"/>
      <c r="M182" s="167"/>
      <c r="N182" s="168"/>
      <c r="O182" s="168"/>
      <c r="P182" s="169">
        <f>SUM(P183:P221)</f>
        <v>0</v>
      </c>
      <c r="Q182" s="168"/>
      <c r="R182" s="169">
        <f>SUM(R183:R221)</f>
        <v>21.340071029999997</v>
      </c>
      <c r="S182" s="168"/>
      <c r="T182" s="170">
        <f>SUM(T183:T221)</f>
        <v>0</v>
      </c>
      <c r="AR182" s="171" t="s">
        <v>77</v>
      </c>
      <c r="AT182" s="172" t="s">
        <v>68</v>
      </c>
      <c r="AU182" s="172" t="s">
        <v>77</v>
      </c>
      <c r="AY182" s="171" t="s">
        <v>121</v>
      </c>
      <c r="BK182" s="173">
        <f>SUM(BK183:BK221)</f>
        <v>0</v>
      </c>
    </row>
    <row r="183" spans="1:65" s="2" customFormat="1" ht="36">
      <c r="A183" s="37"/>
      <c r="B183" s="38"/>
      <c r="C183" s="176" t="s">
        <v>282</v>
      </c>
      <c r="D183" s="176" t="s">
        <v>124</v>
      </c>
      <c r="E183" s="177" t="s">
        <v>722</v>
      </c>
      <c r="F183" s="178" t="s">
        <v>723</v>
      </c>
      <c r="G183" s="179" t="s">
        <v>144</v>
      </c>
      <c r="H183" s="180">
        <v>143.65</v>
      </c>
      <c r="I183" s="181"/>
      <c r="J183" s="182">
        <f>ROUND(I183*H183,2)</f>
        <v>0</v>
      </c>
      <c r="K183" s="178" t="s">
        <v>128</v>
      </c>
      <c r="L183" s="42"/>
      <c r="M183" s="183" t="s">
        <v>19</v>
      </c>
      <c r="N183" s="184" t="s">
        <v>40</v>
      </c>
      <c r="O183" s="67"/>
      <c r="P183" s="185">
        <f>O183*H183</f>
        <v>0</v>
      </c>
      <c r="Q183" s="185">
        <v>0.021</v>
      </c>
      <c r="R183" s="185">
        <f>Q183*H183</f>
        <v>3.0166500000000003</v>
      </c>
      <c r="S183" s="185">
        <v>0</v>
      </c>
      <c r="T183" s="18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129</v>
      </c>
      <c r="AT183" s="187" t="s">
        <v>124</v>
      </c>
      <c r="AU183" s="187" t="s">
        <v>79</v>
      </c>
      <c r="AY183" s="20" t="s">
        <v>121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20" t="s">
        <v>77</v>
      </c>
      <c r="BK183" s="188">
        <f>ROUND(I183*H183,2)</f>
        <v>0</v>
      </c>
      <c r="BL183" s="20" t="s">
        <v>129</v>
      </c>
      <c r="BM183" s="187" t="s">
        <v>724</v>
      </c>
    </row>
    <row r="184" spans="2:51" s="13" customFormat="1" ht="22.5">
      <c r="B184" s="189"/>
      <c r="C184" s="190"/>
      <c r="D184" s="191" t="s">
        <v>131</v>
      </c>
      <c r="E184" s="192" t="s">
        <v>19</v>
      </c>
      <c r="F184" s="193" t="s">
        <v>725</v>
      </c>
      <c r="G184" s="190"/>
      <c r="H184" s="194">
        <v>166.05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131</v>
      </c>
      <c r="AU184" s="200" t="s">
        <v>79</v>
      </c>
      <c r="AV184" s="13" t="s">
        <v>79</v>
      </c>
      <c r="AW184" s="13" t="s">
        <v>31</v>
      </c>
      <c r="AX184" s="13" t="s">
        <v>69</v>
      </c>
      <c r="AY184" s="200" t="s">
        <v>121</v>
      </c>
    </row>
    <row r="185" spans="2:51" s="13" customFormat="1" ht="11.25">
      <c r="B185" s="189"/>
      <c r="C185" s="190"/>
      <c r="D185" s="191" t="s">
        <v>131</v>
      </c>
      <c r="E185" s="192" t="s">
        <v>19</v>
      </c>
      <c r="F185" s="193" t="s">
        <v>726</v>
      </c>
      <c r="G185" s="190"/>
      <c r="H185" s="194">
        <v>-22.4</v>
      </c>
      <c r="I185" s="195"/>
      <c r="J185" s="190"/>
      <c r="K185" s="190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131</v>
      </c>
      <c r="AU185" s="200" t="s">
        <v>79</v>
      </c>
      <c r="AV185" s="13" t="s">
        <v>79</v>
      </c>
      <c r="AW185" s="13" t="s">
        <v>31</v>
      </c>
      <c r="AX185" s="13" t="s">
        <v>69</v>
      </c>
      <c r="AY185" s="200" t="s">
        <v>121</v>
      </c>
    </row>
    <row r="186" spans="2:51" s="14" customFormat="1" ht="11.25">
      <c r="B186" s="201"/>
      <c r="C186" s="202"/>
      <c r="D186" s="191" t="s">
        <v>131</v>
      </c>
      <c r="E186" s="203" t="s">
        <v>19</v>
      </c>
      <c r="F186" s="204" t="s">
        <v>134</v>
      </c>
      <c r="G186" s="202"/>
      <c r="H186" s="205">
        <v>143.65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131</v>
      </c>
      <c r="AU186" s="211" t="s">
        <v>79</v>
      </c>
      <c r="AV186" s="14" t="s">
        <v>129</v>
      </c>
      <c r="AW186" s="14" t="s">
        <v>31</v>
      </c>
      <c r="AX186" s="14" t="s">
        <v>77</v>
      </c>
      <c r="AY186" s="211" t="s">
        <v>121</v>
      </c>
    </row>
    <row r="187" spans="1:65" s="2" customFormat="1" ht="48">
      <c r="A187" s="37"/>
      <c r="B187" s="38"/>
      <c r="C187" s="176" t="s">
        <v>286</v>
      </c>
      <c r="D187" s="176" t="s">
        <v>124</v>
      </c>
      <c r="E187" s="177" t="s">
        <v>727</v>
      </c>
      <c r="F187" s="178" t="s">
        <v>728</v>
      </c>
      <c r="G187" s="179" t="s">
        <v>144</v>
      </c>
      <c r="H187" s="180">
        <v>233.325</v>
      </c>
      <c r="I187" s="181"/>
      <c r="J187" s="182">
        <f>ROUND(I187*H187,2)</f>
        <v>0</v>
      </c>
      <c r="K187" s="178" t="s">
        <v>128</v>
      </c>
      <c r="L187" s="42"/>
      <c r="M187" s="183" t="s">
        <v>19</v>
      </c>
      <c r="N187" s="184" t="s">
        <v>40</v>
      </c>
      <c r="O187" s="67"/>
      <c r="P187" s="185">
        <f>O187*H187</f>
        <v>0</v>
      </c>
      <c r="Q187" s="185">
        <v>0.0247</v>
      </c>
      <c r="R187" s="185">
        <f>Q187*H187</f>
        <v>5.7631274999999995</v>
      </c>
      <c r="S187" s="185">
        <v>0</v>
      </c>
      <c r="T187" s="18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129</v>
      </c>
      <c r="AT187" s="187" t="s">
        <v>124</v>
      </c>
      <c r="AU187" s="187" t="s">
        <v>79</v>
      </c>
      <c r="AY187" s="20" t="s">
        <v>121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20" t="s">
        <v>77</v>
      </c>
      <c r="BK187" s="188">
        <f>ROUND(I187*H187,2)</f>
        <v>0</v>
      </c>
      <c r="BL187" s="20" t="s">
        <v>129</v>
      </c>
      <c r="BM187" s="187" t="s">
        <v>729</v>
      </c>
    </row>
    <row r="188" spans="2:51" s="13" customFormat="1" ht="22.5">
      <c r="B188" s="189"/>
      <c r="C188" s="190"/>
      <c r="D188" s="191" t="s">
        <v>131</v>
      </c>
      <c r="E188" s="192" t="s">
        <v>19</v>
      </c>
      <c r="F188" s="193" t="s">
        <v>730</v>
      </c>
      <c r="G188" s="190"/>
      <c r="H188" s="194">
        <v>36.9</v>
      </c>
      <c r="I188" s="195"/>
      <c r="J188" s="190"/>
      <c r="K188" s="190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131</v>
      </c>
      <c r="AU188" s="200" t="s">
        <v>79</v>
      </c>
      <c r="AV188" s="13" t="s">
        <v>79</v>
      </c>
      <c r="AW188" s="13" t="s">
        <v>31</v>
      </c>
      <c r="AX188" s="13" t="s">
        <v>69</v>
      </c>
      <c r="AY188" s="200" t="s">
        <v>121</v>
      </c>
    </row>
    <row r="189" spans="2:51" s="13" customFormat="1" ht="11.25">
      <c r="B189" s="189"/>
      <c r="C189" s="190"/>
      <c r="D189" s="191" t="s">
        <v>131</v>
      </c>
      <c r="E189" s="192" t="s">
        <v>19</v>
      </c>
      <c r="F189" s="193" t="s">
        <v>731</v>
      </c>
      <c r="G189" s="190"/>
      <c r="H189" s="194">
        <v>207.625</v>
      </c>
      <c r="I189" s="195"/>
      <c r="J189" s="190"/>
      <c r="K189" s="190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131</v>
      </c>
      <c r="AU189" s="200" t="s">
        <v>79</v>
      </c>
      <c r="AV189" s="13" t="s">
        <v>79</v>
      </c>
      <c r="AW189" s="13" t="s">
        <v>31</v>
      </c>
      <c r="AX189" s="13" t="s">
        <v>69</v>
      </c>
      <c r="AY189" s="200" t="s">
        <v>121</v>
      </c>
    </row>
    <row r="190" spans="2:51" s="13" customFormat="1" ht="11.25">
      <c r="B190" s="189"/>
      <c r="C190" s="190"/>
      <c r="D190" s="191" t="s">
        <v>131</v>
      </c>
      <c r="E190" s="192" t="s">
        <v>19</v>
      </c>
      <c r="F190" s="193" t="s">
        <v>732</v>
      </c>
      <c r="G190" s="190"/>
      <c r="H190" s="194">
        <v>-11.2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131</v>
      </c>
      <c r="AU190" s="200" t="s">
        <v>79</v>
      </c>
      <c r="AV190" s="13" t="s">
        <v>79</v>
      </c>
      <c r="AW190" s="13" t="s">
        <v>31</v>
      </c>
      <c r="AX190" s="13" t="s">
        <v>69</v>
      </c>
      <c r="AY190" s="200" t="s">
        <v>121</v>
      </c>
    </row>
    <row r="191" spans="2:51" s="14" customFormat="1" ht="11.25">
      <c r="B191" s="201"/>
      <c r="C191" s="202"/>
      <c r="D191" s="191" t="s">
        <v>131</v>
      </c>
      <c r="E191" s="203" t="s">
        <v>19</v>
      </c>
      <c r="F191" s="204" t="s">
        <v>134</v>
      </c>
      <c r="G191" s="202"/>
      <c r="H191" s="205">
        <v>233.32500000000002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131</v>
      </c>
      <c r="AU191" s="211" t="s">
        <v>79</v>
      </c>
      <c r="AV191" s="14" t="s">
        <v>129</v>
      </c>
      <c r="AW191" s="14" t="s">
        <v>31</v>
      </c>
      <c r="AX191" s="14" t="s">
        <v>77</v>
      </c>
      <c r="AY191" s="211" t="s">
        <v>121</v>
      </c>
    </row>
    <row r="192" spans="1:65" s="2" customFormat="1" ht="48">
      <c r="A192" s="37"/>
      <c r="B192" s="38"/>
      <c r="C192" s="176" t="s">
        <v>291</v>
      </c>
      <c r="D192" s="176" t="s">
        <v>124</v>
      </c>
      <c r="E192" s="177" t="s">
        <v>733</v>
      </c>
      <c r="F192" s="178" t="s">
        <v>734</v>
      </c>
      <c r="G192" s="179" t="s">
        <v>144</v>
      </c>
      <c r="H192" s="180">
        <v>25</v>
      </c>
      <c r="I192" s="181"/>
      <c r="J192" s="182">
        <f>ROUND(I192*H192,2)</f>
        <v>0</v>
      </c>
      <c r="K192" s="178" t="s">
        <v>128</v>
      </c>
      <c r="L192" s="42"/>
      <c r="M192" s="183" t="s">
        <v>19</v>
      </c>
      <c r="N192" s="184" t="s">
        <v>40</v>
      </c>
      <c r="O192" s="67"/>
      <c r="P192" s="185">
        <f>O192*H192</f>
        <v>0</v>
      </c>
      <c r="Q192" s="185">
        <v>0.00839</v>
      </c>
      <c r="R192" s="185">
        <f>Q192*H192</f>
        <v>0.20975</v>
      </c>
      <c r="S192" s="185">
        <v>0</v>
      </c>
      <c r="T192" s="18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129</v>
      </c>
      <c r="AT192" s="187" t="s">
        <v>124</v>
      </c>
      <c r="AU192" s="187" t="s">
        <v>79</v>
      </c>
      <c r="AY192" s="20" t="s">
        <v>121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20" t="s">
        <v>77</v>
      </c>
      <c r="BK192" s="188">
        <f>ROUND(I192*H192,2)</f>
        <v>0</v>
      </c>
      <c r="BL192" s="20" t="s">
        <v>129</v>
      </c>
      <c r="BM192" s="187" t="s">
        <v>735</v>
      </c>
    </row>
    <row r="193" spans="2:51" s="13" customFormat="1" ht="11.25">
      <c r="B193" s="189"/>
      <c r="C193" s="190"/>
      <c r="D193" s="191" t="s">
        <v>131</v>
      </c>
      <c r="E193" s="192" t="s">
        <v>19</v>
      </c>
      <c r="F193" s="193" t="s">
        <v>736</v>
      </c>
      <c r="G193" s="190"/>
      <c r="H193" s="194">
        <v>25</v>
      </c>
      <c r="I193" s="195"/>
      <c r="J193" s="190"/>
      <c r="K193" s="190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131</v>
      </c>
      <c r="AU193" s="200" t="s">
        <v>79</v>
      </c>
      <c r="AV193" s="13" t="s">
        <v>79</v>
      </c>
      <c r="AW193" s="13" t="s">
        <v>31</v>
      </c>
      <c r="AX193" s="13" t="s">
        <v>77</v>
      </c>
      <c r="AY193" s="200" t="s">
        <v>121</v>
      </c>
    </row>
    <row r="194" spans="1:65" s="2" customFormat="1" ht="24">
      <c r="A194" s="37"/>
      <c r="B194" s="38"/>
      <c r="C194" s="212" t="s">
        <v>297</v>
      </c>
      <c r="D194" s="212" t="s">
        <v>135</v>
      </c>
      <c r="E194" s="213" t="s">
        <v>737</v>
      </c>
      <c r="F194" s="214" t="s">
        <v>738</v>
      </c>
      <c r="G194" s="215" t="s">
        <v>144</v>
      </c>
      <c r="H194" s="216">
        <v>25.5</v>
      </c>
      <c r="I194" s="217"/>
      <c r="J194" s="218">
        <f>ROUND(I194*H194,2)</f>
        <v>0</v>
      </c>
      <c r="K194" s="214" t="s">
        <v>128</v>
      </c>
      <c r="L194" s="219"/>
      <c r="M194" s="220" t="s">
        <v>19</v>
      </c>
      <c r="N194" s="221" t="s">
        <v>40</v>
      </c>
      <c r="O194" s="67"/>
      <c r="P194" s="185">
        <f>O194*H194</f>
        <v>0</v>
      </c>
      <c r="Q194" s="185">
        <v>0.0028</v>
      </c>
      <c r="R194" s="185">
        <f>Q194*H194</f>
        <v>0.0714</v>
      </c>
      <c r="S194" s="185">
        <v>0</v>
      </c>
      <c r="T194" s="18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138</v>
      </c>
      <c r="AT194" s="187" t="s">
        <v>135</v>
      </c>
      <c r="AU194" s="187" t="s">
        <v>79</v>
      </c>
      <c r="AY194" s="20" t="s">
        <v>121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20" t="s">
        <v>77</v>
      </c>
      <c r="BK194" s="188">
        <f>ROUND(I194*H194,2)</f>
        <v>0</v>
      </c>
      <c r="BL194" s="20" t="s">
        <v>129</v>
      </c>
      <c r="BM194" s="187" t="s">
        <v>739</v>
      </c>
    </row>
    <row r="195" spans="2:51" s="13" customFormat="1" ht="11.25">
      <c r="B195" s="189"/>
      <c r="C195" s="190"/>
      <c r="D195" s="191" t="s">
        <v>131</v>
      </c>
      <c r="E195" s="190"/>
      <c r="F195" s="193" t="s">
        <v>740</v>
      </c>
      <c r="G195" s="190"/>
      <c r="H195" s="194">
        <v>25.5</v>
      </c>
      <c r="I195" s="195"/>
      <c r="J195" s="190"/>
      <c r="K195" s="190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131</v>
      </c>
      <c r="AU195" s="200" t="s">
        <v>79</v>
      </c>
      <c r="AV195" s="13" t="s">
        <v>79</v>
      </c>
      <c r="AW195" s="13" t="s">
        <v>4</v>
      </c>
      <c r="AX195" s="13" t="s">
        <v>77</v>
      </c>
      <c r="AY195" s="200" t="s">
        <v>121</v>
      </c>
    </row>
    <row r="196" spans="1:65" s="2" customFormat="1" ht="44.25" customHeight="1">
      <c r="A196" s="37"/>
      <c r="B196" s="38"/>
      <c r="C196" s="176" t="s">
        <v>230</v>
      </c>
      <c r="D196" s="176" t="s">
        <v>124</v>
      </c>
      <c r="E196" s="177" t="s">
        <v>125</v>
      </c>
      <c r="F196" s="178" t="s">
        <v>126</v>
      </c>
      <c r="G196" s="179" t="s">
        <v>127</v>
      </c>
      <c r="H196" s="180">
        <v>14.75</v>
      </c>
      <c r="I196" s="181"/>
      <c r="J196" s="182">
        <f>ROUND(I196*H196,2)</f>
        <v>0</v>
      </c>
      <c r="K196" s="178" t="s">
        <v>128</v>
      </c>
      <c r="L196" s="42"/>
      <c r="M196" s="183" t="s">
        <v>19</v>
      </c>
      <c r="N196" s="184" t="s">
        <v>40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129</v>
      </c>
      <c r="AT196" s="187" t="s">
        <v>124</v>
      </c>
      <c r="AU196" s="187" t="s">
        <v>79</v>
      </c>
      <c r="AY196" s="20" t="s">
        <v>121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20" t="s">
        <v>77</v>
      </c>
      <c r="BK196" s="188">
        <f>ROUND(I196*H196,2)</f>
        <v>0</v>
      </c>
      <c r="BL196" s="20" t="s">
        <v>129</v>
      </c>
      <c r="BM196" s="187" t="s">
        <v>741</v>
      </c>
    </row>
    <row r="197" spans="2:51" s="13" customFormat="1" ht="11.25">
      <c r="B197" s="189"/>
      <c r="C197" s="190"/>
      <c r="D197" s="191" t="s">
        <v>131</v>
      </c>
      <c r="E197" s="192" t="s">
        <v>19</v>
      </c>
      <c r="F197" s="193" t="s">
        <v>742</v>
      </c>
      <c r="G197" s="190"/>
      <c r="H197" s="194">
        <v>14.75</v>
      </c>
      <c r="I197" s="195"/>
      <c r="J197" s="190"/>
      <c r="K197" s="190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131</v>
      </c>
      <c r="AU197" s="200" t="s">
        <v>79</v>
      </c>
      <c r="AV197" s="13" t="s">
        <v>79</v>
      </c>
      <c r="AW197" s="13" t="s">
        <v>31</v>
      </c>
      <c r="AX197" s="13" t="s">
        <v>69</v>
      </c>
      <c r="AY197" s="200" t="s">
        <v>121</v>
      </c>
    </row>
    <row r="198" spans="2:51" s="14" customFormat="1" ht="11.25">
      <c r="B198" s="201"/>
      <c r="C198" s="202"/>
      <c r="D198" s="191" t="s">
        <v>131</v>
      </c>
      <c r="E198" s="203" t="s">
        <v>19</v>
      </c>
      <c r="F198" s="204" t="s">
        <v>134</v>
      </c>
      <c r="G198" s="202"/>
      <c r="H198" s="205">
        <v>14.75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131</v>
      </c>
      <c r="AU198" s="211" t="s">
        <v>79</v>
      </c>
      <c r="AV198" s="14" t="s">
        <v>129</v>
      </c>
      <c r="AW198" s="14" t="s">
        <v>31</v>
      </c>
      <c r="AX198" s="14" t="s">
        <v>77</v>
      </c>
      <c r="AY198" s="211" t="s">
        <v>121</v>
      </c>
    </row>
    <row r="199" spans="1:65" s="2" customFormat="1" ht="24">
      <c r="A199" s="37"/>
      <c r="B199" s="38"/>
      <c r="C199" s="212" t="s">
        <v>305</v>
      </c>
      <c r="D199" s="212" t="s">
        <v>135</v>
      </c>
      <c r="E199" s="213" t="s">
        <v>136</v>
      </c>
      <c r="F199" s="214" t="s">
        <v>137</v>
      </c>
      <c r="G199" s="215" t="s">
        <v>127</v>
      </c>
      <c r="H199" s="216">
        <v>15.488</v>
      </c>
      <c r="I199" s="217"/>
      <c r="J199" s="218">
        <f>ROUND(I199*H199,2)</f>
        <v>0</v>
      </c>
      <c r="K199" s="214" t="s">
        <v>128</v>
      </c>
      <c r="L199" s="219"/>
      <c r="M199" s="220" t="s">
        <v>19</v>
      </c>
      <c r="N199" s="221" t="s">
        <v>40</v>
      </c>
      <c r="O199" s="67"/>
      <c r="P199" s="185">
        <f>O199*H199</f>
        <v>0</v>
      </c>
      <c r="Q199" s="185">
        <v>0.00011</v>
      </c>
      <c r="R199" s="185">
        <f>Q199*H199</f>
        <v>0.00170368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138</v>
      </c>
      <c r="AT199" s="187" t="s">
        <v>135</v>
      </c>
      <c r="AU199" s="187" t="s">
        <v>79</v>
      </c>
      <c r="AY199" s="20" t="s">
        <v>121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20" t="s">
        <v>77</v>
      </c>
      <c r="BK199" s="188">
        <f>ROUND(I199*H199,2)</f>
        <v>0</v>
      </c>
      <c r="BL199" s="20" t="s">
        <v>129</v>
      </c>
      <c r="BM199" s="187" t="s">
        <v>743</v>
      </c>
    </row>
    <row r="200" spans="2:51" s="13" customFormat="1" ht="11.25">
      <c r="B200" s="189"/>
      <c r="C200" s="190"/>
      <c r="D200" s="191" t="s">
        <v>131</v>
      </c>
      <c r="E200" s="190"/>
      <c r="F200" s="193" t="s">
        <v>744</v>
      </c>
      <c r="G200" s="190"/>
      <c r="H200" s="194">
        <v>15.488</v>
      </c>
      <c r="I200" s="195"/>
      <c r="J200" s="190"/>
      <c r="K200" s="190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131</v>
      </c>
      <c r="AU200" s="200" t="s">
        <v>79</v>
      </c>
      <c r="AV200" s="13" t="s">
        <v>79</v>
      </c>
      <c r="AW200" s="13" t="s">
        <v>4</v>
      </c>
      <c r="AX200" s="13" t="s">
        <v>77</v>
      </c>
      <c r="AY200" s="200" t="s">
        <v>121</v>
      </c>
    </row>
    <row r="201" spans="1:65" s="2" customFormat="1" ht="48">
      <c r="A201" s="37"/>
      <c r="B201" s="38"/>
      <c r="C201" s="176" t="s">
        <v>310</v>
      </c>
      <c r="D201" s="176" t="s">
        <v>124</v>
      </c>
      <c r="E201" s="177" t="s">
        <v>153</v>
      </c>
      <c r="F201" s="178" t="s">
        <v>154</v>
      </c>
      <c r="G201" s="179" t="s">
        <v>144</v>
      </c>
      <c r="H201" s="180">
        <v>6.25</v>
      </c>
      <c r="I201" s="181"/>
      <c r="J201" s="182">
        <f>ROUND(I201*H201,2)</f>
        <v>0</v>
      </c>
      <c r="K201" s="178" t="s">
        <v>128</v>
      </c>
      <c r="L201" s="42"/>
      <c r="M201" s="183" t="s">
        <v>19</v>
      </c>
      <c r="N201" s="184" t="s">
        <v>40</v>
      </c>
      <c r="O201" s="67"/>
      <c r="P201" s="185">
        <f>O201*H201</f>
        <v>0</v>
      </c>
      <c r="Q201" s="185">
        <v>0.00852</v>
      </c>
      <c r="R201" s="185">
        <f>Q201*H201</f>
        <v>0.05325</v>
      </c>
      <c r="S201" s="185">
        <v>0</v>
      </c>
      <c r="T201" s="18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7" t="s">
        <v>129</v>
      </c>
      <c r="AT201" s="187" t="s">
        <v>124</v>
      </c>
      <c r="AU201" s="187" t="s">
        <v>79</v>
      </c>
      <c r="AY201" s="20" t="s">
        <v>121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20" t="s">
        <v>77</v>
      </c>
      <c r="BK201" s="188">
        <f>ROUND(I201*H201,2)</f>
        <v>0</v>
      </c>
      <c r="BL201" s="20" t="s">
        <v>129</v>
      </c>
      <c r="BM201" s="187" t="s">
        <v>745</v>
      </c>
    </row>
    <row r="202" spans="2:51" s="13" customFormat="1" ht="11.25">
      <c r="B202" s="189"/>
      <c r="C202" s="190"/>
      <c r="D202" s="191" t="s">
        <v>131</v>
      </c>
      <c r="E202" s="192" t="s">
        <v>19</v>
      </c>
      <c r="F202" s="193" t="s">
        <v>746</v>
      </c>
      <c r="G202" s="190"/>
      <c r="H202" s="194">
        <v>6.25</v>
      </c>
      <c r="I202" s="195"/>
      <c r="J202" s="190"/>
      <c r="K202" s="190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131</v>
      </c>
      <c r="AU202" s="200" t="s">
        <v>79</v>
      </c>
      <c r="AV202" s="13" t="s">
        <v>79</v>
      </c>
      <c r="AW202" s="13" t="s">
        <v>31</v>
      </c>
      <c r="AX202" s="13" t="s">
        <v>77</v>
      </c>
      <c r="AY202" s="200" t="s">
        <v>121</v>
      </c>
    </row>
    <row r="203" spans="1:65" s="2" customFormat="1" ht="16.5" customHeight="1">
      <c r="A203" s="37"/>
      <c r="B203" s="38"/>
      <c r="C203" s="212" t="s">
        <v>315</v>
      </c>
      <c r="D203" s="212" t="s">
        <v>135</v>
      </c>
      <c r="E203" s="213" t="s">
        <v>163</v>
      </c>
      <c r="F203" s="214" t="s">
        <v>164</v>
      </c>
      <c r="G203" s="215" t="s">
        <v>144</v>
      </c>
      <c r="H203" s="216">
        <v>6.375</v>
      </c>
      <c r="I203" s="217"/>
      <c r="J203" s="218">
        <f>ROUND(I203*H203,2)</f>
        <v>0</v>
      </c>
      <c r="K203" s="214" t="s">
        <v>128</v>
      </c>
      <c r="L203" s="219"/>
      <c r="M203" s="220" t="s">
        <v>19</v>
      </c>
      <c r="N203" s="221" t="s">
        <v>40</v>
      </c>
      <c r="O203" s="67"/>
      <c r="P203" s="185">
        <f>O203*H203</f>
        <v>0</v>
      </c>
      <c r="Q203" s="185">
        <v>0.00119</v>
      </c>
      <c r="R203" s="185">
        <f>Q203*H203</f>
        <v>0.007586250000000001</v>
      </c>
      <c r="S203" s="185">
        <v>0</v>
      </c>
      <c r="T203" s="18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7" t="s">
        <v>138</v>
      </c>
      <c r="AT203" s="187" t="s">
        <v>135</v>
      </c>
      <c r="AU203" s="187" t="s">
        <v>79</v>
      </c>
      <c r="AY203" s="20" t="s">
        <v>121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20" t="s">
        <v>77</v>
      </c>
      <c r="BK203" s="188">
        <f>ROUND(I203*H203,2)</f>
        <v>0</v>
      </c>
      <c r="BL203" s="20" t="s">
        <v>129</v>
      </c>
      <c r="BM203" s="187" t="s">
        <v>747</v>
      </c>
    </row>
    <row r="204" spans="2:51" s="13" customFormat="1" ht="11.25">
      <c r="B204" s="189"/>
      <c r="C204" s="190"/>
      <c r="D204" s="191" t="s">
        <v>131</v>
      </c>
      <c r="E204" s="190"/>
      <c r="F204" s="193" t="s">
        <v>748</v>
      </c>
      <c r="G204" s="190"/>
      <c r="H204" s="194">
        <v>6.375</v>
      </c>
      <c r="I204" s="195"/>
      <c r="J204" s="190"/>
      <c r="K204" s="190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131</v>
      </c>
      <c r="AU204" s="200" t="s">
        <v>79</v>
      </c>
      <c r="AV204" s="13" t="s">
        <v>79</v>
      </c>
      <c r="AW204" s="13" t="s">
        <v>4</v>
      </c>
      <c r="AX204" s="13" t="s">
        <v>77</v>
      </c>
      <c r="AY204" s="200" t="s">
        <v>121</v>
      </c>
    </row>
    <row r="205" spans="1:65" s="2" customFormat="1" ht="36">
      <c r="A205" s="37"/>
      <c r="B205" s="38"/>
      <c r="C205" s="176" t="s">
        <v>320</v>
      </c>
      <c r="D205" s="176" t="s">
        <v>124</v>
      </c>
      <c r="E205" s="177" t="s">
        <v>749</v>
      </c>
      <c r="F205" s="178" t="s">
        <v>750</v>
      </c>
      <c r="G205" s="179" t="s">
        <v>144</v>
      </c>
      <c r="H205" s="180">
        <v>27.976</v>
      </c>
      <c r="I205" s="181"/>
      <c r="J205" s="182">
        <f>ROUND(I205*H205,2)</f>
        <v>0</v>
      </c>
      <c r="K205" s="178" t="s">
        <v>128</v>
      </c>
      <c r="L205" s="42"/>
      <c r="M205" s="183" t="s">
        <v>19</v>
      </c>
      <c r="N205" s="184" t="s">
        <v>40</v>
      </c>
      <c r="O205" s="67"/>
      <c r="P205" s="185">
        <f>O205*H205</f>
        <v>0</v>
      </c>
      <c r="Q205" s="185">
        <v>0.025</v>
      </c>
      <c r="R205" s="185">
        <f>Q205*H205</f>
        <v>0.6994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129</v>
      </c>
      <c r="AT205" s="187" t="s">
        <v>124</v>
      </c>
      <c r="AU205" s="187" t="s">
        <v>79</v>
      </c>
      <c r="AY205" s="20" t="s">
        <v>121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20" t="s">
        <v>77</v>
      </c>
      <c r="BK205" s="188">
        <f>ROUND(I205*H205,2)</f>
        <v>0</v>
      </c>
      <c r="BL205" s="20" t="s">
        <v>129</v>
      </c>
      <c r="BM205" s="187" t="s">
        <v>751</v>
      </c>
    </row>
    <row r="206" spans="2:51" s="13" customFormat="1" ht="11.25">
      <c r="B206" s="189"/>
      <c r="C206" s="190"/>
      <c r="D206" s="191" t="s">
        <v>131</v>
      </c>
      <c r="E206" s="192" t="s">
        <v>19</v>
      </c>
      <c r="F206" s="193" t="s">
        <v>752</v>
      </c>
      <c r="G206" s="190"/>
      <c r="H206" s="194">
        <v>27.976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131</v>
      </c>
      <c r="AU206" s="200" t="s">
        <v>79</v>
      </c>
      <c r="AV206" s="13" t="s">
        <v>79</v>
      </c>
      <c r="AW206" s="13" t="s">
        <v>31</v>
      </c>
      <c r="AX206" s="13" t="s">
        <v>77</v>
      </c>
      <c r="AY206" s="200" t="s">
        <v>121</v>
      </c>
    </row>
    <row r="207" spans="1:65" s="2" customFormat="1" ht="44.25" customHeight="1">
      <c r="A207" s="37"/>
      <c r="B207" s="38"/>
      <c r="C207" s="176" t="s">
        <v>326</v>
      </c>
      <c r="D207" s="176" t="s">
        <v>124</v>
      </c>
      <c r="E207" s="177" t="s">
        <v>753</v>
      </c>
      <c r="F207" s="178" t="s">
        <v>754</v>
      </c>
      <c r="G207" s="179" t="s">
        <v>144</v>
      </c>
      <c r="H207" s="180">
        <v>31.25</v>
      </c>
      <c r="I207" s="181"/>
      <c r="J207" s="182">
        <f>ROUND(I207*H207,2)</f>
        <v>0</v>
      </c>
      <c r="K207" s="178" t="s">
        <v>128</v>
      </c>
      <c r="L207" s="42"/>
      <c r="M207" s="183" t="s">
        <v>19</v>
      </c>
      <c r="N207" s="184" t="s">
        <v>40</v>
      </c>
      <c r="O207" s="67"/>
      <c r="P207" s="185">
        <f>O207*H207</f>
        <v>0</v>
      </c>
      <c r="Q207" s="185">
        <v>0.02636</v>
      </c>
      <c r="R207" s="185">
        <f>Q207*H207</f>
        <v>0.8237500000000001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129</v>
      </c>
      <c r="AT207" s="187" t="s">
        <v>124</v>
      </c>
      <c r="AU207" s="187" t="s">
        <v>79</v>
      </c>
      <c r="AY207" s="20" t="s">
        <v>121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77</v>
      </c>
      <c r="BK207" s="188">
        <f>ROUND(I207*H207,2)</f>
        <v>0</v>
      </c>
      <c r="BL207" s="20" t="s">
        <v>129</v>
      </c>
      <c r="BM207" s="187" t="s">
        <v>755</v>
      </c>
    </row>
    <row r="208" spans="2:51" s="13" customFormat="1" ht="11.25">
      <c r="B208" s="189"/>
      <c r="C208" s="190"/>
      <c r="D208" s="191" t="s">
        <v>131</v>
      </c>
      <c r="E208" s="192" t="s">
        <v>19</v>
      </c>
      <c r="F208" s="193" t="s">
        <v>756</v>
      </c>
      <c r="G208" s="190"/>
      <c r="H208" s="194">
        <v>31.25</v>
      </c>
      <c r="I208" s="195"/>
      <c r="J208" s="190"/>
      <c r="K208" s="190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131</v>
      </c>
      <c r="AU208" s="200" t="s">
        <v>79</v>
      </c>
      <c r="AV208" s="13" t="s">
        <v>79</v>
      </c>
      <c r="AW208" s="13" t="s">
        <v>31</v>
      </c>
      <c r="AX208" s="13" t="s">
        <v>77</v>
      </c>
      <c r="AY208" s="200" t="s">
        <v>121</v>
      </c>
    </row>
    <row r="209" spans="1:65" s="2" customFormat="1" ht="36">
      <c r="A209" s="37"/>
      <c r="B209" s="38"/>
      <c r="C209" s="176" t="s">
        <v>351</v>
      </c>
      <c r="D209" s="176" t="s">
        <v>124</v>
      </c>
      <c r="E209" s="177" t="s">
        <v>757</v>
      </c>
      <c r="F209" s="178" t="s">
        <v>758</v>
      </c>
      <c r="G209" s="179" t="s">
        <v>144</v>
      </c>
      <c r="H209" s="180">
        <v>39.02</v>
      </c>
      <c r="I209" s="181"/>
      <c r="J209" s="182">
        <f>ROUND(I209*H209,2)</f>
        <v>0</v>
      </c>
      <c r="K209" s="178" t="s">
        <v>128</v>
      </c>
      <c r="L209" s="42"/>
      <c r="M209" s="183" t="s">
        <v>19</v>
      </c>
      <c r="N209" s="184" t="s">
        <v>40</v>
      </c>
      <c r="O209" s="67"/>
      <c r="P209" s="185">
        <f>O209*H209</f>
        <v>0</v>
      </c>
      <c r="Q209" s="185">
        <v>0.00268</v>
      </c>
      <c r="R209" s="185">
        <f>Q209*H209</f>
        <v>0.10457360000000002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129</v>
      </c>
      <c r="AT209" s="187" t="s">
        <v>124</v>
      </c>
      <c r="AU209" s="187" t="s">
        <v>79</v>
      </c>
      <c r="AY209" s="20" t="s">
        <v>121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20" t="s">
        <v>77</v>
      </c>
      <c r="BK209" s="188">
        <f>ROUND(I209*H209,2)</f>
        <v>0</v>
      </c>
      <c r="BL209" s="20" t="s">
        <v>129</v>
      </c>
      <c r="BM209" s="187" t="s">
        <v>759</v>
      </c>
    </row>
    <row r="210" spans="2:51" s="13" customFormat="1" ht="11.25">
      <c r="B210" s="189"/>
      <c r="C210" s="190"/>
      <c r="D210" s="191" t="s">
        <v>131</v>
      </c>
      <c r="E210" s="192" t="s">
        <v>19</v>
      </c>
      <c r="F210" s="193" t="s">
        <v>760</v>
      </c>
      <c r="G210" s="190"/>
      <c r="H210" s="194">
        <v>39.02</v>
      </c>
      <c r="I210" s="195"/>
      <c r="J210" s="190"/>
      <c r="K210" s="190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131</v>
      </c>
      <c r="AU210" s="200" t="s">
        <v>79</v>
      </c>
      <c r="AV210" s="13" t="s">
        <v>79</v>
      </c>
      <c r="AW210" s="13" t="s">
        <v>31</v>
      </c>
      <c r="AX210" s="13" t="s">
        <v>77</v>
      </c>
      <c r="AY210" s="200" t="s">
        <v>121</v>
      </c>
    </row>
    <row r="211" spans="1:65" s="2" customFormat="1" ht="24">
      <c r="A211" s="37"/>
      <c r="B211" s="38"/>
      <c r="C211" s="176" t="s">
        <v>330</v>
      </c>
      <c r="D211" s="176" t="s">
        <v>124</v>
      </c>
      <c r="E211" s="177" t="s">
        <v>761</v>
      </c>
      <c r="F211" s="178" t="s">
        <v>762</v>
      </c>
      <c r="G211" s="179" t="s">
        <v>144</v>
      </c>
      <c r="H211" s="180">
        <v>80.39</v>
      </c>
      <c r="I211" s="181"/>
      <c r="J211" s="182">
        <f>ROUND(I211*H211,2)</f>
        <v>0</v>
      </c>
      <c r="K211" s="178" t="s">
        <v>128</v>
      </c>
      <c r="L211" s="42"/>
      <c r="M211" s="183" t="s">
        <v>19</v>
      </c>
      <c r="N211" s="184" t="s">
        <v>40</v>
      </c>
      <c r="O211" s="67"/>
      <c r="P211" s="185">
        <f>O211*H211</f>
        <v>0</v>
      </c>
      <c r="Q211" s="185">
        <v>0.11</v>
      </c>
      <c r="R211" s="185">
        <f>Q211*H211</f>
        <v>8.8429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129</v>
      </c>
      <c r="AT211" s="187" t="s">
        <v>124</v>
      </c>
      <c r="AU211" s="187" t="s">
        <v>79</v>
      </c>
      <c r="AY211" s="20" t="s">
        <v>121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77</v>
      </c>
      <c r="BK211" s="188">
        <f>ROUND(I211*H211,2)</f>
        <v>0</v>
      </c>
      <c r="BL211" s="20" t="s">
        <v>129</v>
      </c>
      <c r="BM211" s="187" t="s">
        <v>763</v>
      </c>
    </row>
    <row r="212" spans="2:51" s="13" customFormat="1" ht="22.5">
      <c r="B212" s="189"/>
      <c r="C212" s="190"/>
      <c r="D212" s="191" t="s">
        <v>131</v>
      </c>
      <c r="E212" s="192" t="s">
        <v>19</v>
      </c>
      <c r="F212" s="193" t="s">
        <v>764</v>
      </c>
      <c r="G212" s="190"/>
      <c r="H212" s="194">
        <v>80.39</v>
      </c>
      <c r="I212" s="195"/>
      <c r="J212" s="190"/>
      <c r="K212" s="190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131</v>
      </c>
      <c r="AU212" s="200" t="s">
        <v>79</v>
      </c>
      <c r="AV212" s="13" t="s">
        <v>79</v>
      </c>
      <c r="AW212" s="13" t="s">
        <v>31</v>
      </c>
      <c r="AX212" s="13" t="s">
        <v>77</v>
      </c>
      <c r="AY212" s="200" t="s">
        <v>121</v>
      </c>
    </row>
    <row r="213" spans="1:65" s="2" customFormat="1" ht="36">
      <c r="A213" s="37"/>
      <c r="B213" s="38"/>
      <c r="C213" s="176" t="s">
        <v>335</v>
      </c>
      <c r="D213" s="176" t="s">
        <v>124</v>
      </c>
      <c r="E213" s="177" t="s">
        <v>765</v>
      </c>
      <c r="F213" s="178" t="s">
        <v>766</v>
      </c>
      <c r="G213" s="179" t="s">
        <v>323</v>
      </c>
      <c r="H213" s="180">
        <v>12</v>
      </c>
      <c r="I213" s="181"/>
      <c r="J213" s="182">
        <f aca="true" t="shared" si="0" ref="J213:J221">ROUND(I213*H213,2)</f>
        <v>0</v>
      </c>
      <c r="K213" s="178" t="s">
        <v>128</v>
      </c>
      <c r="L213" s="42"/>
      <c r="M213" s="183" t="s">
        <v>19</v>
      </c>
      <c r="N213" s="184" t="s">
        <v>40</v>
      </c>
      <c r="O213" s="67"/>
      <c r="P213" s="185">
        <f aca="true" t="shared" si="1" ref="P213:P221">O213*H213</f>
        <v>0</v>
      </c>
      <c r="Q213" s="185">
        <v>0.01777</v>
      </c>
      <c r="R213" s="185">
        <f aca="true" t="shared" si="2" ref="R213:R221">Q213*H213</f>
        <v>0.21324</v>
      </c>
      <c r="S213" s="185">
        <v>0</v>
      </c>
      <c r="T213" s="186">
        <f aca="true" t="shared" si="3" ref="T213:T221"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129</v>
      </c>
      <c r="AT213" s="187" t="s">
        <v>124</v>
      </c>
      <c r="AU213" s="187" t="s">
        <v>79</v>
      </c>
      <c r="AY213" s="20" t="s">
        <v>121</v>
      </c>
      <c r="BE213" s="188">
        <f aca="true" t="shared" si="4" ref="BE213:BE221">IF(N213="základní",J213,0)</f>
        <v>0</v>
      </c>
      <c r="BF213" s="188">
        <f aca="true" t="shared" si="5" ref="BF213:BF221">IF(N213="snížená",J213,0)</f>
        <v>0</v>
      </c>
      <c r="BG213" s="188">
        <f aca="true" t="shared" si="6" ref="BG213:BG221">IF(N213="zákl. přenesená",J213,0)</f>
        <v>0</v>
      </c>
      <c r="BH213" s="188">
        <f aca="true" t="shared" si="7" ref="BH213:BH221">IF(N213="sníž. přenesená",J213,0)</f>
        <v>0</v>
      </c>
      <c r="BI213" s="188">
        <f aca="true" t="shared" si="8" ref="BI213:BI221">IF(N213="nulová",J213,0)</f>
        <v>0</v>
      </c>
      <c r="BJ213" s="20" t="s">
        <v>77</v>
      </c>
      <c r="BK213" s="188">
        <f aca="true" t="shared" si="9" ref="BK213:BK221">ROUND(I213*H213,2)</f>
        <v>0</v>
      </c>
      <c r="BL213" s="20" t="s">
        <v>129</v>
      </c>
      <c r="BM213" s="187" t="s">
        <v>767</v>
      </c>
    </row>
    <row r="214" spans="1:65" s="2" customFormat="1" ht="24">
      <c r="A214" s="37"/>
      <c r="B214" s="38"/>
      <c r="C214" s="212" t="s">
        <v>339</v>
      </c>
      <c r="D214" s="212" t="s">
        <v>135</v>
      </c>
      <c r="E214" s="213" t="s">
        <v>768</v>
      </c>
      <c r="F214" s="214" t="s">
        <v>769</v>
      </c>
      <c r="G214" s="215" t="s">
        <v>323</v>
      </c>
      <c r="H214" s="216">
        <v>8</v>
      </c>
      <c r="I214" s="217"/>
      <c r="J214" s="218">
        <f t="shared" si="0"/>
        <v>0</v>
      </c>
      <c r="K214" s="214" t="s">
        <v>128</v>
      </c>
      <c r="L214" s="219"/>
      <c r="M214" s="220" t="s">
        <v>19</v>
      </c>
      <c r="N214" s="221" t="s">
        <v>40</v>
      </c>
      <c r="O214" s="67"/>
      <c r="P214" s="185">
        <f t="shared" si="1"/>
        <v>0</v>
      </c>
      <c r="Q214" s="185">
        <v>0.01225</v>
      </c>
      <c r="R214" s="185">
        <f t="shared" si="2"/>
        <v>0.098</v>
      </c>
      <c r="S214" s="185">
        <v>0</v>
      </c>
      <c r="T214" s="186">
        <f t="shared" si="3"/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7" t="s">
        <v>138</v>
      </c>
      <c r="AT214" s="187" t="s">
        <v>135</v>
      </c>
      <c r="AU214" s="187" t="s">
        <v>79</v>
      </c>
      <c r="AY214" s="20" t="s">
        <v>121</v>
      </c>
      <c r="BE214" s="188">
        <f t="shared" si="4"/>
        <v>0</v>
      </c>
      <c r="BF214" s="188">
        <f t="shared" si="5"/>
        <v>0</v>
      </c>
      <c r="BG214" s="188">
        <f t="shared" si="6"/>
        <v>0</v>
      </c>
      <c r="BH214" s="188">
        <f t="shared" si="7"/>
        <v>0</v>
      </c>
      <c r="BI214" s="188">
        <f t="shared" si="8"/>
        <v>0</v>
      </c>
      <c r="BJ214" s="20" t="s">
        <v>77</v>
      </c>
      <c r="BK214" s="188">
        <f t="shared" si="9"/>
        <v>0</v>
      </c>
      <c r="BL214" s="20" t="s">
        <v>129</v>
      </c>
      <c r="BM214" s="187" t="s">
        <v>770</v>
      </c>
    </row>
    <row r="215" spans="1:65" s="2" customFormat="1" ht="24">
      <c r="A215" s="37"/>
      <c r="B215" s="38"/>
      <c r="C215" s="212" t="s">
        <v>343</v>
      </c>
      <c r="D215" s="212" t="s">
        <v>135</v>
      </c>
      <c r="E215" s="213" t="s">
        <v>771</v>
      </c>
      <c r="F215" s="214" t="s">
        <v>772</v>
      </c>
      <c r="G215" s="215" t="s">
        <v>323</v>
      </c>
      <c r="H215" s="216">
        <v>4</v>
      </c>
      <c r="I215" s="217"/>
      <c r="J215" s="218">
        <f t="shared" si="0"/>
        <v>0</v>
      </c>
      <c r="K215" s="214" t="s">
        <v>128</v>
      </c>
      <c r="L215" s="219"/>
      <c r="M215" s="220" t="s">
        <v>19</v>
      </c>
      <c r="N215" s="221" t="s">
        <v>40</v>
      </c>
      <c r="O215" s="67"/>
      <c r="P215" s="185">
        <f t="shared" si="1"/>
        <v>0</v>
      </c>
      <c r="Q215" s="185">
        <v>0.01249</v>
      </c>
      <c r="R215" s="185">
        <f t="shared" si="2"/>
        <v>0.04996</v>
      </c>
      <c r="S215" s="185">
        <v>0</v>
      </c>
      <c r="T215" s="186">
        <f t="shared" si="3"/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138</v>
      </c>
      <c r="AT215" s="187" t="s">
        <v>135</v>
      </c>
      <c r="AU215" s="187" t="s">
        <v>79</v>
      </c>
      <c r="AY215" s="20" t="s">
        <v>121</v>
      </c>
      <c r="BE215" s="188">
        <f t="shared" si="4"/>
        <v>0</v>
      </c>
      <c r="BF215" s="188">
        <f t="shared" si="5"/>
        <v>0</v>
      </c>
      <c r="BG215" s="188">
        <f t="shared" si="6"/>
        <v>0</v>
      </c>
      <c r="BH215" s="188">
        <f t="shared" si="7"/>
        <v>0</v>
      </c>
      <c r="BI215" s="188">
        <f t="shared" si="8"/>
        <v>0</v>
      </c>
      <c r="BJ215" s="20" t="s">
        <v>77</v>
      </c>
      <c r="BK215" s="188">
        <f t="shared" si="9"/>
        <v>0</v>
      </c>
      <c r="BL215" s="20" t="s">
        <v>129</v>
      </c>
      <c r="BM215" s="187" t="s">
        <v>773</v>
      </c>
    </row>
    <row r="216" spans="1:65" s="2" customFormat="1" ht="44.25" customHeight="1">
      <c r="A216" s="37"/>
      <c r="B216" s="38"/>
      <c r="C216" s="176" t="s">
        <v>347</v>
      </c>
      <c r="D216" s="176" t="s">
        <v>124</v>
      </c>
      <c r="E216" s="177" t="s">
        <v>774</v>
      </c>
      <c r="F216" s="178" t="s">
        <v>775</v>
      </c>
      <c r="G216" s="179" t="s">
        <v>323</v>
      </c>
      <c r="H216" s="180">
        <v>2</v>
      </c>
      <c r="I216" s="181"/>
      <c r="J216" s="182">
        <f t="shared" si="0"/>
        <v>0</v>
      </c>
      <c r="K216" s="178" t="s">
        <v>128</v>
      </c>
      <c r="L216" s="42"/>
      <c r="M216" s="183" t="s">
        <v>19</v>
      </c>
      <c r="N216" s="184" t="s">
        <v>40</v>
      </c>
      <c r="O216" s="67"/>
      <c r="P216" s="185">
        <f t="shared" si="1"/>
        <v>0</v>
      </c>
      <c r="Q216" s="185">
        <v>0.54769</v>
      </c>
      <c r="R216" s="185">
        <f t="shared" si="2"/>
        <v>1.09538</v>
      </c>
      <c r="S216" s="185">
        <v>0</v>
      </c>
      <c r="T216" s="186">
        <f t="shared" si="3"/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129</v>
      </c>
      <c r="AT216" s="187" t="s">
        <v>124</v>
      </c>
      <c r="AU216" s="187" t="s">
        <v>79</v>
      </c>
      <c r="AY216" s="20" t="s">
        <v>121</v>
      </c>
      <c r="BE216" s="188">
        <f t="shared" si="4"/>
        <v>0</v>
      </c>
      <c r="BF216" s="188">
        <f t="shared" si="5"/>
        <v>0</v>
      </c>
      <c r="BG216" s="188">
        <f t="shared" si="6"/>
        <v>0</v>
      </c>
      <c r="BH216" s="188">
        <f t="shared" si="7"/>
        <v>0</v>
      </c>
      <c r="BI216" s="188">
        <f t="shared" si="8"/>
        <v>0</v>
      </c>
      <c r="BJ216" s="20" t="s">
        <v>77</v>
      </c>
      <c r="BK216" s="188">
        <f t="shared" si="9"/>
        <v>0</v>
      </c>
      <c r="BL216" s="20" t="s">
        <v>129</v>
      </c>
      <c r="BM216" s="187" t="s">
        <v>776</v>
      </c>
    </row>
    <row r="217" spans="1:65" s="2" customFormat="1" ht="36">
      <c r="A217" s="37"/>
      <c r="B217" s="38"/>
      <c r="C217" s="212" t="s">
        <v>355</v>
      </c>
      <c r="D217" s="212" t="s">
        <v>135</v>
      </c>
      <c r="E217" s="213" t="s">
        <v>777</v>
      </c>
      <c r="F217" s="214" t="s">
        <v>778</v>
      </c>
      <c r="G217" s="215" t="s">
        <v>323</v>
      </c>
      <c r="H217" s="216">
        <v>2</v>
      </c>
      <c r="I217" s="217"/>
      <c r="J217" s="218">
        <f t="shared" si="0"/>
        <v>0</v>
      </c>
      <c r="K217" s="214" t="s">
        <v>128</v>
      </c>
      <c r="L217" s="219"/>
      <c r="M217" s="220" t="s">
        <v>19</v>
      </c>
      <c r="N217" s="221" t="s">
        <v>40</v>
      </c>
      <c r="O217" s="67"/>
      <c r="P217" s="185">
        <f t="shared" si="1"/>
        <v>0</v>
      </c>
      <c r="Q217" s="185">
        <v>0.01524</v>
      </c>
      <c r="R217" s="185">
        <f t="shared" si="2"/>
        <v>0.03048</v>
      </c>
      <c r="S217" s="185">
        <v>0</v>
      </c>
      <c r="T217" s="186">
        <f t="shared" si="3"/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138</v>
      </c>
      <c r="AT217" s="187" t="s">
        <v>135</v>
      </c>
      <c r="AU217" s="187" t="s">
        <v>79</v>
      </c>
      <c r="AY217" s="20" t="s">
        <v>121</v>
      </c>
      <c r="BE217" s="188">
        <f t="shared" si="4"/>
        <v>0</v>
      </c>
      <c r="BF217" s="188">
        <f t="shared" si="5"/>
        <v>0</v>
      </c>
      <c r="BG217" s="188">
        <f t="shared" si="6"/>
        <v>0</v>
      </c>
      <c r="BH217" s="188">
        <f t="shared" si="7"/>
        <v>0</v>
      </c>
      <c r="BI217" s="188">
        <f t="shared" si="8"/>
        <v>0</v>
      </c>
      <c r="BJ217" s="20" t="s">
        <v>77</v>
      </c>
      <c r="BK217" s="188">
        <f t="shared" si="9"/>
        <v>0</v>
      </c>
      <c r="BL217" s="20" t="s">
        <v>129</v>
      </c>
      <c r="BM217" s="187" t="s">
        <v>779</v>
      </c>
    </row>
    <row r="218" spans="1:65" s="2" customFormat="1" ht="36">
      <c r="A218" s="37"/>
      <c r="B218" s="38"/>
      <c r="C218" s="176" t="s">
        <v>361</v>
      </c>
      <c r="D218" s="176" t="s">
        <v>124</v>
      </c>
      <c r="E218" s="177" t="s">
        <v>780</v>
      </c>
      <c r="F218" s="178" t="s">
        <v>781</v>
      </c>
      <c r="G218" s="179" t="s">
        <v>323</v>
      </c>
      <c r="H218" s="180">
        <v>2</v>
      </c>
      <c r="I218" s="181"/>
      <c r="J218" s="182">
        <f t="shared" si="0"/>
        <v>0</v>
      </c>
      <c r="K218" s="178" t="s">
        <v>128</v>
      </c>
      <c r="L218" s="42"/>
      <c r="M218" s="183" t="s">
        <v>19</v>
      </c>
      <c r="N218" s="184" t="s">
        <v>40</v>
      </c>
      <c r="O218" s="67"/>
      <c r="P218" s="185">
        <f t="shared" si="1"/>
        <v>0</v>
      </c>
      <c r="Q218" s="185">
        <v>0.01334</v>
      </c>
      <c r="R218" s="185">
        <f t="shared" si="2"/>
        <v>0.02668</v>
      </c>
      <c r="S218" s="185">
        <v>0</v>
      </c>
      <c r="T218" s="186">
        <f t="shared" si="3"/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7" t="s">
        <v>129</v>
      </c>
      <c r="AT218" s="187" t="s">
        <v>124</v>
      </c>
      <c r="AU218" s="187" t="s">
        <v>79</v>
      </c>
      <c r="AY218" s="20" t="s">
        <v>121</v>
      </c>
      <c r="BE218" s="188">
        <f t="shared" si="4"/>
        <v>0</v>
      </c>
      <c r="BF218" s="188">
        <f t="shared" si="5"/>
        <v>0</v>
      </c>
      <c r="BG218" s="188">
        <f t="shared" si="6"/>
        <v>0</v>
      </c>
      <c r="BH218" s="188">
        <f t="shared" si="7"/>
        <v>0</v>
      </c>
      <c r="BI218" s="188">
        <f t="shared" si="8"/>
        <v>0</v>
      </c>
      <c r="BJ218" s="20" t="s">
        <v>77</v>
      </c>
      <c r="BK218" s="188">
        <f t="shared" si="9"/>
        <v>0</v>
      </c>
      <c r="BL218" s="20" t="s">
        <v>129</v>
      </c>
      <c r="BM218" s="187" t="s">
        <v>782</v>
      </c>
    </row>
    <row r="219" spans="1:65" s="2" customFormat="1" ht="24">
      <c r="A219" s="37"/>
      <c r="B219" s="38"/>
      <c r="C219" s="212" t="s">
        <v>365</v>
      </c>
      <c r="D219" s="212" t="s">
        <v>135</v>
      </c>
      <c r="E219" s="213" t="s">
        <v>783</v>
      </c>
      <c r="F219" s="214" t="s">
        <v>784</v>
      </c>
      <c r="G219" s="215" t="s">
        <v>323</v>
      </c>
      <c r="H219" s="216">
        <v>2</v>
      </c>
      <c r="I219" s="217"/>
      <c r="J219" s="218">
        <f t="shared" si="0"/>
        <v>0</v>
      </c>
      <c r="K219" s="214" t="s">
        <v>128</v>
      </c>
      <c r="L219" s="219"/>
      <c r="M219" s="220" t="s">
        <v>19</v>
      </c>
      <c r="N219" s="221" t="s">
        <v>40</v>
      </c>
      <c r="O219" s="67"/>
      <c r="P219" s="185">
        <f t="shared" si="1"/>
        <v>0</v>
      </c>
      <c r="Q219" s="185">
        <v>0.02</v>
      </c>
      <c r="R219" s="185">
        <f t="shared" si="2"/>
        <v>0.04</v>
      </c>
      <c r="S219" s="185">
        <v>0</v>
      </c>
      <c r="T219" s="186">
        <f t="shared" si="3"/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138</v>
      </c>
      <c r="AT219" s="187" t="s">
        <v>135</v>
      </c>
      <c r="AU219" s="187" t="s">
        <v>79</v>
      </c>
      <c r="AY219" s="20" t="s">
        <v>121</v>
      </c>
      <c r="BE219" s="188">
        <f t="shared" si="4"/>
        <v>0</v>
      </c>
      <c r="BF219" s="188">
        <f t="shared" si="5"/>
        <v>0</v>
      </c>
      <c r="BG219" s="188">
        <f t="shared" si="6"/>
        <v>0</v>
      </c>
      <c r="BH219" s="188">
        <f t="shared" si="7"/>
        <v>0</v>
      </c>
      <c r="BI219" s="188">
        <f t="shared" si="8"/>
        <v>0</v>
      </c>
      <c r="BJ219" s="20" t="s">
        <v>77</v>
      </c>
      <c r="BK219" s="188">
        <f t="shared" si="9"/>
        <v>0</v>
      </c>
      <c r="BL219" s="20" t="s">
        <v>129</v>
      </c>
      <c r="BM219" s="187" t="s">
        <v>785</v>
      </c>
    </row>
    <row r="220" spans="1:65" s="2" customFormat="1" ht="36">
      <c r="A220" s="37"/>
      <c r="B220" s="38"/>
      <c r="C220" s="176" t="s">
        <v>368</v>
      </c>
      <c r="D220" s="176" t="s">
        <v>124</v>
      </c>
      <c r="E220" s="177" t="s">
        <v>786</v>
      </c>
      <c r="F220" s="178" t="s">
        <v>787</v>
      </c>
      <c r="G220" s="179" t="s">
        <v>323</v>
      </c>
      <c r="H220" s="180">
        <v>2</v>
      </c>
      <c r="I220" s="181"/>
      <c r="J220" s="182">
        <f t="shared" si="0"/>
        <v>0</v>
      </c>
      <c r="K220" s="178" t="s">
        <v>128</v>
      </c>
      <c r="L220" s="42"/>
      <c r="M220" s="183" t="s">
        <v>19</v>
      </c>
      <c r="N220" s="184" t="s">
        <v>40</v>
      </c>
      <c r="O220" s="67"/>
      <c r="P220" s="185">
        <f t="shared" si="1"/>
        <v>0</v>
      </c>
      <c r="Q220" s="185">
        <v>0.05362</v>
      </c>
      <c r="R220" s="185">
        <f t="shared" si="2"/>
        <v>0.10724</v>
      </c>
      <c r="S220" s="185">
        <v>0</v>
      </c>
      <c r="T220" s="186">
        <f t="shared" si="3"/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129</v>
      </c>
      <c r="AT220" s="187" t="s">
        <v>124</v>
      </c>
      <c r="AU220" s="187" t="s">
        <v>79</v>
      </c>
      <c r="AY220" s="20" t="s">
        <v>121</v>
      </c>
      <c r="BE220" s="188">
        <f t="shared" si="4"/>
        <v>0</v>
      </c>
      <c r="BF220" s="188">
        <f t="shared" si="5"/>
        <v>0</v>
      </c>
      <c r="BG220" s="188">
        <f t="shared" si="6"/>
        <v>0</v>
      </c>
      <c r="BH220" s="188">
        <f t="shared" si="7"/>
        <v>0</v>
      </c>
      <c r="BI220" s="188">
        <f t="shared" si="8"/>
        <v>0</v>
      </c>
      <c r="BJ220" s="20" t="s">
        <v>77</v>
      </c>
      <c r="BK220" s="188">
        <f t="shared" si="9"/>
        <v>0</v>
      </c>
      <c r="BL220" s="20" t="s">
        <v>129</v>
      </c>
      <c r="BM220" s="187" t="s">
        <v>788</v>
      </c>
    </row>
    <row r="221" spans="1:65" s="2" customFormat="1" ht="24">
      <c r="A221" s="37"/>
      <c r="B221" s="38"/>
      <c r="C221" s="212" t="s">
        <v>372</v>
      </c>
      <c r="D221" s="212" t="s">
        <v>135</v>
      </c>
      <c r="E221" s="213" t="s">
        <v>789</v>
      </c>
      <c r="F221" s="214" t="s">
        <v>790</v>
      </c>
      <c r="G221" s="215" t="s">
        <v>323</v>
      </c>
      <c r="H221" s="216">
        <v>2</v>
      </c>
      <c r="I221" s="217"/>
      <c r="J221" s="218">
        <f t="shared" si="0"/>
        <v>0</v>
      </c>
      <c r="K221" s="214" t="s">
        <v>128</v>
      </c>
      <c r="L221" s="219"/>
      <c r="M221" s="220" t="s">
        <v>19</v>
      </c>
      <c r="N221" s="221" t="s">
        <v>40</v>
      </c>
      <c r="O221" s="67"/>
      <c r="P221" s="185">
        <f t="shared" si="1"/>
        <v>0</v>
      </c>
      <c r="Q221" s="185">
        <v>0.0425</v>
      </c>
      <c r="R221" s="185">
        <f t="shared" si="2"/>
        <v>0.085</v>
      </c>
      <c r="S221" s="185">
        <v>0</v>
      </c>
      <c r="T221" s="186">
        <f t="shared" si="3"/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138</v>
      </c>
      <c r="AT221" s="187" t="s">
        <v>135</v>
      </c>
      <c r="AU221" s="187" t="s">
        <v>79</v>
      </c>
      <c r="AY221" s="20" t="s">
        <v>121</v>
      </c>
      <c r="BE221" s="188">
        <f t="shared" si="4"/>
        <v>0</v>
      </c>
      <c r="BF221" s="188">
        <f t="shared" si="5"/>
        <v>0</v>
      </c>
      <c r="BG221" s="188">
        <f t="shared" si="6"/>
        <v>0</v>
      </c>
      <c r="BH221" s="188">
        <f t="shared" si="7"/>
        <v>0</v>
      </c>
      <c r="BI221" s="188">
        <f t="shared" si="8"/>
        <v>0</v>
      </c>
      <c r="BJ221" s="20" t="s">
        <v>77</v>
      </c>
      <c r="BK221" s="188">
        <f t="shared" si="9"/>
        <v>0</v>
      </c>
      <c r="BL221" s="20" t="s">
        <v>129</v>
      </c>
      <c r="BM221" s="187" t="s">
        <v>791</v>
      </c>
    </row>
    <row r="222" spans="2:63" s="12" customFormat="1" ht="22.9" customHeight="1">
      <c r="B222" s="160"/>
      <c r="C222" s="161"/>
      <c r="D222" s="162" t="s">
        <v>68</v>
      </c>
      <c r="E222" s="174" t="s">
        <v>175</v>
      </c>
      <c r="F222" s="174" t="s">
        <v>189</v>
      </c>
      <c r="G222" s="161"/>
      <c r="H222" s="161"/>
      <c r="I222" s="164"/>
      <c r="J222" s="175">
        <f>BK222</f>
        <v>0</v>
      </c>
      <c r="K222" s="161"/>
      <c r="L222" s="166"/>
      <c r="M222" s="167"/>
      <c r="N222" s="168"/>
      <c r="O222" s="168"/>
      <c r="P222" s="169">
        <f>SUM(P223:P257)</f>
        <v>0</v>
      </c>
      <c r="Q222" s="168"/>
      <c r="R222" s="169">
        <f>SUM(R223:R257)</f>
        <v>3.5713992</v>
      </c>
      <c r="S222" s="168"/>
      <c r="T222" s="170">
        <f>SUM(T223:T257)</f>
        <v>11.925400000000002</v>
      </c>
      <c r="AR222" s="171" t="s">
        <v>77</v>
      </c>
      <c r="AT222" s="172" t="s">
        <v>68</v>
      </c>
      <c r="AU222" s="172" t="s">
        <v>77</v>
      </c>
      <c r="AY222" s="171" t="s">
        <v>121</v>
      </c>
      <c r="BK222" s="173">
        <f>SUM(BK223:BK257)</f>
        <v>0</v>
      </c>
    </row>
    <row r="223" spans="1:65" s="2" customFormat="1" ht="48">
      <c r="A223" s="37"/>
      <c r="B223" s="38"/>
      <c r="C223" s="176" t="s">
        <v>377</v>
      </c>
      <c r="D223" s="176" t="s">
        <v>124</v>
      </c>
      <c r="E223" s="177" t="s">
        <v>792</v>
      </c>
      <c r="F223" s="178" t="s">
        <v>793</v>
      </c>
      <c r="G223" s="179" t="s">
        <v>127</v>
      </c>
      <c r="H223" s="180">
        <v>12.4</v>
      </c>
      <c r="I223" s="181"/>
      <c r="J223" s="182">
        <f>ROUND(I223*H223,2)</f>
        <v>0</v>
      </c>
      <c r="K223" s="178" t="s">
        <v>128</v>
      </c>
      <c r="L223" s="42"/>
      <c r="M223" s="183" t="s">
        <v>19</v>
      </c>
      <c r="N223" s="184" t="s">
        <v>40</v>
      </c>
      <c r="O223" s="67"/>
      <c r="P223" s="185">
        <f>O223*H223</f>
        <v>0</v>
      </c>
      <c r="Q223" s="185">
        <v>0.11934</v>
      </c>
      <c r="R223" s="185">
        <f>Q223*H223</f>
        <v>1.479816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129</v>
      </c>
      <c r="AT223" s="187" t="s">
        <v>124</v>
      </c>
      <c r="AU223" s="187" t="s">
        <v>79</v>
      </c>
      <c r="AY223" s="20" t="s">
        <v>121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77</v>
      </c>
      <c r="BK223" s="188">
        <f>ROUND(I223*H223,2)</f>
        <v>0</v>
      </c>
      <c r="BL223" s="20" t="s">
        <v>129</v>
      </c>
      <c r="BM223" s="187" t="s">
        <v>794</v>
      </c>
    </row>
    <row r="224" spans="2:51" s="13" customFormat="1" ht="11.25">
      <c r="B224" s="189"/>
      <c r="C224" s="190"/>
      <c r="D224" s="191" t="s">
        <v>131</v>
      </c>
      <c r="E224" s="192" t="s">
        <v>19</v>
      </c>
      <c r="F224" s="193" t="s">
        <v>712</v>
      </c>
      <c r="G224" s="190"/>
      <c r="H224" s="194">
        <v>12.4</v>
      </c>
      <c r="I224" s="195"/>
      <c r="J224" s="190"/>
      <c r="K224" s="190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131</v>
      </c>
      <c r="AU224" s="200" t="s">
        <v>79</v>
      </c>
      <c r="AV224" s="13" t="s">
        <v>79</v>
      </c>
      <c r="AW224" s="13" t="s">
        <v>31</v>
      </c>
      <c r="AX224" s="13" t="s">
        <v>77</v>
      </c>
      <c r="AY224" s="200" t="s">
        <v>121</v>
      </c>
    </row>
    <row r="225" spans="1:65" s="2" customFormat="1" ht="16.5" customHeight="1">
      <c r="A225" s="37"/>
      <c r="B225" s="38"/>
      <c r="C225" s="212" t="s">
        <v>384</v>
      </c>
      <c r="D225" s="212" t="s">
        <v>135</v>
      </c>
      <c r="E225" s="213" t="s">
        <v>795</v>
      </c>
      <c r="F225" s="214" t="s">
        <v>796</v>
      </c>
      <c r="G225" s="215" t="s">
        <v>127</v>
      </c>
      <c r="H225" s="216">
        <v>12.648</v>
      </c>
      <c r="I225" s="217"/>
      <c r="J225" s="218">
        <f>ROUND(I225*H225,2)</f>
        <v>0</v>
      </c>
      <c r="K225" s="214" t="s">
        <v>128</v>
      </c>
      <c r="L225" s="219"/>
      <c r="M225" s="220" t="s">
        <v>19</v>
      </c>
      <c r="N225" s="221" t="s">
        <v>40</v>
      </c>
      <c r="O225" s="67"/>
      <c r="P225" s="185">
        <f>O225*H225</f>
        <v>0</v>
      </c>
      <c r="Q225" s="185">
        <v>0.045</v>
      </c>
      <c r="R225" s="185">
        <f>Q225*H225</f>
        <v>0.56916</v>
      </c>
      <c r="S225" s="185">
        <v>0</v>
      </c>
      <c r="T225" s="18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7" t="s">
        <v>138</v>
      </c>
      <c r="AT225" s="187" t="s">
        <v>135</v>
      </c>
      <c r="AU225" s="187" t="s">
        <v>79</v>
      </c>
      <c r="AY225" s="20" t="s">
        <v>121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20" t="s">
        <v>77</v>
      </c>
      <c r="BK225" s="188">
        <f>ROUND(I225*H225,2)</f>
        <v>0</v>
      </c>
      <c r="BL225" s="20" t="s">
        <v>129</v>
      </c>
      <c r="BM225" s="187" t="s">
        <v>797</v>
      </c>
    </row>
    <row r="226" spans="2:51" s="13" customFormat="1" ht="11.25">
      <c r="B226" s="189"/>
      <c r="C226" s="190"/>
      <c r="D226" s="191" t="s">
        <v>131</v>
      </c>
      <c r="E226" s="190"/>
      <c r="F226" s="193" t="s">
        <v>798</v>
      </c>
      <c r="G226" s="190"/>
      <c r="H226" s="194">
        <v>12.648</v>
      </c>
      <c r="I226" s="195"/>
      <c r="J226" s="190"/>
      <c r="K226" s="190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131</v>
      </c>
      <c r="AU226" s="200" t="s">
        <v>79</v>
      </c>
      <c r="AV226" s="13" t="s">
        <v>79</v>
      </c>
      <c r="AW226" s="13" t="s">
        <v>4</v>
      </c>
      <c r="AX226" s="13" t="s">
        <v>77</v>
      </c>
      <c r="AY226" s="200" t="s">
        <v>121</v>
      </c>
    </row>
    <row r="227" spans="1:65" s="2" customFormat="1" ht="24">
      <c r="A227" s="37"/>
      <c r="B227" s="38"/>
      <c r="C227" s="176" t="s">
        <v>389</v>
      </c>
      <c r="D227" s="176" t="s">
        <v>124</v>
      </c>
      <c r="E227" s="177" t="s">
        <v>799</v>
      </c>
      <c r="F227" s="178" t="s">
        <v>800</v>
      </c>
      <c r="G227" s="179" t="s">
        <v>611</v>
      </c>
      <c r="H227" s="180">
        <v>0.465</v>
      </c>
      <c r="I227" s="181"/>
      <c r="J227" s="182">
        <f>ROUND(I227*H227,2)</f>
        <v>0</v>
      </c>
      <c r="K227" s="178" t="s">
        <v>128</v>
      </c>
      <c r="L227" s="42"/>
      <c r="M227" s="183" t="s">
        <v>19</v>
      </c>
      <c r="N227" s="184" t="s">
        <v>40</v>
      </c>
      <c r="O227" s="67"/>
      <c r="P227" s="185">
        <f>O227*H227</f>
        <v>0</v>
      </c>
      <c r="Q227" s="185">
        <v>2.25634</v>
      </c>
      <c r="R227" s="185">
        <f>Q227*H227</f>
        <v>1.0491981</v>
      </c>
      <c r="S227" s="185">
        <v>0</v>
      </c>
      <c r="T227" s="18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7" t="s">
        <v>129</v>
      </c>
      <c r="AT227" s="187" t="s">
        <v>124</v>
      </c>
      <c r="AU227" s="187" t="s">
        <v>79</v>
      </c>
      <c r="AY227" s="20" t="s">
        <v>121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20" t="s">
        <v>77</v>
      </c>
      <c r="BK227" s="188">
        <f>ROUND(I227*H227,2)</f>
        <v>0</v>
      </c>
      <c r="BL227" s="20" t="s">
        <v>129</v>
      </c>
      <c r="BM227" s="187" t="s">
        <v>801</v>
      </c>
    </row>
    <row r="228" spans="2:51" s="13" customFormat="1" ht="11.25">
      <c r="B228" s="189"/>
      <c r="C228" s="190"/>
      <c r="D228" s="191" t="s">
        <v>131</v>
      </c>
      <c r="E228" s="192" t="s">
        <v>19</v>
      </c>
      <c r="F228" s="193" t="s">
        <v>802</v>
      </c>
      <c r="G228" s="190"/>
      <c r="H228" s="194">
        <v>0.465</v>
      </c>
      <c r="I228" s="195"/>
      <c r="J228" s="190"/>
      <c r="K228" s="190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131</v>
      </c>
      <c r="AU228" s="200" t="s">
        <v>79</v>
      </c>
      <c r="AV228" s="13" t="s">
        <v>79</v>
      </c>
      <c r="AW228" s="13" t="s">
        <v>31</v>
      </c>
      <c r="AX228" s="13" t="s">
        <v>77</v>
      </c>
      <c r="AY228" s="200" t="s">
        <v>121</v>
      </c>
    </row>
    <row r="229" spans="1:65" s="2" customFormat="1" ht="24">
      <c r="A229" s="37"/>
      <c r="B229" s="38"/>
      <c r="C229" s="176" t="s">
        <v>393</v>
      </c>
      <c r="D229" s="176" t="s">
        <v>124</v>
      </c>
      <c r="E229" s="177" t="s">
        <v>803</v>
      </c>
      <c r="F229" s="178" t="s">
        <v>804</v>
      </c>
      <c r="G229" s="179" t="s">
        <v>144</v>
      </c>
      <c r="H229" s="180">
        <v>78.56</v>
      </c>
      <c r="I229" s="181"/>
      <c r="J229" s="182">
        <f>ROUND(I229*H229,2)</f>
        <v>0</v>
      </c>
      <c r="K229" s="178" t="s">
        <v>128</v>
      </c>
      <c r="L229" s="42"/>
      <c r="M229" s="183" t="s">
        <v>19</v>
      </c>
      <c r="N229" s="184" t="s">
        <v>40</v>
      </c>
      <c r="O229" s="67"/>
      <c r="P229" s="185">
        <f>O229*H229</f>
        <v>0</v>
      </c>
      <c r="Q229" s="185">
        <v>0.00047</v>
      </c>
      <c r="R229" s="185">
        <f>Q229*H229</f>
        <v>0.0369232</v>
      </c>
      <c r="S229" s="185">
        <v>0</v>
      </c>
      <c r="T229" s="18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7" t="s">
        <v>129</v>
      </c>
      <c r="AT229" s="187" t="s">
        <v>124</v>
      </c>
      <c r="AU229" s="187" t="s">
        <v>79</v>
      </c>
      <c r="AY229" s="20" t="s">
        <v>121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20" t="s">
        <v>77</v>
      </c>
      <c r="BK229" s="188">
        <f>ROUND(I229*H229,2)</f>
        <v>0</v>
      </c>
      <c r="BL229" s="20" t="s">
        <v>129</v>
      </c>
      <c r="BM229" s="187" t="s">
        <v>805</v>
      </c>
    </row>
    <row r="230" spans="2:51" s="15" customFormat="1" ht="11.25">
      <c r="B230" s="222"/>
      <c r="C230" s="223"/>
      <c r="D230" s="191" t="s">
        <v>131</v>
      </c>
      <c r="E230" s="224" t="s">
        <v>19</v>
      </c>
      <c r="F230" s="225" t="s">
        <v>806</v>
      </c>
      <c r="G230" s="223"/>
      <c r="H230" s="224" t="s">
        <v>19</v>
      </c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131</v>
      </c>
      <c r="AU230" s="231" t="s">
        <v>79</v>
      </c>
      <c r="AV230" s="15" t="s">
        <v>77</v>
      </c>
      <c r="AW230" s="15" t="s">
        <v>31</v>
      </c>
      <c r="AX230" s="15" t="s">
        <v>69</v>
      </c>
      <c r="AY230" s="231" t="s">
        <v>121</v>
      </c>
    </row>
    <row r="231" spans="2:51" s="13" customFormat="1" ht="11.25">
      <c r="B231" s="189"/>
      <c r="C231" s="190"/>
      <c r="D231" s="191" t="s">
        <v>131</v>
      </c>
      <c r="E231" s="192" t="s">
        <v>19</v>
      </c>
      <c r="F231" s="193" t="s">
        <v>807</v>
      </c>
      <c r="G231" s="190"/>
      <c r="H231" s="194">
        <v>78.56</v>
      </c>
      <c r="I231" s="195"/>
      <c r="J231" s="190"/>
      <c r="K231" s="190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131</v>
      </c>
      <c r="AU231" s="200" t="s">
        <v>79</v>
      </c>
      <c r="AV231" s="13" t="s">
        <v>79</v>
      </c>
      <c r="AW231" s="13" t="s">
        <v>31</v>
      </c>
      <c r="AX231" s="13" t="s">
        <v>77</v>
      </c>
      <c r="AY231" s="200" t="s">
        <v>121</v>
      </c>
    </row>
    <row r="232" spans="1:65" s="2" customFormat="1" ht="55.5" customHeight="1">
      <c r="A232" s="37"/>
      <c r="B232" s="38"/>
      <c r="C232" s="176" t="s">
        <v>397</v>
      </c>
      <c r="D232" s="176" t="s">
        <v>124</v>
      </c>
      <c r="E232" s="177" t="s">
        <v>808</v>
      </c>
      <c r="F232" s="178" t="s">
        <v>809</v>
      </c>
      <c r="G232" s="179" t="s">
        <v>127</v>
      </c>
      <c r="H232" s="180">
        <v>2</v>
      </c>
      <c r="I232" s="181"/>
      <c r="J232" s="182">
        <f>ROUND(I232*H232,2)</f>
        <v>0</v>
      </c>
      <c r="K232" s="178" t="s">
        <v>128</v>
      </c>
      <c r="L232" s="42"/>
      <c r="M232" s="183" t="s">
        <v>19</v>
      </c>
      <c r="N232" s="184" t="s">
        <v>40</v>
      </c>
      <c r="O232" s="67"/>
      <c r="P232" s="185">
        <f>O232*H232</f>
        <v>0</v>
      </c>
      <c r="Q232" s="185">
        <v>0.16371</v>
      </c>
      <c r="R232" s="185">
        <f>Q232*H232</f>
        <v>0.32742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129</v>
      </c>
      <c r="AT232" s="187" t="s">
        <v>124</v>
      </c>
      <c r="AU232" s="187" t="s">
        <v>79</v>
      </c>
      <c r="AY232" s="20" t="s">
        <v>121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20" t="s">
        <v>77</v>
      </c>
      <c r="BK232" s="188">
        <f>ROUND(I232*H232,2)</f>
        <v>0</v>
      </c>
      <c r="BL232" s="20" t="s">
        <v>129</v>
      </c>
      <c r="BM232" s="187" t="s">
        <v>810</v>
      </c>
    </row>
    <row r="233" spans="1:65" s="2" customFormat="1" ht="24">
      <c r="A233" s="37"/>
      <c r="B233" s="38"/>
      <c r="C233" s="212" t="s">
        <v>403</v>
      </c>
      <c r="D233" s="212" t="s">
        <v>135</v>
      </c>
      <c r="E233" s="213" t="s">
        <v>811</v>
      </c>
      <c r="F233" s="214" t="s">
        <v>812</v>
      </c>
      <c r="G233" s="215" t="s">
        <v>323</v>
      </c>
      <c r="H233" s="216">
        <v>2</v>
      </c>
      <c r="I233" s="217"/>
      <c r="J233" s="218">
        <f>ROUND(I233*H233,2)</f>
        <v>0</v>
      </c>
      <c r="K233" s="214" t="s">
        <v>128</v>
      </c>
      <c r="L233" s="219"/>
      <c r="M233" s="220" t="s">
        <v>19</v>
      </c>
      <c r="N233" s="221" t="s">
        <v>40</v>
      </c>
      <c r="O233" s="67"/>
      <c r="P233" s="185">
        <f>O233*H233</f>
        <v>0</v>
      </c>
      <c r="Q233" s="185">
        <v>0.046</v>
      </c>
      <c r="R233" s="185">
        <f>Q233*H233</f>
        <v>0.092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138</v>
      </c>
      <c r="AT233" s="187" t="s">
        <v>135</v>
      </c>
      <c r="AU233" s="187" t="s">
        <v>79</v>
      </c>
      <c r="AY233" s="20" t="s">
        <v>121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77</v>
      </c>
      <c r="BK233" s="188">
        <f>ROUND(I233*H233,2)</f>
        <v>0</v>
      </c>
      <c r="BL233" s="20" t="s">
        <v>129</v>
      </c>
      <c r="BM233" s="187" t="s">
        <v>813</v>
      </c>
    </row>
    <row r="234" spans="1:65" s="2" customFormat="1" ht="44.25" customHeight="1">
      <c r="A234" s="37"/>
      <c r="B234" s="38"/>
      <c r="C234" s="176" t="s">
        <v>409</v>
      </c>
      <c r="D234" s="176" t="s">
        <v>124</v>
      </c>
      <c r="E234" s="177" t="s">
        <v>814</v>
      </c>
      <c r="F234" s="178" t="s">
        <v>815</v>
      </c>
      <c r="G234" s="179" t="s">
        <v>144</v>
      </c>
      <c r="H234" s="180">
        <v>49</v>
      </c>
      <c r="I234" s="181"/>
      <c r="J234" s="182">
        <f>ROUND(I234*H234,2)</f>
        <v>0</v>
      </c>
      <c r="K234" s="178" t="s">
        <v>128</v>
      </c>
      <c r="L234" s="42"/>
      <c r="M234" s="183" t="s">
        <v>19</v>
      </c>
      <c r="N234" s="184" t="s">
        <v>40</v>
      </c>
      <c r="O234" s="67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7" t="s">
        <v>129</v>
      </c>
      <c r="AT234" s="187" t="s">
        <v>124</v>
      </c>
      <c r="AU234" s="187" t="s">
        <v>79</v>
      </c>
      <c r="AY234" s="20" t="s">
        <v>121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20" t="s">
        <v>77</v>
      </c>
      <c r="BK234" s="188">
        <f>ROUND(I234*H234,2)</f>
        <v>0</v>
      </c>
      <c r="BL234" s="20" t="s">
        <v>129</v>
      </c>
      <c r="BM234" s="187" t="s">
        <v>816</v>
      </c>
    </row>
    <row r="235" spans="2:51" s="13" customFormat="1" ht="11.25">
      <c r="B235" s="189"/>
      <c r="C235" s="190"/>
      <c r="D235" s="191" t="s">
        <v>131</v>
      </c>
      <c r="E235" s="192" t="s">
        <v>19</v>
      </c>
      <c r="F235" s="193" t="s">
        <v>817</v>
      </c>
      <c r="G235" s="190"/>
      <c r="H235" s="194">
        <v>49</v>
      </c>
      <c r="I235" s="195"/>
      <c r="J235" s="190"/>
      <c r="K235" s="190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131</v>
      </c>
      <c r="AU235" s="200" t="s">
        <v>79</v>
      </c>
      <c r="AV235" s="13" t="s">
        <v>79</v>
      </c>
      <c r="AW235" s="13" t="s">
        <v>31</v>
      </c>
      <c r="AX235" s="13" t="s">
        <v>77</v>
      </c>
      <c r="AY235" s="200" t="s">
        <v>121</v>
      </c>
    </row>
    <row r="236" spans="1:65" s="2" customFormat="1" ht="44.25" customHeight="1">
      <c r="A236" s="37"/>
      <c r="B236" s="38"/>
      <c r="C236" s="176" t="s">
        <v>415</v>
      </c>
      <c r="D236" s="176" t="s">
        <v>124</v>
      </c>
      <c r="E236" s="177" t="s">
        <v>191</v>
      </c>
      <c r="F236" s="178" t="s">
        <v>192</v>
      </c>
      <c r="G236" s="179" t="s">
        <v>144</v>
      </c>
      <c r="H236" s="180">
        <v>49</v>
      </c>
      <c r="I236" s="181"/>
      <c r="J236" s="182">
        <f>ROUND(I236*H236,2)</f>
        <v>0</v>
      </c>
      <c r="K236" s="178" t="s">
        <v>128</v>
      </c>
      <c r="L236" s="42"/>
      <c r="M236" s="183" t="s">
        <v>19</v>
      </c>
      <c r="N236" s="184" t="s">
        <v>40</v>
      </c>
      <c r="O236" s="67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7" t="s">
        <v>129</v>
      </c>
      <c r="AT236" s="187" t="s">
        <v>124</v>
      </c>
      <c r="AU236" s="187" t="s">
        <v>79</v>
      </c>
      <c r="AY236" s="20" t="s">
        <v>121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20" t="s">
        <v>77</v>
      </c>
      <c r="BK236" s="188">
        <f>ROUND(I236*H236,2)</f>
        <v>0</v>
      </c>
      <c r="BL236" s="20" t="s">
        <v>129</v>
      </c>
      <c r="BM236" s="187" t="s">
        <v>818</v>
      </c>
    </row>
    <row r="237" spans="1:65" s="2" customFormat="1" ht="55.5" customHeight="1">
      <c r="A237" s="37"/>
      <c r="B237" s="38"/>
      <c r="C237" s="176" t="s">
        <v>420</v>
      </c>
      <c r="D237" s="176" t="s">
        <v>124</v>
      </c>
      <c r="E237" s="177" t="s">
        <v>199</v>
      </c>
      <c r="F237" s="178" t="s">
        <v>200</v>
      </c>
      <c r="G237" s="179" t="s">
        <v>144</v>
      </c>
      <c r="H237" s="180">
        <v>4410</v>
      </c>
      <c r="I237" s="181"/>
      <c r="J237" s="182">
        <f>ROUND(I237*H237,2)</f>
        <v>0</v>
      </c>
      <c r="K237" s="178" t="s">
        <v>128</v>
      </c>
      <c r="L237" s="42"/>
      <c r="M237" s="183" t="s">
        <v>19</v>
      </c>
      <c r="N237" s="184" t="s">
        <v>40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129</v>
      </c>
      <c r="AT237" s="187" t="s">
        <v>124</v>
      </c>
      <c r="AU237" s="187" t="s">
        <v>79</v>
      </c>
      <c r="AY237" s="20" t="s">
        <v>121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77</v>
      </c>
      <c r="BK237" s="188">
        <f>ROUND(I237*H237,2)</f>
        <v>0</v>
      </c>
      <c r="BL237" s="20" t="s">
        <v>129</v>
      </c>
      <c r="BM237" s="187" t="s">
        <v>819</v>
      </c>
    </row>
    <row r="238" spans="2:51" s="13" customFormat="1" ht="11.25">
      <c r="B238" s="189"/>
      <c r="C238" s="190"/>
      <c r="D238" s="191" t="s">
        <v>131</v>
      </c>
      <c r="E238" s="192" t="s">
        <v>19</v>
      </c>
      <c r="F238" s="193" t="s">
        <v>820</v>
      </c>
      <c r="G238" s="190"/>
      <c r="H238" s="194">
        <v>4410</v>
      </c>
      <c r="I238" s="195"/>
      <c r="J238" s="190"/>
      <c r="K238" s="190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131</v>
      </c>
      <c r="AU238" s="200" t="s">
        <v>79</v>
      </c>
      <c r="AV238" s="13" t="s">
        <v>79</v>
      </c>
      <c r="AW238" s="13" t="s">
        <v>31</v>
      </c>
      <c r="AX238" s="13" t="s">
        <v>77</v>
      </c>
      <c r="AY238" s="200" t="s">
        <v>121</v>
      </c>
    </row>
    <row r="239" spans="1:65" s="2" customFormat="1" ht="36">
      <c r="A239" s="37"/>
      <c r="B239" s="38"/>
      <c r="C239" s="176" t="s">
        <v>425</v>
      </c>
      <c r="D239" s="176" t="s">
        <v>124</v>
      </c>
      <c r="E239" s="177" t="s">
        <v>821</v>
      </c>
      <c r="F239" s="178" t="s">
        <v>822</v>
      </c>
      <c r="G239" s="179" t="s">
        <v>144</v>
      </c>
      <c r="H239" s="180">
        <v>80.39</v>
      </c>
      <c r="I239" s="181"/>
      <c r="J239" s="182">
        <f>ROUND(I239*H239,2)</f>
        <v>0</v>
      </c>
      <c r="K239" s="178" t="s">
        <v>128</v>
      </c>
      <c r="L239" s="42"/>
      <c r="M239" s="183" t="s">
        <v>19</v>
      </c>
      <c r="N239" s="184" t="s">
        <v>40</v>
      </c>
      <c r="O239" s="67"/>
      <c r="P239" s="185">
        <f>O239*H239</f>
        <v>0</v>
      </c>
      <c r="Q239" s="185">
        <v>0.00021</v>
      </c>
      <c r="R239" s="185">
        <f>Q239*H239</f>
        <v>0.016881900000000002</v>
      </c>
      <c r="S239" s="185">
        <v>0</v>
      </c>
      <c r="T239" s="18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7" t="s">
        <v>129</v>
      </c>
      <c r="AT239" s="187" t="s">
        <v>124</v>
      </c>
      <c r="AU239" s="187" t="s">
        <v>79</v>
      </c>
      <c r="AY239" s="20" t="s">
        <v>121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20" t="s">
        <v>77</v>
      </c>
      <c r="BK239" s="188">
        <f>ROUND(I239*H239,2)</f>
        <v>0</v>
      </c>
      <c r="BL239" s="20" t="s">
        <v>129</v>
      </c>
      <c r="BM239" s="187" t="s">
        <v>823</v>
      </c>
    </row>
    <row r="240" spans="2:51" s="13" customFormat="1" ht="22.5">
      <c r="B240" s="189"/>
      <c r="C240" s="190"/>
      <c r="D240" s="191" t="s">
        <v>131</v>
      </c>
      <c r="E240" s="192" t="s">
        <v>19</v>
      </c>
      <c r="F240" s="193" t="s">
        <v>764</v>
      </c>
      <c r="G240" s="190"/>
      <c r="H240" s="194">
        <v>80.39</v>
      </c>
      <c r="I240" s="195"/>
      <c r="J240" s="190"/>
      <c r="K240" s="190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131</v>
      </c>
      <c r="AU240" s="200" t="s">
        <v>79</v>
      </c>
      <c r="AV240" s="13" t="s">
        <v>79</v>
      </c>
      <c r="AW240" s="13" t="s">
        <v>31</v>
      </c>
      <c r="AX240" s="13" t="s">
        <v>77</v>
      </c>
      <c r="AY240" s="200" t="s">
        <v>121</v>
      </c>
    </row>
    <row r="241" spans="1:65" s="2" customFormat="1" ht="48">
      <c r="A241" s="37"/>
      <c r="B241" s="38"/>
      <c r="C241" s="176" t="s">
        <v>430</v>
      </c>
      <c r="D241" s="176" t="s">
        <v>124</v>
      </c>
      <c r="E241" s="177" t="s">
        <v>824</v>
      </c>
      <c r="F241" s="178" t="s">
        <v>825</v>
      </c>
      <c r="G241" s="179" t="s">
        <v>611</v>
      </c>
      <c r="H241" s="180">
        <v>2.85</v>
      </c>
      <c r="I241" s="181"/>
      <c r="J241" s="182">
        <f>ROUND(I241*H241,2)</f>
        <v>0</v>
      </c>
      <c r="K241" s="178" t="s">
        <v>128</v>
      </c>
      <c r="L241" s="42"/>
      <c r="M241" s="183" t="s">
        <v>19</v>
      </c>
      <c r="N241" s="184" t="s">
        <v>40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1.8</v>
      </c>
      <c r="T241" s="186">
        <f>S241*H241</f>
        <v>5.13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129</v>
      </c>
      <c r="AT241" s="187" t="s">
        <v>124</v>
      </c>
      <c r="AU241" s="187" t="s">
        <v>79</v>
      </c>
      <c r="AY241" s="20" t="s">
        <v>121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20" t="s">
        <v>77</v>
      </c>
      <c r="BK241" s="188">
        <f>ROUND(I241*H241,2)</f>
        <v>0</v>
      </c>
      <c r="BL241" s="20" t="s">
        <v>129</v>
      </c>
      <c r="BM241" s="187" t="s">
        <v>826</v>
      </c>
    </row>
    <row r="242" spans="2:51" s="13" customFormat="1" ht="11.25">
      <c r="B242" s="189"/>
      <c r="C242" s="190"/>
      <c r="D242" s="191" t="s">
        <v>131</v>
      </c>
      <c r="E242" s="192" t="s">
        <v>19</v>
      </c>
      <c r="F242" s="193" t="s">
        <v>827</v>
      </c>
      <c r="G242" s="190"/>
      <c r="H242" s="194">
        <v>2.85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131</v>
      </c>
      <c r="AU242" s="200" t="s">
        <v>79</v>
      </c>
      <c r="AV242" s="13" t="s">
        <v>79</v>
      </c>
      <c r="AW242" s="13" t="s">
        <v>31</v>
      </c>
      <c r="AX242" s="13" t="s">
        <v>77</v>
      </c>
      <c r="AY242" s="200" t="s">
        <v>121</v>
      </c>
    </row>
    <row r="243" spans="1:65" s="2" customFormat="1" ht="36">
      <c r="A243" s="37"/>
      <c r="B243" s="38"/>
      <c r="C243" s="176" t="s">
        <v>435</v>
      </c>
      <c r="D243" s="176" t="s">
        <v>124</v>
      </c>
      <c r="E243" s="177" t="s">
        <v>828</v>
      </c>
      <c r="F243" s="178" t="s">
        <v>829</v>
      </c>
      <c r="G243" s="179" t="s">
        <v>611</v>
      </c>
      <c r="H243" s="180">
        <v>0.36</v>
      </c>
      <c r="I243" s="181"/>
      <c r="J243" s="182">
        <f>ROUND(I243*H243,2)</f>
        <v>0</v>
      </c>
      <c r="K243" s="178" t="s">
        <v>128</v>
      </c>
      <c r="L243" s="42"/>
      <c r="M243" s="183" t="s">
        <v>19</v>
      </c>
      <c r="N243" s="184" t="s">
        <v>40</v>
      </c>
      <c r="O243" s="67"/>
      <c r="P243" s="185">
        <f>O243*H243</f>
        <v>0</v>
      </c>
      <c r="Q243" s="185">
        <v>0</v>
      </c>
      <c r="R243" s="185">
        <f>Q243*H243</f>
        <v>0</v>
      </c>
      <c r="S243" s="185">
        <v>1.6</v>
      </c>
      <c r="T243" s="186">
        <f>S243*H243</f>
        <v>0.576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129</v>
      </c>
      <c r="AT243" s="187" t="s">
        <v>124</v>
      </c>
      <c r="AU243" s="187" t="s">
        <v>79</v>
      </c>
      <c r="AY243" s="20" t="s">
        <v>121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77</v>
      </c>
      <c r="BK243" s="188">
        <f>ROUND(I243*H243,2)</f>
        <v>0</v>
      </c>
      <c r="BL243" s="20" t="s">
        <v>129</v>
      </c>
      <c r="BM243" s="187" t="s">
        <v>830</v>
      </c>
    </row>
    <row r="244" spans="2:51" s="13" customFormat="1" ht="11.25">
      <c r="B244" s="189"/>
      <c r="C244" s="190"/>
      <c r="D244" s="191" t="s">
        <v>131</v>
      </c>
      <c r="E244" s="192" t="s">
        <v>19</v>
      </c>
      <c r="F244" s="193" t="s">
        <v>831</v>
      </c>
      <c r="G244" s="190"/>
      <c r="H244" s="194">
        <v>0.36</v>
      </c>
      <c r="I244" s="195"/>
      <c r="J244" s="190"/>
      <c r="K244" s="190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131</v>
      </c>
      <c r="AU244" s="200" t="s">
        <v>79</v>
      </c>
      <c r="AV244" s="13" t="s">
        <v>79</v>
      </c>
      <c r="AW244" s="13" t="s">
        <v>31</v>
      </c>
      <c r="AX244" s="13" t="s">
        <v>77</v>
      </c>
      <c r="AY244" s="200" t="s">
        <v>121</v>
      </c>
    </row>
    <row r="245" spans="1:65" s="2" customFormat="1" ht="24">
      <c r="A245" s="37"/>
      <c r="B245" s="38"/>
      <c r="C245" s="176" t="s">
        <v>440</v>
      </c>
      <c r="D245" s="176" t="s">
        <v>124</v>
      </c>
      <c r="E245" s="177" t="s">
        <v>832</v>
      </c>
      <c r="F245" s="178" t="s">
        <v>833</v>
      </c>
      <c r="G245" s="179" t="s">
        <v>611</v>
      </c>
      <c r="H245" s="180">
        <v>0.45</v>
      </c>
      <c r="I245" s="181"/>
      <c r="J245" s="182">
        <f>ROUND(I245*H245,2)</f>
        <v>0</v>
      </c>
      <c r="K245" s="178" t="s">
        <v>128</v>
      </c>
      <c r="L245" s="42"/>
      <c r="M245" s="183" t="s">
        <v>19</v>
      </c>
      <c r="N245" s="184" t="s">
        <v>40</v>
      </c>
      <c r="O245" s="67"/>
      <c r="P245" s="185">
        <f>O245*H245</f>
        <v>0</v>
      </c>
      <c r="Q245" s="185">
        <v>0</v>
      </c>
      <c r="R245" s="185">
        <f>Q245*H245</f>
        <v>0</v>
      </c>
      <c r="S245" s="185">
        <v>1.6</v>
      </c>
      <c r="T245" s="186">
        <f>S245*H245</f>
        <v>0.7200000000000001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129</v>
      </c>
      <c r="AT245" s="187" t="s">
        <v>124</v>
      </c>
      <c r="AU245" s="187" t="s">
        <v>79</v>
      </c>
      <c r="AY245" s="20" t="s">
        <v>121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77</v>
      </c>
      <c r="BK245" s="188">
        <f>ROUND(I245*H245,2)</f>
        <v>0</v>
      </c>
      <c r="BL245" s="20" t="s">
        <v>129</v>
      </c>
      <c r="BM245" s="187" t="s">
        <v>834</v>
      </c>
    </row>
    <row r="246" spans="2:51" s="13" customFormat="1" ht="11.25">
      <c r="B246" s="189"/>
      <c r="C246" s="190"/>
      <c r="D246" s="191" t="s">
        <v>131</v>
      </c>
      <c r="E246" s="192" t="s">
        <v>19</v>
      </c>
      <c r="F246" s="193" t="s">
        <v>835</v>
      </c>
      <c r="G246" s="190"/>
      <c r="H246" s="194">
        <v>0.45</v>
      </c>
      <c r="I246" s="195"/>
      <c r="J246" s="190"/>
      <c r="K246" s="190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131</v>
      </c>
      <c r="AU246" s="200" t="s">
        <v>79</v>
      </c>
      <c r="AV246" s="13" t="s">
        <v>79</v>
      </c>
      <c r="AW246" s="13" t="s">
        <v>31</v>
      </c>
      <c r="AX246" s="13" t="s">
        <v>77</v>
      </c>
      <c r="AY246" s="200" t="s">
        <v>121</v>
      </c>
    </row>
    <row r="247" spans="1:65" s="2" customFormat="1" ht="36">
      <c r="A247" s="37"/>
      <c r="B247" s="38"/>
      <c r="C247" s="176" t="s">
        <v>445</v>
      </c>
      <c r="D247" s="176" t="s">
        <v>124</v>
      </c>
      <c r="E247" s="177" t="s">
        <v>836</v>
      </c>
      <c r="F247" s="178" t="s">
        <v>837</v>
      </c>
      <c r="G247" s="179" t="s">
        <v>144</v>
      </c>
      <c r="H247" s="180">
        <v>2</v>
      </c>
      <c r="I247" s="181"/>
      <c r="J247" s="182">
        <f>ROUND(I247*H247,2)</f>
        <v>0</v>
      </c>
      <c r="K247" s="178" t="s">
        <v>128</v>
      </c>
      <c r="L247" s="42"/>
      <c r="M247" s="183" t="s">
        <v>19</v>
      </c>
      <c r="N247" s="184" t="s">
        <v>40</v>
      </c>
      <c r="O247" s="67"/>
      <c r="P247" s="185">
        <f>O247*H247</f>
        <v>0</v>
      </c>
      <c r="Q247" s="185">
        <v>0</v>
      </c>
      <c r="R247" s="185">
        <f>Q247*H247</f>
        <v>0</v>
      </c>
      <c r="S247" s="185">
        <v>0.076</v>
      </c>
      <c r="T247" s="186">
        <f>S247*H247</f>
        <v>0.152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7" t="s">
        <v>129</v>
      </c>
      <c r="AT247" s="187" t="s">
        <v>124</v>
      </c>
      <c r="AU247" s="187" t="s">
        <v>79</v>
      </c>
      <c r="AY247" s="20" t="s">
        <v>121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20" t="s">
        <v>77</v>
      </c>
      <c r="BK247" s="188">
        <f>ROUND(I247*H247,2)</f>
        <v>0</v>
      </c>
      <c r="BL247" s="20" t="s">
        <v>129</v>
      </c>
      <c r="BM247" s="187" t="s">
        <v>838</v>
      </c>
    </row>
    <row r="248" spans="1:65" s="2" customFormat="1" ht="36">
      <c r="A248" s="37"/>
      <c r="B248" s="38"/>
      <c r="C248" s="176" t="s">
        <v>450</v>
      </c>
      <c r="D248" s="176" t="s">
        <v>124</v>
      </c>
      <c r="E248" s="177" t="s">
        <v>839</v>
      </c>
      <c r="F248" s="178" t="s">
        <v>840</v>
      </c>
      <c r="G248" s="179" t="s">
        <v>144</v>
      </c>
      <c r="H248" s="180">
        <v>3</v>
      </c>
      <c r="I248" s="181"/>
      <c r="J248" s="182">
        <f>ROUND(I248*H248,2)</f>
        <v>0</v>
      </c>
      <c r="K248" s="178" t="s">
        <v>128</v>
      </c>
      <c r="L248" s="42"/>
      <c r="M248" s="183" t="s">
        <v>19</v>
      </c>
      <c r="N248" s="184" t="s">
        <v>40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0.063</v>
      </c>
      <c r="T248" s="186">
        <f>S248*H248</f>
        <v>0.189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129</v>
      </c>
      <c r="AT248" s="187" t="s">
        <v>124</v>
      </c>
      <c r="AU248" s="187" t="s">
        <v>79</v>
      </c>
      <c r="AY248" s="20" t="s">
        <v>121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77</v>
      </c>
      <c r="BK248" s="188">
        <f>ROUND(I248*H248,2)</f>
        <v>0</v>
      </c>
      <c r="BL248" s="20" t="s">
        <v>129</v>
      </c>
      <c r="BM248" s="187" t="s">
        <v>841</v>
      </c>
    </row>
    <row r="249" spans="2:51" s="13" customFormat="1" ht="11.25">
      <c r="B249" s="189"/>
      <c r="C249" s="190"/>
      <c r="D249" s="191" t="s">
        <v>131</v>
      </c>
      <c r="E249" s="192" t="s">
        <v>19</v>
      </c>
      <c r="F249" s="193" t="s">
        <v>842</v>
      </c>
      <c r="G249" s="190"/>
      <c r="H249" s="194">
        <v>3</v>
      </c>
      <c r="I249" s="195"/>
      <c r="J249" s="190"/>
      <c r="K249" s="190"/>
      <c r="L249" s="196"/>
      <c r="M249" s="197"/>
      <c r="N249" s="198"/>
      <c r="O249" s="198"/>
      <c r="P249" s="198"/>
      <c r="Q249" s="198"/>
      <c r="R249" s="198"/>
      <c r="S249" s="198"/>
      <c r="T249" s="199"/>
      <c r="AT249" s="200" t="s">
        <v>131</v>
      </c>
      <c r="AU249" s="200" t="s">
        <v>79</v>
      </c>
      <c r="AV249" s="13" t="s">
        <v>79</v>
      </c>
      <c r="AW249" s="13" t="s">
        <v>31</v>
      </c>
      <c r="AX249" s="13" t="s">
        <v>77</v>
      </c>
      <c r="AY249" s="200" t="s">
        <v>121</v>
      </c>
    </row>
    <row r="250" spans="1:65" s="2" customFormat="1" ht="55.5" customHeight="1">
      <c r="A250" s="37"/>
      <c r="B250" s="38"/>
      <c r="C250" s="176" t="s">
        <v>455</v>
      </c>
      <c r="D250" s="176" t="s">
        <v>124</v>
      </c>
      <c r="E250" s="177" t="s">
        <v>843</v>
      </c>
      <c r="F250" s="178" t="s">
        <v>844</v>
      </c>
      <c r="G250" s="179" t="s">
        <v>323</v>
      </c>
      <c r="H250" s="180">
        <v>0.25</v>
      </c>
      <c r="I250" s="181"/>
      <c r="J250" s="182">
        <f>ROUND(I250*H250,2)</f>
        <v>0</v>
      </c>
      <c r="K250" s="178" t="s">
        <v>128</v>
      </c>
      <c r="L250" s="42"/>
      <c r="M250" s="183" t="s">
        <v>19</v>
      </c>
      <c r="N250" s="184" t="s">
        <v>40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0.138</v>
      </c>
      <c r="T250" s="186">
        <f>S250*H250</f>
        <v>0.0345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129</v>
      </c>
      <c r="AT250" s="187" t="s">
        <v>124</v>
      </c>
      <c r="AU250" s="187" t="s">
        <v>79</v>
      </c>
      <c r="AY250" s="20" t="s">
        <v>121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77</v>
      </c>
      <c r="BK250" s="188">
        <f>ROUND(I250*H250,2)</f>
        <v>0</v>
      </c>
      <c r="BL250" s="20" t="s">
        <v>129</v>
      </c>
      <c r="BM250" s="187" t="s">
        <v>845</v>
      </c>
    </row>
    <row r="251" spans="1:65" s="2" customFormat="1" ht="55.5" customHeight="1">
      <c r="A251" s="37"/>
      <c r="B251" s="38"/>
      <c r="C251" s="176" t="s">
        <v>459</v>
      </c>
      <c r="D251" s="176" t="s">
        <v>124</v>
      </c>
      <c r="E251" s="177" t="s">
        <v>846</v>
      </c>
      <c r="F251" s="178" t="s">
        <v>847</v>
      </c>
      <c r="G251" s="179" t="s">
        <v>611</v>
      </c>
      <c r="H251" s="180">
        <v>2.228</v>
      </c>
      <c r="I251" s="181"/>
      <c r="J251" s="182">
        <f>ROUND(I251*H251,2)</f>
        <v>0</v>
      </c>
      <c r="K251" s="178" t="s">
        <v>128</v>
      </c>
      <c r="L251" s="42"/>
      <c r="M251" s="183" t="s">
        <v>19</v>
      </c>
      <c r="N251" s="184" t="s">
        <v>40</v>
      </c>
      <c r="O251" s="67"/>
      <c r="P251" s="185">
        <f>O251*H251</f>
        <v>0</v>
      </c>
      <c r="Q251" s="185">
        <v>0</v>
      </c>
      <c r="R251" s="185">
        <f>Q251*H251</f>
        <v>0</v>
      </c>
      <c r="S251" s="185">
        <v>1.8</v>
      </c>
      <c r="T251" s="186">
        <f>S251*H251</f>
        <v>4.010400000000001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129</v>
      </c>
      <c r="AT251" s="187" t="s">
        <v>124</v>
      </c>
      <c r="AU251" s="187" t="s">
        <v>79</v>
      </c>
      <c r="AY251" s="20" t="s">
        <v>121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20" t="s">
        <v>77</v>
      </c>
      <c r="BK251" s="188">
        <f>ROUND(I251*H251,2)</f>
        <v>0</v>
      </c>
      <c r="BL251" s="20" t="s">
        <v>129</v>
      </c>
      <c r="BM251" s="187" t="s">
        <v>848</v>
      </c>
    </row>
    <row r="252" spans="2:51" s="13" customFormat="1" ht="11.25">
      <c r="B252" s="189"/>
      <c r="C252" s="190"/>
      <c r="D252" s="191" t="s">
        <v>131</v>
      </c>
      <c r="E252" s="192" t="s">
        <v>19</v>
      </c>
      <c r="F252" s="193" t="s">
        <v>849</v>
      </c>
      <c r="G252" s="190"/>
      <c r="H252" s="194">
        <v>2.228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131</v>
      </c>
      <c r="AU252" s="200" t="s">
        <v>79</v>
      </c>
      <c r="AV252" s="13" t="s">
        <v>79</v>
      </c>
      <c r="AW252" s="13" t="s">
        <v>31</v>
      </c>
      <c r="AX252" s="13" t="s">
        <v>77</v>
      </c>
      <c r="AY252" s="200" t="s">
        <v>121</v>
      </c>
    </row>
    <row r="253" spans="1:65" s="2" customFormat="1" ht="36">
      <c r="A253" s="37"/>
      <c r="B253" s="38"/>
      <c r="C253" s="176" t="s">
        <v>464</v>
      </c>
      <c r="D253" s="176" t="s">
        <v>124</v>
      </c>
      <c r="E253" s="177" t="s">
        <v>850</v>
      </c>
      <c r="F253" s="178" t="s">
        <v>851</v>
      </c>
      <c r="G253" s="179" t="s">
        <v>323</v>
      </c>
      <c r="H253" s="180">
        <v>26</v>
      </c>
      <c r="I253" s="181"/>
      <c r="J253" s="182">
        <f>ROUND(I253*H253,2)</f>
        <v>0</v>
      </c>
      <c r="K253" s="178" t="s">
        <v>128</v>
      </c>
      <c r="L253" s="42"/>
      <c r="M253" s="183" t="s">
        <v>19</v>
      </c>
      <c r="N253" s="184" t="s">
        <v>40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0.015</v>
      </c>
      <c r="T253" s="186">
        <f>S253*H253</f>
        <v>0.39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129</v>
      </c>
      <c r="AT253" s="187" t="s">
        <v>124</v>
      </c>
      <c r="AU253" s="187" t="s">
        <v>79</v>
      </c>
      <c r="AY253" s="20" t="s">
        <v>121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77</v>
      </c>
      <c r="BK253" s="188">
        <f>ROUND(I253*H253,2)</f>
        <v>0</v>
      </c>
      <c r="BL253" s="20" t="s">
        <v>129</v>
      </c>
      <c r="BM253" s="187" t="s">
        <v>852</v>
      </c>
    </row>
    <row r="254" spans="1:65" s="2" customFormat="1" ht="36">
      <c r="A254" s="37"/>
      <c r="B254" s="38"/>
      <c r="C254" s="176" t="s">
        <v>469</v>
      </c>
      <c r="D254" s="176" t="s">
        <v>124</v>
      </c>
      <c r="E254" s="177" t="s">
        <v>853</v>
      </c>
      <c r="F254" s="178" t="s">
        <v>854</v>
      </c>
      <c r="G254" s="179" t="s">
        <v>127</v>
      </c>
      <c r="H254" s="180">
        <v>65</v>
      </c>
      <c r="I254" s="181"/>
      <c r="J254" s="182">
        <f>ROUND(I254*H254,2)</f>
        <v>0</v>
      </c>
      <c r="K254" s="178" t="s">
        <v>128</v>
      </c>
      <c r="L254" s="42"/>
      <c r="M254" s="183" t="s">
        <v>19</v>
      </c>
      <c r="N254" s="184" t="s">
        <v>40</v>
      </c>
      <c r="O254" s="67"/>
      <c r="P254" s="185">
        <f>O254*H254</f>
        <v>0</v>
      </c>
      <c r="Q254" s="185">
        <v>0</v>
      </c>
      <c r="R254" s="185">
        <f>Q254*H254</f>
        <v>0</v>
      </c>
      <c r="S254" s="185">
        <v>0.004</v>
      </c>
      <c r="T254" s="186">
        <f>S254*H254</f>
        <v>0.26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129</v>
      </c>
      <c r="AT254" s="187" t="s">
        <v>124</v>
      </c>
      <c r="AU254" s="187" t="s">
        <v>79</v>
      </c>
      <c r="AY254" s="20" t="s">
        <v>121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20" t="s">
        <v>77</v>
      </c>
      <c r="BK254" s="188">
        <f>ROUND(I254*H254,2)</f>
        <v>0</v>
      </c>
      <c r="BL254" s="20" t="s">
        <v>129</v>
      </c>
      <c r="BM254" s="187" t="s">
        <v>855</v>
      </c>
    </row>
    <row r="255" spans="1:65" s="2" customFormat="1" ht="44.25" customHeight="1">
      <c r="A255" s="37"/>
      <c r="B255" s="38"/>
      <c r="C255" s="176" t="s">
        <v>473</v>
      </c>
      <c r="D255" s="176" t="s">
        <v>124</v>
      </c>
      <c r="E255" s="177" t="s">
        <v>856</v>
      </c>
      <c r="F255" s="178" t="s">
        <v>857</v>
      </c>
      <c r="G255" s="179" t="s">
        <v>127</v>
      </c>
      <c r="H255" s="180">
        <v>9.5</v>
      </c>
      <c r="I255" s="181"/>
      <c r="J255" s="182">
        <f>ROUND(I255*H255,2)</f>
        <v>0</v>
      </c>
      <c r="K255" s="178" t="s">
        <v>128</v>
      </c>
      <c r="L255" s="42"/>
      <c r="M255" s="183" t="s">
        <v>19</v>
      </c>
      <c r="N255" s="184" t="s">
        <v>40</v>
      </c>
      <c r="O255" s="67"/>
      <c r="P255" s="185">
        <f>O255*H255</f>
        <v>0</v>
      </c>
      <c r="Q255" s="185">
        <v>0</v>
      </c>
      <c r="R255" s="185">
        <f>Q255*H255</f>
        <v>0</v>
      </c>
      <c r="S255" s="185">
        <v>0.009</v>
      </c>
      <c r="T255" s="186">
        <f>S255*H255</f>
        <v>0.08549999999999999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129</v>
      </c>
      <c r="AT255" s="187" t="s">
        <v>124</v>
      </c>
      <c r="AU255" s="187" t="s">
        <v>79</v>
      </c>
      <c r="AY255" s="20" t="s">
        <v>121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20" t="s">
        <v>77</v>
      </c>
      <c r="BK255" s="188">
        <f>ROUND(I255*H255,2)</f>
        <v>0</v>
      </c>
      <c r="BL255" s="20" t="s">
        <v>129</v>
      </c>
      <c r="BM255" s="187" t="s">
        <v>858</v>
      </c>
    </row>
    <row r="256" spans="1:65" s="2" customFormat="1" ht="48">
      <c r="A256" s="37"/>
      <c r="B256" s="38"/>
      <c r="C256" s="176" t="s">
        <v>478</v>
      </c>
      <c r="D256" s="176" t="s">
        <v>124</v>
      </c>
      <c r="E256" s="177" t="s">
        <v>859</v>
      </c>
      <c r="F256" s="178" t="s">
        <v>860</v>
      </c>
      <c r="G256" s="179" t="s">
        <v>127</v>
      </c>
      <c r="H256" s="180">
        <v>9</v>
      </c>
      <c r="I256" s="181"/>
      <c r="J256" s="182">
        <f>ROUND(I256*H256,2)</f>
        <v>0</v>
      </c>
      <c r="K256" s="178" t="s">
        <v>128</v>
      </c>
      <c r="L256" s="42"/>
      <c r="M256" s="183" t="s">
        <v>19</v>
      </c>
      <c r="N256" s="184" t="s">
        <v>40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0.042</v>
      </c>
      <c r="T256" s="186">
        <f>S256*H256</f>
        <v>0.378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129</v>
      </c>
      <c r="AT256" s="187" t="s">
        <v>124</v>
      </c>
      <c r="AU256" s="187" t="s">
        <v>79</v>
      </c>
      <c r="AY256" s="20" t="s">
        <v>121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77</v>
      </c>
      <c r="BK256" s="188">
        <f>ROUND(I256*H256,2)</f>
        <v>0</v>
      </c>
      <c r="BL256" s="20" t="s">
        <v>129</v>
      </c>
      <c r="BM256" s="187" t="s">
        <v>861</v>
      </c>
    </row>
    <row r="257" spans="2:51" s="13" customFormat="1" ht="11.25">
      <c r="B257" s="189"/>
      <c r="C257" s="190"/>
      <c r="D257" s="191" t="s">
        <v>131</v>
      </c>
      <c r="E257" s="192" t="s">
        <v>19</v>
      </c>
      <c r="F257" s="193" t="s">
        <v>862</v>
      </c>
      <c r="G257" s="190"/>
      <c r="H257" s="194">
        <v>9</v>
      </c>
      <c r="I257" s="195"/>
      <c r="J257" s="190"/>
      <c r="K257" s="190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131</v>
      </c>
      <c r="AU257" s="200" t="s">
        <v>79</v>
      </c>
      <c r="AV257" s="13" t="s">
        <v>79</v>
      </c>
      <c r="AW257" s="13" t="s">
        <v>31</v>
      </c>
      <c r="AX257" s="13" t="s">
        <v>77</v>
      </c>
      <c r="AY257" s="200" t="s">
        <v>121</v>
      </c>
    </row>
    <row r="258" spans="2:63" s="12" customFormat="1" ht="22.9" customHeight="1">
      <c r="B258" s="160"/>
      <c r="C258" s="161"/>
      <c r="D258" s="162" t="s">
        <v>68</v>
      </c>
      <c r="E258" s="174" t="s">
        <v>863</v>
      </c>
      <c r="F258" s="174" t="s">
        <v>864</v>
      </c>
      <c r="G258" s="161"/>
      <c r="H258" s="161"/>
      <c r="I258" s="164"/>
      <c r="J258" s="175">
        <f>BK258</f>
        <v>0</v>
      </c>
      <c r="K258" s="161"/>
      <c r="L258" s="166"/>
      <c r="M258" s="167"/>
      <c r="N258" s="168"/>
      <c r="O258" s="168"/>
      <c r="P258" s="169">
        <f>SUM(P259:P263)</f>
        <v>0</v>
      </c>
      <c r="Q258" s="168"/>
      <c r="R258" s="169">
        <f>SUM(R259:R263)</f>
        <v>0</v>
      </c>
      <c r="S258" s="168"/>
      <c r="T258" s="170">
        <f>SUM(T259:T263)</f>
        <v>0</v>
      </c>
      <c r="AR258" s="171" t="s">
        <v>77</v>
      </c>
      <c r="AT258" s="172" t="s">
        <v>68</v>
      </c>
      <c r="AU258" s="172" t="s">
        <v>77</v>
      </c>
      <c r="AY258" s="171" t="s">
        <v>121</v>
      </c>
      <c r="BK258" s="173">
        <f>SUM(BK259:BK263)</f>
        <v>0</v>
      </c>
    </row>
    <row r="259" spans="1:65" s="2" customFormat="1" ht="36">
      <c r="A259" s="37"/>
      <c r="B259" s="38"/>
      <c r="C259" s="176" t="s">
        <v>484</v>
      </c>
      <c r="D259" s="176" t="s">
        <v>124</v>
      </c>
      <c r="E259" s="177" t="s">
        <v>865</v>
      </c>
      <c r="F259" s="178" t="s">
        <v>866</v>
      </c>
      <c r="G259" s="179" t="s">
        <v>213</v>
      </c>
      <c r="H259" s="180">
        <v>11.925</v>
      </c>
      <c r="I259" s="181"/>
      <c r="J259" s="182">
        <f>ROUND(I259*H259,2)</f>
        <v>0</v>
      </c>
      <c r="K259" s="178" t="s">
        <v>128</v>
      </c>
      <c r="L259" s="42"/>
      <c r="M259" s="183" t="s">
        <v>19</v>
      </c>
      <c r="N259" s="184" t="s">
        <v>40</v>
      </c>
      <c r="O259" s="67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7" t="s">
        <v>129</v>
      </c>
      <c r="AT259" s="187" t="s">
        <v>124</v>
      </c>
      <c r="AU259" s="187" t="s">
        <v>79</v>
      </c>
      <c r="AY259" s="20" t="s">
        <v>121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20" t="s">
        <v>77</v>
      </c>
      <c r="BK259" s="188">
        <f>ROUND(I259*H259,2)</f>
        <v>0</v>
      </c>
      <c r="BL259" s="20" t="s">
        <v>129</v>
      </c>
      <c r="BM259" s="187" t="s">
        <v>867</v>
      </c>
    </row>
    <row r="260" spans="1:65" s="2" customFormat="1" ht="33" customHeight="1">
      <c r="A260" s="37"/>
      <c r="B260" s="38"/>
      <c r="C260" s="176" t="s">
        <v>490</v>
      </c>
      <c r="D260" s="176" t="s">
        <v>124</v>
      </c>
      <c r="E260" s="177" t="s">
        <v>868</v>
      </c>
      <c r="F260" s="178" t="s">
        <v>869</v>
      </c>
      <c r="G260" s="179" t="s">
        <v>213</v>
      </c>
      <c r="H260" s="180">
        <v>11.925</v>
      </c>
      <c r="I260" s="181"/>
      <c r="J260" s="182">
        <f>ROUND(I260*H260,2)</f>
        <v>0</v>
      </c>
      <c r="K260" s="178" t="s">
        <v>128</v>
      </c>
      <c r="L260" s="42"/>
      <c r="M260" s="183" t="s">
        <v>19</v>
      </c>
      <c r="N260" s="184" t="s">
        <v>40</v>
      </c>
      <c r="O260" s="67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129</v>
      </c>
      <c r="AT260" s="187" t="s">
        <v>124</v>
      </c>
      <c r="AU260" s="187" t="s">
        <v>79</v>
      </c>
      <c r="AY260" s="20" t="s">
        <v>121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20" t="s">
        <v>77</v>
      </c>
      <c r="BK260" s="188">
        <f>ROUND(I260*H260,2)</f>
        <v>0</v>
      </c>
      <c r="BL260" s="20" t="s">
        <v>129</v>
      </c>
      <c r="BM260" s="187" t="s">
        <v>870</v>
      </c>
    </row>
    <row r="261" spans="1:65" s="2" customFormat="1" ht="44.25" customHeight="1">
      <c r="A261" s="37"/>
      <c r="B261" s="38"/>
      <c r="C261" s="176" t="s">
        <v>494</v>
      </c>
      <c r="D261" s="176" t="s">
        <v>124</v>
      </c>
      <c r="E261" s="177" t="s">
        <v>871</v>
      </c>
      <c r="F261" s="178" t="s">
        <v>872</v>
      </c>
      <c r="G261" s="179" t="s">
        <v>213</v>
      </c>
      <c r="H261" s="180">
        <v>178.875</v>
      </c>
      <c r="I261" s="181"/>
      <c r="J261" s="182">
        <f>ROUND(I261*H261,2)</f>
        <v>0</v>
      </c>
      <c r="K261" s="178" t="s">
        <v>128</v>
      </c>
      <c r="L261" s="42"/>
      <c r="M261" s="183" t="s">
        <v>19</v>
      </c>
      <c r="N261" s="184" t="s">
        <v>40</v>
      </c>
      <c r="O261" s="67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7" t="s">
        <v>129</v>
      </c>
      <c r="AT261" s="187" t="s">
        <v>124</v>
      </c>
      <c r="AU261" s="187" t="s">
        <v>79</v>
      </c>
      <c r="AY261" s="20" t="s">
        <v>121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20" t="s">
        <v>77</v>
      </c>
      <c r="BK261" s="188">
        <f>ROUND(I261*H261,2)</f>
        <v>0</v>
      </c>
      <c r="BL261" s="20" t="s">
        <v>129</v>
      </c>
      <c r="BM261" s="187" t="s">
        <v>873</v>
      </c>
    </row>
    <row r="262" spans="2:51" s="13" customFormat="1" ht="11.25">
      <c r="B262" s="189"/>
      <c r="C262" s="190"/>
      <c r="D262" s="191" t="s">
        <v>131</v>
      </c>
      <c r="E262" s="190"/>
      <c r="F262" s="193" t="s">
        <v>874</v>
      </c>
      <c r="G262" s="190"/>
      <c r="H262" s="194">
        <v>178.875</v>
      </c>
      <c r="I262" s="195"/>
      <c r="J262" s="190"/>
      <c r="K262" s="190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131</v>
      </c>
      <c r="AU262" s="200" t="s">
        <v>79</v>
      </c>
      <c r="AV262" s="13" t="s">
        <v>79</v>
      </c>
      <c r="AW262" s="13" t="s">
        <v>4</v>
      </c>
      <c r="AX262" s="13" t="s">
        <v>77</v>
      </c>
      <c r="AY262" s="200" t="s">
        <v>121</v>
      </c>
    </row>
    <row r="263" spans="1:65" s="2" customFormat="1" ht="44.25" customHeight="1">
      <c r="A263" s="37"/>
      <c r="B263" s="38"/>
      <c r="C263" s="176" t="s">
        <v>500</v>
      </c>
      <c r="D263" s="176" t="s">
        <v>124</v>
      </c>
      <c r="E263" s="177" t="s">
        <v>875</v>
      </c>
      <c r="F263" s="178" t="s">
        <v>876</v>
      </c>
      <c r="G263" s="179" t="s">
        <v>213</v>
      </c>
      <c r="H263" s="180">
        <v>11.346</v>
      </c>
      <c r="I263" s="181"/>
      <c r="J263" s="182">
        <f>ROUND(I263*H263,2)</f>
        <v>0</v>
      </c>
      <c r="K263" s="178" t="s">
        <v>128</v>
      </c>
      <c r="L263" s="42"/>
      <c r="M263" s="183" t="s">
        <v>19</v>
      </c>
      <c r="N263" s="184" t="s">
        <v>40</v>
      </c>
      <c r="O263" s="67"/>
      <c r="P263" s="185">
        <f>O263*H263</f>
        <v>0</v>
      </c>
      <c r="Q263" s="185">
        <v>0</v>
      </c>
      <c r="R263" s="185">
        <f>Q263*H263</f>
        <v>0</v>
      </c>
      <c r="S263" s="185">
        <v>0</v>
      </c>
      <c r="T263" s="18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7" t="s">
        <v>129</v>
      </c>
      <c r="AT263" s="187" t="s">
        <v>124</v>
      </c>
      <c r="AU263" s="187" t="s">
        <v>79</v>
      </c>
      <c r="AY263" s="20" t="s">
        <v>121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20" t="s">
        <v>77</v>
      </c>
      <c r="BK263" s="188">
        <f>ROUND(I263*H263,2)</f>
        <v>0</v>
      </c>
      <c r="BL263" s="20" t="s">
        <v>129</v>
      </c>
      <c r="BM263" s="187" t="s">
        <v>877</v>
      </c>
    </row>
    <row r="264" spans="2:63" s="12" customFormat="1" ht="22.9" customHeight="1">
      <c r="B264" s="160"/>
      <c r="C264" s="161"/>
      <c r="D264" s="162" t="s">
        <v>68</v>
      </c>
      <c r="E264" s="174" t="s">
        <v>208</v>
      </c>
      <c r="F264" s="174" t="s">
        <v>209</v>
      </c>
      <c r="G264" s="161"/>
      <c r="H264" s="161"/>
      <c r="I264" s="164"/>
      <c r="J264" s="175">
        <f>BK264</f>
        <v>0</v>
      </c>
      <c r="K264" s="161"/>
      <c r="L264" s="166"/>
      <c r="M264" s="167"/>
      <c r="N264" s="168"/>
      <c r="O264" s="168"/>
      <c r="P264" s="169">
        <f>P265</f>
        <v>0</v>
      </c>
      <c r="Q264" s="168"/>
      <c r="R264" s="169">
        <f>R265</f>
        <v>0</v>
      </c>
      <c r="S264" s="168"/>
      <c r="T264" s="170">
        <f>T265</f>
        <v>0</v>
      </c>
      <c r="AR264" s="171" t="s">
        <v>77</v>
      </c>
      <c r="AT264" s="172" t="s">
        <v>68</v>
      </c>
      <c r="AU264" s="172" t="s">
        <v>77</v>
      </c>
      <c r="AY264" s="171" t="s">
        <v>121</v>
      </c>
      <c r="BK264" s="173">
        <f>BK265</f>
        <v>0</v>
      </c>
    </row>
    <row r="265" spans="1:65" s="2" customFormat="1" ht="55.5" customHeight="1">
      <c r="A265" s="37"/>
      <c r="B265" s="38"/>
      <c r="C265" s="176" t="s">
        <v>503</v>
      </c>
      <c r="D265" s="176" t="s">
        <v>124</v>
      </c>
      <c r="E265" s="177" t="s">
        <v>878</v>
      </c>
      <c r="F265" s="178" t="s">
        <v>879</v>
      </c>
      <c r="G265" s="179" t="s">
        <v>213</v>
      </c>
      <c r="H265" s="180">
        <v>87.33</v>
      </c>
      <c r="I265" s="181"/>
      <c r="J265" s="182">
        <f>ROUND(I265*H265,2)</f>
        <v>0</v>
      </c>
      <c r="K265" s="178" t="s">
        <v>128</v>
      </c>
      <c r="L265" s="42"/>
      <c r="M265" s="183" t="s">
        <v>19</v>
      </c>
      <c r="N265" s="184" t="s">
        <v>40</v>
      </c>
      <c r="O265" s="67"/>
      <c r="P265" s="185">
        <f>O265*H265</f>
        <v>0</v>
      </c>
      <c r="Q265" s="185">
        <v>0</v>
      </c>
      <c r="R265" s="185">
        <f>Q265*H265</f>
        <v>0</v>
      </c>
      <c r="S265" s="185">
        <v>0</v>
      </c>
      <c r="T265" s="18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129</v>
      </c>
      <c r="AT265" s="187" t="s">
        <v>124</v>
      </c>
      <c r="AU265" s="187" t="s">
        <v>79</v>
      </c>
      <c r="AY265" s="20" t="s">
        <v>121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20" t="s">
        <v>77</v>
      </c>
      <c r="BK265" s="188">
        <f>ROUND(I265*H265,2)</f>
        <v>0</v>
      </c>
      <c r="BL265" s="20" t="s">
        <v>129</v>
      </c>
      <c r="BM265" s="187" t="s">
        <v>880</v>
      </c>
    </row>
    <row r="266" spans="2:63" s="12" customFormat="1" ht="22.9" customHeight="1">
      <c r="B266" s="160"/>
      <c r="C266" s="161"/>
      <c r="D266" s="162" t="s">
        <v>68</v>
      </c>
      <c r="E266" s="174" t="s">
        <v>359</v>
      </c>
      <c r="F266" s="174" t="s">
        <v>360</v>
      </c>
      <c r="G266" s="161"/>
      <c r="H266" s="161"/>
      <c r="I266" s="164"/>
      <c r="J266" s="175">
        <f>BK266</f>
        <v>0</v>
      </c>
      <c r="K266" s="161"/>
      <c r="L266" s="166"/>
      <c r="M266" s="167"/>
      <c r="N266" s="168"/>
      <c r="O266" s="168"/>
      <c r="P266" s="169">
        <f>SUM(P267:P282)</f>
        <v>0</v>
      </c>
      <c r="Q266" s="168"/>
      <c r="R266" s="169">
        <f>SUM(R267:R282)</f>
        <v>0.07097</v>
      </c>
      <c r="S266" s="168"/>
      <c r="T266" s="170">
        <f>SUM(T267:T282)</f>
        <v>0</v>
      </c>
      <c r="AR266" s="171" t="s">
        <v>79</v>
      </c>
      <c r="AT266" s="172" t="s">
        <v>68</v>
      </c>
      <c r="AU266" s="172" t="s">
        <v>77</v>
      </c>
      <c r="AY266" s="171" t="s">
        <v>121</v>
      </c>
      <c r="BK266" s="173">
        <f>SUM(BK267:BK282)</f>
        <v>0</v>
      </c>
    </row>
    <row r="267" spans="1:65" s="2" customFormat="1" ht="24">
      <c r="A267" s="37"/>
      <c r="B267" s="38"/>
      <c r="C267" s="176" t="s">
        <v>509</v>
      </c>
      <c r="D267" s="176" t="s">
        <v>124</v>
      </c>
      <c r="E267" s="177" t="s">
        <v>362</v>
      </c>
      <c r="F267" s="178" t="s">
        <v>363</v>
      </c>
      <c r="G267" s="179" t="s">
        <v>323</v>
      </c>
      <c r="H267" s="180">
        <v>2</v>
      </c>
      <c r="I267" s="181"/>
      <c r="J267" s="182">
        <f aca="true" t="shared" si="10" ref="J267:J276">ROUND(I267*H267,2)</f>
        <v>0</v>
      </c>
      <c r="K267" s="178" t="s">
        <v>128</v>
      </c>
      <c r="L267" s="42"/>
      <c r="M267" s="183" t="s">
        <v>19</v>
      </c>
      <c r="N267" s="184" t="s">
        <v>40</v>
      </c>
      <c r="O267" s="67"/>
      <c r="P267" s="185">
        <f aca="true" t="shared" si="11" ref="P267:P276">O267*H267</f>
        <v>0</v>
      </c>
      <c r="Q267" s="185">
        <v>0</v>
      </c>
      <c r="R267" s="185">
        <f aca="true" t="shared" si="12" ref="R267:R276">Q267*H267</f>
        <v>0</v>
      </c>
      <c r="S267" s="185">
        <v>0</v>
      </c>
      <c r="T267" s="186">
        <f aca="true" t="shared" si="13" ref="T267:T276"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7" t="s">
        <v>219</v>
      </c>
      <c r="AT267" s="187" t="s">
        <v>124</v>
      </c>
      <c r="AU267" s="187" t="s">
        <v>79</v>
      </c>
      <c r="AY267" s="20" t="s">
        <v>121</v>
      </c>
      <c r="BE267" s="188">
        <f aca="true" t="shared" si="14" ref="BE267:BE276">IF(N267="základní",J267,0)</f>
        <v>0</v>
      </c>
      <c r="BF267" s="188">
        <f aca="true" t="shared" si="15" ref="BF267:BF276">IF(N267="snížená",J267,0)</f>
        <v>0</v>
      </c>
      <c r="BG267" s="188">
        <f aca="true" t="shared" si="16" ref="BG267:BG276">IF(N267="zákl. přenesená",J267,0)</f>
        <v>0</v>
      </c>
      <c r="BH267" s="188">
        <f aca="true" t="shared" si="17" ref="BH267:BH276">IF(N267="sníž. přenesená",J267,0)</f>
        <v>0</v>
      </c>
      <c r="BI267" s="188">
        <f aca="true" t="shared" si="18" ref="BI267:BI276">IF(N267="nulová",J267,0)</f>
        <v>0</v>
      </c>
      <c r="BJ267" s="20" t="s">
        <v>77</v>
      </c>
      <c r="BK267" s="188">
        <f aca="true" t="shared" si="19" ref="BK267:BK276">ROUND(I267*H267,2)</f>
        <v>0</v>
      </c>
      <c r="BL267" s="20" t="s">
        <v>219</v>
      </c>
      <c r="BM267" s="187" t="s">
        <v>881</v>
      </c>
    </row>
    <row r="268" spans="1:65" s="2" customFormat="1" ht="24">
      <c r="A268" s="37"/>
      <c r="B268" s="38"/>
      <c r="C268" s="212" t="s">
        <v>512</v>
      </c>
      <c r="D268" s="212" t="s">
        <v>135</v>
      </c>
      <c r="E268" s="213" t="s">
        <v>882</v>
      </c>
      <c r="F268" s="214" t="s">
        <v>883</v>
      </c>
      <c r="G268" s="215" t="s">
        <v>323</v>
      </c>
      <c r="H268" s="216">
        <v>2</v>
      </c>
      <c r="I268" s="217"/>
      <c r="J268" s="218">
        <f t="shared" si="10"/>
        <v>0</v>
      </c>
      <c r="K268" s="214" t="s">
        <v>128</v>
      </c>
      <c r="L268" s="219"/>
      <c r="M268" s="220" t="s">
        <v>19</v>
      </c>
      <c r="N268" s="221" t="s">
        <v>40</v>
      </c>
      <c r="O268" s="67"/>
      <c r="P268" s="185">
        <f t="shared" si="11"/>
        <v>0</v>
      </c>
      <c r="Q268" s="185">
        <v>0.007</v>
      </c>
      <c r="R268" s="185">
        <f t="shared" si="12"/>
        <v>0.014</v>
      </c>
      <c r="S268" s="185">
        <v>0</v>
      </c>
      <c r="T268" s="186">
        <f t="shared" si="13"/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230</v>
      </c>
      <c r="AT268" s="187" t="s">
        <v>135</v>
      </c>
      <c r="AU268" s="187" t="s">
        <v>79</v>
      </c>
      <c r="AY268" s="20" t="s">
        <v>121</v>
      </c>
      <c r="BE268" s="188">
        <f t="shared" si="14"/>
        <v>0</v>
      </c>
      <c r="BF268" s="188">
        <f t="shared" si="15"/>
        <v>0</v>
      </c>
      <c r="BG268" s="188">
        <f t="shared" si="16"/>
        <v>0</v>
      </c>
      <c r="BH268" s="188">
        <f t="shared" si="17"/>
        <v>0</v>
      </c>
      <c r="BI268" s="188">
        <f t="shared" si="18"/>
        <v>0</v>
      </c>
      <c r="BJ268" s="20" t="s">
        <v>77</v>
      </c>
      <c r="BK268" s="188">
        <f t="shared" si="19"/>
        <v>0</v>
      </c>
      <c r="BL268" s="20" t="s">
        <v>219</v>
      </c>
      <c r="BM268" s="187" t="s">
        <v>884</v>
      </c>
    </row>
    <row r="269" spans="1:65" s="2" customFormat="1" ht="16.5" customHeight="1">
      <c r="A269" s="37"/>
      <c r="B269" s="38"/>
      <c r="C269" s="212" t="s">
        <v>516</v>
      </c>
      <c r="D269" s="212" t="s">
        <v>135</v>
      </c>
      <c r="E269" s="213" t="s">
        <v>885</v>
      </c>
      <c r="F269" s="214" t="s">
        <v>886</v>
      </c>
      <c r="G269" s="215" t="s">
        <v>323</v>
      </c>
      <c r="H269" s="216">
        <v>6</v>
      </c>
      <c r="I269" s="217"/>
      <c r="J269" s="218">
        <f t="shared" si="10"/>
        <v>0</v>
      </c>
      <c r="K269" s="214" t="s">
        <v>19</v>
      </c>
      <c r="L269" s="219"/>
      <c r="M269" s="220" t="s">
        <v>19</v>
      </c>
      <c r="N269" s="221" t="s">
        <v>40</v>
      </c>
      <c r="O269" s="67"/>
      <c r="P269" s="185">
        <f t="shared" si="11"/>
        <v>0</v>
      </c>
      <c r="Q269" s="185">
        <v>0</v>
      </c>
      <c r="R269" s="185">
        <f t="shared" si="12"/>
        <v>0</v>
      </c>
      <c r="S269" s="185">
        <v>0</v>
      </c>
      <c r="T269" s="186">
        <f t="shared" si="13"/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7" t="s">
        <v>230</v>
      </c>
      <c r="AT269" s="187" t="s">
        <v>135</v>
      </c>
      <c r="AU269" s="187" t="s">
        <v>79</v>
      </c>
      <c r="AY269" s="20" t="s">
        <v>121</v>
      </c>
      <c r="BE269" s="188">
        <f t="shared" si="14"/>
        <v>0</v>
      </c>
      <c r="BF269" s="188">
        <f t="shared" si="15"/>
        <v>0</v>
      </c>
      <c r="BG269" s="188">
        <f t="shared" si="16"/>
        <v>0</v>
      </c>
      <c r="BH269" s="188">
        <f t="shared" si="17"/>
        <v>0</v>
      </c>
      <c r="BI269" s="188">
        <f t="shared" si="18"/>
        <v>0</v>
      </c>
      <c r="BJ269" s="20" t="s">
        <v>77</v>
      </c>
      <c r="BK269" s="188">
        <f t="shared" si="19"/>
        <v>0</v>
      </c>
      <c r="BL269" s="20" t="s">
        <v>219</v>
      </c>
      <c r="BM269" s="187" t="s">
        <v>887</v>
      </c>
    </row>
    <row r="270" spans="1:65" s="2" customFormat="1" ht="21.75" customHeight="1">
      <c r="A270" s="37"/>
      <c r="B270" s="38"/>
      <c r="C270" s="212" t="s">
        <v>520</v>
      </c>
      <c r="D270" s="212" t="s">
        <v>135</v>
      </c>
      <c r="E270" s="213" t="s">
        <v>888</v>
      </c>
      <c r="F270" s="214" t="s">
        <v>889</v>
      </c>
      <c r="G270" s="215" t="s">
        <v>323</v>
      </c>
      <c r="H270" s="216">
        <v>4</v>
      </c>
      <c r="I270" s="217"/>
      <c r="J270" s="218">
        <f t="shared" si="10"/>
        <v>0</v>
      </c>
      <c r="K270" s="214" t="s">
        <v>19</v>
      </c>
      <c r="L270" s="219"/>
      <c r="M270" s="220" t="s">
        <v>19</v>
      </c>
      <c r="N270" s="221" t="s">
        <v>40</v>
      </c>
      <c r="O270" s="67"/>
      <c r="P270" s="185">
        <f t="shared" si="11"/>
        <v>0</v>
      </c>
      <c r="Q270" s="185">
        <v>0.00013</v>
      </c>
      <c r="R270" s="185">
        <f t="shared" si="12"/>
        <v>0.00052</v>
      </c>
      <c r="S270" s="185">
        <v>0</v>
      </c>
      <c r="T270" s="186">
        <f t="shared" si="13"/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7" t="s">
        <v>230</v>
      </c>
      <c r="AT270" s="187" t="s">
        <v>135</v>
      </c>
      <c r="AU270" s="187" t="s">
        <v>79</v>
      </c>
      <c r="AY270" s="20" t="s">
        <v>121</v>
      </c>
      <c r="BE270" s="188">
        <f t="shared" si="14"/>
        <v>0</v>
      </c>
      <c r="BF270" s="188">
        <f t="shared" si="15"/>
        <v>0</v>
      </c>
      <c r="BG270" s="188">
        <f t="shared" si="16"/>
        <v>0</v>
      </c>
      <c r="BH270" s="188">
        <f t="shared" si="17"/>
        <v>0</v>
      </c>
      <c r="BI270" s="188">
        <f t="shared" si="18"/>
        <v>0</v>
      </c>
      <c r="BJ270" s="20" t="s">
        <v>77</v>
      </c>
      <c r="BK270" s="188">
        <f t="shared" si="19"/>
        <v>0</v>
      </c>
      <c r="BL270" s="20" t="s">
        <v>219</v>
      </c>
      <c r="BM270" s="187" t="s">
        <v>890</v>
      </c>
    </row>
    <row r="271" spans="1:65" s="2" customFormat="1" ht="33" customHeight="1">
      <c r="A271" s="37"/>
      <c r="B271" s="38"/>
      <c r="C271" s="176" t="s">
        <v>525</v>
      </c>
      <c r="D271" s="176" t="s">
        <v>124</v>
      </c>
      <c r="E271" s="177" t="s">
        <v>891</v>
      </c>
      <c r="F271" s="178" t="s">
        <v>892</v>
      </c>
      <c r="G271" s="179" t="s">
        <v>323</v>
      </c>
      <c r="H271" s="180">
        <v>6</v>
      </c>
      <c r="I271" s="181"/>
      <c r="J271" s="182">
        <f t="shared" si="10"/>
        <v>0</v>
      </c>
      <c r="K271" s="178" t="s">
        <v>128</v>
      </c>
      <c r="L271" s="42"/>
      <c r="M271" s="183" t="s">
        <v>19</v>
      </c>
      <c r="N271" s="184" t="s">
        <v>40</v>
      </c>
      <c r="O271" s="67"/>
      <c r="P271" s="185">
        <f t="shared" si="11"/>
        <v>0</v>
      </c>
      <c r="Q271" s="185">
        <v>0</v>
      </c>
      <c r="R271" s="185">
        <f t="shared" si="12"/>
        <v>0</v>
      </c>
      <c r="S271" s="185">
        <v>0</v>
      </c>
      <c r="T271" s="186">
        <f t="shared" si="13"/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219</v>
      </c>
      <c r="AT271" s="187" t="s">
        <v>124</v>
      </c>
      <c r="AU271" s="187" t="s">
        <v>79</v>
      </c>
      <c r="AY271" s="20" t="s">
        <v>121</v>
      </c>
      <c r="BE271" s="188">
        <f t="shared" si="14"/>
        <v>0</v>
      </c>
      <c r="BF271" s="188">
        <f t="shared" si="15"/>
        <v>0</v>
      </c>
      <c r="BG271" s="188">
        <f t="shared" si="16"/>
        <v>0</v>
      </c>
      <c r="BH271" s="188">
        <f t="shared" si="17"/>
        <v>0</v>
      </c>
      <c r="BI271" s="188">
        <f t="shared" si="18"/>
        <v>0</v>
      </c>
      <c r="BJ271" s="20" t="s">
        <v>77</v>
      </c>
      <c r="BK271" s="188">
        <f t="shared" si="19"/>
        <v>0</v>
      </c>
      <c r="BL271" s="20" t="s">
        <v>219</v>
      </c>
      <c r="BM271" s="187" t="s">
        <v>893</v>
      </c>
    </row>
    <row r="272" spans="1:65" s="2" customFormat="1" ht="24">
      <c r="A272" s="37"/>
      <c r="B272" s="38"/>
      <c r="C272" s="176" t="s">
        <v>529</v>
      </c>
      <c r="D272" s="176" t="s">
        <v>124</v>
      </c>
      <c r="E272" s="177" t="s">
        <v>894</v>
      </c>
      <c r="F272" s="178" t="s">
        <v>895</v>
      </c>
      <c r="G272" s="179" t="s">
        <v>323</v>
      </c>
      <c r="H272" s="180">
        <v>4</v>
      </c>
      <c r="I272" s="181"/>
      <c r="J272" s="182">
        <f t="shared" si="10"/>
        <v>0</v>
      </c>
      <c r="K272" s="178" t="s">
        <v>128</v>
      </c>
      <c r="L272" s="42"/>
      <c r="M272" s="183" t="s">
        <v>19</v>
      </c>
      <c r="N272" s="184" t="s">
        <v>40</v>
      </c>
      <c r="O272" s="67"/>
      <c r="P272" s="185">
        <f t="shared" si="11"/>
        <v>0</v>
      </c>
      <c r="Q272" s="185">
        <v>0</v>
      </c>
      <c r="R272" s="185">
        <f t="shared" si="12"/>
        <v>0</v>
      </c>
      <c r="S272" s="185">
        <v>0</v>
      </c>
      <c r="T272" s="186">
        <f t="shared" si="13"/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7" t="s">
        <v>219</v>
      </c>
      <c r="AT272" s="187" t="s">
        <v>124</v>
      </c>
      <c r="AU272" s="187" t="s">
        <v>79</v>
      </c>
      <c r="AY272" s="20" t="s">
        <v>121</v>
      </c>
      <c r="BE272" s="188">
        <f t="shared" si="14"/>
        <v>0</v>
      </c>
      <c r="BF272" s="188">
        <f t="shared" si="15"/>
        <v>0</v>
      </c>
      <c r="BG272" s="188">
        <f t="shared" si="16"/>
        <v>0</v>
      </c>
      <c r="BH272" s="188">
        <f t="shared" si="17"/>
        <v>0</v>
      </c>
      <c r="BI272" s="188">
        <f t="shared" si="18"/>
        <v>0</v>
      </c>
      <c r="BJ272" s="20" t="s">
        <v>77</v>
      </c>
      <c r="BK272" s="188">
        <f t="shared" si="19"/>
        <v>0</v>
      </c>
      <c r="BL272" s="20" t="s">
        <v>219</v>
      </c>
      <c r="BM272" s="187" t="s">
        <v>896</v>
      </c>
    </row>
    <row r="273" spans="1:65" s="2" customFormat="1" ht="24">
      <c r="A273" s="37"/>
      <c r="B273" s="38"/>
      <c r="C273" s="176" t="s">
        <v>534</v>
      </c>
      <c r="D273" s="176" t="s">
        <v>124</v>
      </c>
      <c r="E273" s="177" t="s">
        <v>369</v>
      </c>
      <c r="F273" s="178" t="s">
        <v>370</v>
      </c>
      <c r="G273" s="179" t="s">
        <v>323</v>
      </c>
      <c r="H273" s="180">
        <v>1</v>
      </c>
      <c r="I273" s="181"/>
      <c r="J273" s="182">
        <f t="shared" si="10"/>
        <v>0</v>
      </c>
      <c r="K273" s="178" t="s">
        <v>128</v>
      </c>
      <c r="L273" s="42"/>
      <c r="M273" s="183" t="s">
        <v>19</v>
      </c>
      <c r="N273" s="184" t="s">
        <v>40</v>
      </c>
      <c r="O273" s="67"/>
      <c r="P273" s="185">
        <f t="shared" si="11"/>
        <v>0</v>
      </c>
      <c r="Q273" s="185">
        <v>0</v>
      </c>
      <c r="R273" s="185">
        <f t="shared" si="12"/>
        <v>0</v>
      </c>
      <c r="S273" s="185">
        <v>0</v>
      </c>
      <c r="T273" s="186">
        <f t="shared" si="13"/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7" t="s">
        <v>219</v>
      </c>
      <c r="AT273" s="187" t="s">
        <v>124</v>
      </c>
      <c r="AU273" s="187" t="s">
        <v>79</v>
      </c>
      <c r="AY273" s="20" t="s">
        <v>121</v>
      </c>
      <c r="BE273" s="188">
        <f t="shared" si="14"/>
        <v>0</v>
      </c>
      <c r="BF273" s="188">
        <f t="shared" si="15"/>
        <v>0</v>
      </c>
      <c r="BG273" s="188">
        <f t="shared" si="16"/>
        <v>0</v>
      </c>
      <c r="BH273" s="188">
        <f t="shared" si="17"/>
        <v>0</v>
      </c>
      <c r="BI273" s="188">
        <f t="shared" si="18"/>
        <v>0</v>
      </c>
      <c r="BJ273" s="20" t="s">
        <v>77</v>
      </c>
      <c r="BK273" s="188">
        <f t="shared" si="19"/>
        <v>0</v>
      </c>
      <c r="BL273" s="20" t="s">
        <v>219</v>
      </c>
      <c r="BM273" s="187" t="s">
        <v>897</v>
      </c>
    </row>
    <row r="274" spans="1:65" s="2" customFormat="1" ht="16.5" customHeight="1">
      <c r="A274" s="37"/>
      <c r="B274" s="38"/>
      <c r="C274" s="212" t="s">
        <v>536</v>
      </c>
      <c r="D274" s="212" t="s">
        <v>135</v>
      </c>
      <c r="E274" s="213" t="s">
        <v>373</v>
      </c>
      <c r="F274" s="214" t="s">
        <v>374</v>
      </c>
      <c r="G274" s="215" t="s">
        <v>323</v>
      </c>
      <c r="H274" s="216">
        <v>1</v>
      </c>
      <c r="I274" s="217"/>
      <c r="J274" s="218">
        <f t="shared" si="10"/>
        <v>0</v>
      </c>
      <c r="K274" s="214" t="s">
        <v>19</v>
      </c>
      <c r="L274" s="219"/>
      <c r="M274" s="220" t="s">
        <v>19</v>
      </c>
      <c r="N274" s="221" t="s">
        <v>40</v>
      </c>
      <c r="O274" s="67"/>
      <c r="P274" s="185">
        <f t="shared" si="11"/>
        <v>0</v>
      </c>
      <c r="Q274" s="185">
        <v>0</v>
      </c>
      <c r="R274" s="185">
        <f t="shared" si="12"/>
        <v>0</v>
      </c>
      <c r="S274" s="185">
        <v>0</v>
      </c>
      <c r="T274" s="186">
        <f t="shared" si="13"/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230</v>
      </c>
      <c r="AT274" s="187" t="s">
        <v>135</v>
      </c>
      <c r="AU274" s="187" t="s">
        <v>79</v>
      </c>
      <c r="AY274" s="20" t="s">
        <v>121</v>
      </c>
      <c r="BE274" s="188">
        <f t="shared" si="14"/>
        <v>0</v>
      </c>
      <c r="BF274" s="188">
        <f t="shared" si="15"/>
        <v>0</v>
      </c>
      <c r="BG274" s="188">
        <f t="shared" si="16"/>
        <v>0</v>
      </c>
      <c r="BH274" s="188">
        <f t="shared" si="17"/>
        <v>0</v>
      </c>
      <c r="BI274" s="188">
        <f t="shared" si="18"/>
        <v>0</v>
      </c>
      <c r="BJ274" s="20" t="s">
        <v>77</v>
      </c>
      <c r="BK274" s="188">
        <f t="shared" si="19"/>
        <v>0</v>
      </c>
      <c r="BL274" s="20" t="s">
        <v>219</v>
      </c>
      <c r="BM274" s="187" t="s">
        <v>898</v>
      </c>
    </row>
    <row r="275" spans="1:65" s="2" customFormat="1" ht="36">
      <c r="A275" s="37"/>
      <c r="B275" s="38"/>
      <c r="C275" s="176" t="s">
        <v>542</v>
      </c>
      <c r="D275" s="176" t="s">
        <v>124</v>
      </c>
      <c r="E275" s="177" t="s">
        <v>378</v>
      </c>
      <c r="F275" s="178" t="s">
        <v>379</v>
      </c>
      <c r="G275" s="179" t="s">
        <v>323</v>
      </c>
      <c r="H275" s="180">
        <v>2</v>
      </c>
      <c r="I275" s="181"/>
      <c r="J275" s="182">
        <f t="shared" si="10"/>
        <v>0</v>
      </c>
      <c r="K275" s="178" t="s">
        <v>128</v>
      </c>
      <c r="L275" s="42"/>
      <c r="M275" s="183" t="s">
        <v>19</v>
      </c>
      <c r="N275" s="184" t="s">
        <v>40</v>
      </c>
      <c r="O275" s="67"/>
      <c r="P275" s="185">
        <f t="shared" si="11"/>
        <v>0</v>
      </c>
      <c r="Q275" s="185">
        <v>0</v>
      </c>
      <c r="R275" s="185">
        <f t="shared" si="12"/>
        <v>0</v>
      </c>
      <c r="S275" s="185">
        <v>0</v>
      </c>
      <c r="T275" s="186">
        <f t="shared" si="13"/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7" t="s">
        <v>219</v>
      </c>
      <c r="AT275" s="187" t="s">
        <v>124</v>
      </c>
      <c r="AU275" s="187" t="s">
        <v>79</v>
      </c>
      <c r="AY275" s="20" t="s">
        <v>121</v>
      </c>
      <c r="BE275" s="188">
        <f t="shared" si="14"/>
        <v>0</v>
      </c>
      <c r="BF275" s="188">
        <f t="shared" si="15"/>
        <v>0</v>
      </c>
      <c r="BG275" s="188">
        <f t="shared" si="16"/>
        <v>0</v>
      </c>
      <c r="BH275" s="188">
        <f t="shared" si="17"/>
        <v>0</v>
      </c>
      <c r="BI275" s="188">
        <f t="shared" si="18"/>
        <v>0</v>
      </c>
      <c r="BJ275" s="20" t="s">
        <v>77</v>
      </c>
      <c r="BK275" s="188">
        <f t="shared" si="19"/>
        <v>0</v>
      </c>
      <c r="BL275" s="20" t="s">
        <v>219</v>
      </c>
      <c r="BM275" s="187" t="s">
        <v>899</v>
      </c>
    </row>
    <row r="276" spans="1:65" s="2" customFormat="1" ht="24">
      <c r="A276" s="37"/>
      <c r="B276" s="38"/>
      <c r="C276" s="176" t="s">
        <v>547</v>
      </c>
      <c r="D276" s="176" t="s">
        <v>124</v>
      </c>
      <c r="E276" s="177" t="s">
        <v>900</v>
      </c>
      <c r="F276" s="178" t="s">
        <v>901</v>
      </c>
      <c r="G276" s="179" t="s">
        <v>127</v>
      </c>
      <c r="H276" s="180">
        <v>18</v>
      </c>
      <c r="I276" s="181"/>
      <c r="J276" s="182">
        <f t="shared" si="10"/>
        <v>0</v>
      </c>
      <c r="K276" s="178" t="s">
        <v>128</v>
      </c>
      <c r="L276" s="42"/>
      <c r="M276" s="183" t="s">
        <v>19</v>
      </c>
      <c r="N276" s="184" t="s">
        <v>40</v>
      </c>
      <c r="O276" s="67"/>
      <c r="P276" s="185">
        <f t="shared" si="11"/>
        <v>0</v>
      </c>
      <c r="Q276" s="185">
        <v>0</v>
      </c>
      <c r="R276" s="185">
        <f t="shared" si="12"/>
        <v>0</v>
      </c>
      <c r="S276" s="185">
        <v>0</v>
      </c>
      <c r="T276" s="186">
        <f t="shared" si="13"/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219</v>
      </c>
      <c r="AT276" s="187" t="s">
        <v>124</v>
      </c>
      <c r="AU276" s="187" t="s">
        <v>79</v>
      </c>
      <c r="AY276" s="20" t="s">
        <v>121</v>
      </c>
      <c r="BE276" s="188">
        <f t="shared" si="14"/>
        <v>0</v>
      </c>
      <c r="BF276" s="188">
        <f t="shared" si="15"/>
        <v>0</v>
      </c>
      <c r="BG276" s="188">
        <f t="shared" si="16"/>
        <v>0</v>
      </c>
      <c r="BH276" s="188">
        <f t="shared" si="17"/>
        <v>0</v>
      </c>
      <c r="BI276" s="188">
        <f t="shared" si="18"/>
        <v>0</v>
      </c>
      <c r="BJ276" s="20" t="s">
        <v>77</v>
      </c>
      <c r="BK276" s="188">
        <f t="shared" si="19"/>
        <v>0</v>
      </c>
      <c r="BL276" s="20" t="s">
        <v>219</v>
      </c>
      <c r="BM276" s="187" t="s">
        <v>902</v>
      </c>
    </row>
    <row r="277" spans="2:51" s="13" customFormat="1" ht="11.25">
      <c r="B277" s="189"/>
      <c r="C277" s="190"/>
      <c r="D277" s="191" t="s">
        <v>131</v>
      </c>
      <c r="E277" s="192" t="s">
        <v>19</v>
      </c>
      <c r="F277" s="193" t="s">
        <v>903</v>
      </c>
      <c r="G277" s="190"/>
      <c r="H277" s="194">
        <v>18</v>
      </c>
      <c r="I277" s="195"/>
      <c r="J277" s="190"/>
      <c r="K277" s="190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131</v>
      </c>
      <c r="AU277" s="200" t="s">
        <v>79</v>
      </c>
      <c r="AV277" s="13" t="s">
        <v>79</v>
      </c>
      <c r="AW277" s="13" t="s">
        <v>31</v>
      </c>
      <c r="AX277" s="13" t="s">
        <v>77</v>
      </c>
      <c r="AY277" s="200" t="s">
        <v>121</v>
      </c>
    </row>
    <row r="278" spans="1:65" s="2" customFormat="1" ht="16.5" customHeight="1">
      <c r="A278" s="37"/>
      <c r="B278" s="38"/>
      <c r="C278" s="212" t="s">
        <v>551</v>
      </c>
      <c r="D278" s="212" t="s">
        <v>135</v>
      </c>
      <c r="E278" s="213" t="s">
        <v>904</v>
      </c>
      <c r="F278" s="214" t="s">
        <v>905</v>
      </c>
      <c r="G278" s="215" t="s">
        <v>323</v>
      </c>
      <c r="H278" s="216">
        <v>21.6</v>
      </c>
      <c r="I278" s="217"/>
      <c r="J278" s="218">
        <f>ROUND(I278*H278,2)</f>
        <v>0</v>
      </c>
      <c r="K278" s="214" t="s">
        <v>19</v>
      </c>
      <c r="L278" s="219"/>
      <c r="M278" s="220" t="s">
        <v>19</v>
      </c>
      <c r="N278" s="221" t="s">
        <v>40</v>
      </c>
      <c r="O278" s="67"/>
      <c r="P278" s="185">
        <f>O278*H278</f>
        <v>0</v>
      </c>
      <c r="Q278" s="185">
        <v>0.0026</v>
      </c>
      <c r="R278" s="185">
        <f>Q278*H278</f>
        <v>0.05616</v>
      </c>
      <c r="S278" s="185">
        <v>0</v>
      </c>
      <c r="T278" s="18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7" t="s">
        <v>230</v>
      </c>
      <c r="AT278" s="187" t="s">
        <v>135</v>
      </c>
      <c r="AU278" s="187" t="s">
        <v>79</v>
      </c>
      <c r="AY278" s="20" t="s">
        <v>121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20" t="s">
        <v>77</v>
      </c>
      <c r="BK278" s="188">
        <f>ROUND(I278*H278,2)</f>
        <v>0</v>
      </c>
      <c r="BL278" s="20" t="s">
        <v>219</v>
      </c>
      <c r="BM278" s="187" t="s">
        <v>906</v>
      </c>
    </row>
    <row r="279" spans="2:51" s="13" customFormat="1" ht="11.25">
      <c r="B279" s="189"/>
      <c r="C279" s="190"/>
      <c r="D279" s="191" t="s">
        <v>131</v>
      </c>
      <c r="E279" s="190"/>
      <c r="F279" s="193" t="s">
        <v>907</v>
      </c>
      <c r="G279" s="190"/>
      <c r="H279" s="194">
        <v>21.6</v>
      </c>
      <c r="I279" s="195"/>
      <c r="J279" s="190"/>
      <c r="K279" s="190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131</v>
      </c>
      <c r="AU279" s="200" t="s">
        <v>79</v>
      </c>
      <c r="AV279" s="13" t="s">
        <v>79</v>
      </c>
      <c r="AW279" s="13" t="s">
        <v>4</v>
      </c>
      <c r="AX279" s="13" t="s">
        <v>77</v>
      </c>
      <c r="AY279" s="200" t="s">
        <v>121</v>
      </c>
    </row>
    <row r="280" spans="1:65" s="2" customFormat="1" ht="16.5" customHeight="1">
      <c r="A280" s="37"/>
      <c r="B280" s="38"/>
      <c r="C280" s="176" t="s">
        <v>555</v>
      </c>
      <c r="D280" s="176" t="s">
        <v>124</v>
      </c>
      <c r="E280" s="177" t="s">
        <v>908</v>
      </c>
      <c r="F280" s="178" t="s">
        <v>909</v>
      </c>
      <c r="G280" s="179" t="s">
        <v>323</v>
      </c>
      <c r="H280" s="180">
        <v>1</v>
      </c>
      <c r="I280" s="181"/>
      <c r="J280" s="182">
        <f>ROUND(I280*H280,2)</f>
        <v>0</v>
      </c>
      <c r="K280" s="178" t="s">
        <v>128</v>
      </c>
      <c r="L280" s="42"/>
      <c r="M280" s="183" t="s">
        <v>19</v>
      </c>
      <c r="N280" s="184" t="s">
        <v>40</v>
      </c>
      <c r="O280" s="67"/>
      <c r="P280" s="185">
        <f>O280*H280</f>
        <v>0</v>
      </c>
      <c r="Q280" s="185">
        <v>0.00029</v>
      </c>
      <c r="R280" s="185">
        <f>Q280*H280</f>
        <v>0.00029</v>
      </c>
      <c r="S280" s="185">
        <v>0</v>
      </c>
      <c r="T280" s="18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7" t="s">
        <v>219</v>
      </c>
      <c r="AT280" s="187" t="s">
        <v>124</v>
      </c>
      <c r="AU280" s="187" t="s">
        <v>79</v>
      </c>
      <c r="AY280" s="20" t="s">
        <v>121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20" t="s">
        <v>77</v>
      </c>
      <c r="BK280" s="188">
        <f>ROUND(I280*H280,2)</f>
        <v>0</v>
      </c>
      <c r="BL280" s="20" t="s">
        <v>219</v>
      </c>
      <c r="BM280" s="187" t="s">
        <v>910</v>
      </c>
    </row>
    <row r="281" spans="1:47" s="2" customFormat="1" ht="19.5">
      <c r="A281" s="37"/>
      <c r="B281" s="38"/>
      <c r="C281" s="39"/>
      <c r="D281" s="191" t="s">
        <v>696</v>
      </c>
      <c r="E281" s="39"/>
      <c r="F281" s="251" t="s">
        <v>911</v>
      </c>
      <c r="G281" s="39"/>
      <c r="H281" s="39"/>
      <c r="I281" s="252"/>
      <c r="J281" s="39"/>
      <c r="K281" s="39"/>
      <c r="L281" s="42"/>
      <c r="M281" s="253"/>
      <c r="N281" s="254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20" t="s">
        <v>696</v>
      </c>
      <c r="AU281" s="20" t="s">
        <v>79</v>
      </c>
    </row>
    <row r="282" spans="1:65" s="2" customFormat="1" ht="44.25" customHeight="1">
      <c r="A282" s="37"/>
      <c r="B282" s="38"/>
      <c r="C282" s="176" t="s">
        <v>563</v>
      </c>
      <c r="D282" s="176" t="s">
        <v>124</v>
      </c>
      <c r="E282" s="177" t="s">
        <v>398</v>
      </c>
      <c r="F282" s="178" t="s">
        <v>399</v>
      </c>
      <c r="G282" s="179" t="s">
        <v>251</v>
      </c>
      <c r="H282" s="232"/>
      <c r="I282" s="181"/>
      <c r="J282" s="182">
        <f>ROUND(I282*H282,2)</f>
        <v>0</v>
      </c>
      <c r="K282" s="178" t="s">
        <v>128</v>
      </c>
      <c r="L282" s="42"/>
      <c r="M282" s="183" t="s">
        <v>19</v>
      </c>
      <c r="N282" s="184" t="s">
        <v>40</v>
      </c>
      <c r="O282" s="67"/>
      <c r="P282" s="185">
        <f>O282*H282</f>
        <v>0</v>
      </c>
      <c r="Q282" s="185">
        <v>0</v>
      </c>
      <c r="R282" s="185">
        <f>Q282*H282</f>
        <v>0</v>
      </c>
      <c r="S282" s="185">
        <v>0</v>
      </c>
      <c r="T282" s="18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7" t="s">
        <v>219</v>
      </c>
      <c r="AT282" s="187" t="s">
        <v>124</v>
      </c>
      <c r="AU282" s="187" t="s">
        <v>79</v>
      </c>
      <c r="AY282" s="20" t="s">
        <v>121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20" t="s">
        <v>77</v>
      </c>
      <c r="BK282" s="188">
        <f>ROUND(I282*H282,2)</f>
        <v>0</v>
      </c>
      <c r="BL282" s="20" t="s">
        <v>219</v>
      </c>
      <c r="BM282" s="187" t="s">
        <v>912</v>
      </c>
    </row>
    <row r="283" spans="2:63" s="12" customFormat="1" ht="25.9" customHeight="1">
      <c r="B283" s="160"/>
      <c r="C283" s="161"/>
      <c r="D283" s="162" t="s">
        <v>68</v>
      </c>
      <c r="E283" s="163" t="s">
        <v>913</v>
      </c>
      <c r="F283" s="163" t="s">
        <v>914</v>
      </c>
      <c r="G283" s="161"/>
      <c r="H283" s="161"/>
      <c r="I283" s="164"/>
      <c r="J283" s="165">
        <f>BK283</f>
        <v>0</v>
      </c>
      <c r="K283" s="161"/>
      <c r="L283" s="166"/>
      <c r="M283" s="167"/>
      <c r="N283" s="168"/>
      <c r="O283" s="168"/>
      <c r="P283" s="169">
        <f>P284+P300+P306+P343+P359+P398+P408+P415+P417+P444+P453+P473+P499+P512+P533+P535</f>
        <v>0</v>
      </c>
      <c r="Q283" s="168"/>
      <c r="R283" s="169">
        <f>R284+R300+R306+R343+R359+R398+R408+R415+R417+R444+R453+R473+R499+R512+R533+R535</f>
        <v>17.11715041</v>
      </c>
      <c r="S283" s="168"/>
      <c r="T283" s="170">
        <f>T284+T300+T306+T343+T359+T398+T408+T415+T417+T444+T453+T473+T499+T512+T533+T535</f>
        <v>0</v>
      </c>
      <c r="AR283" s="171" t="s">
        <v>79</v>
      </c>
      <c r="AT283" s="172" t="s">
        <v>68</v>
      </c>
      <c r="AU283" s="172" t="s">
        <v>69</v>
      </c>
      <c r="AY283" s="171" t="s">
        <v>121</v>
      </c>
      <c r="BK283" s="173">
        <f>BK284+BK300+BK306+BK343+BK359+BK398+BK408+BK415+BK417+BK444+BK453+BK473+BK499+BK512+BK533+BK535</f>
        <v>0</v>
      </c>
    </row>
    <row r="284" spans="2:63" s="12" customFormat="1" ht="22.9" customHeight="1">
      <c r="B284" s="160"/>
      <c r="C284" s="161"/>
      <c r="D284" s="162" t="s">
        <v>68</v>
      </c>
      <c r="E284" s="174" t="s">
        <v>915</v>
      </c>
      <c r="F284" s="174" t="s">
        <v>916</v>
      </c>
      <c r="G284" s="161"/>
      <c r="H284" s="161"/>
      <c r="I284" s="164"/>
      <c r="J284" s="175">
        <f>BK284</f>
        <v>0</v>
      </c>
      <c r="K284" s="161"/>
      <c r="L284" s="166"/>
      <c r="M284" s="167"/>
      <c r="N284" s="168"/>
      <c r="O284" s="168"/>
      <c r="P284" s="169">
        <f>SUM(P285:P299)</f>
        <v>0</v>
      </c>
      <c r="Q284" s="168"/>
      <c r="R284" s="169">
        <f>SUM(R285:R299)</f>
        <v>1.2519292</v>
      </c>
      <c r="S284" s="168"/>
      <c r="T284" s="170">
        <f>SUM(T285:T299)</f>
        <v>0</v>
      </c>
      <c r="AR284" s="171" t="s">
        <v>79</v>
      </c>
      <c r="AT284" s="172" t="s">
        <v>68</v>
      </c>
      <c r="AU284" s="172" t="s">
        <v>77</v>
      </c>
      <c r="AY284" s="171" t="s">
        <v>121</v>
      </c>
      <c r="BK284" s="173">
        <f>SUM(BK285:BK299)</f>
        <v>0</v>
      </c>
    </row>
    <row r="285" spans="1:65" s="2" customFormat="1" ht="36">
      <c r="A285" s="37"/>
      <c r="B285" s="38"/>
      <c r="C285" s="176" t="s">
        <v>570</v>
      </c>
      <c r="D285" s="176" t="s">
        <v>124</v>
      </c>
      <c r="E285" s="177" t="s">
        <v>917</v>
      </c>
      <c r="F285" s="178" t="s">
        <v>918</v>
      </c>
      <c r="G285" s="179" t="s">
        <v>144</v>
      </c>
      <c r="H285" s="180">
        <v>90.44</v>
      </c>
      <c r="I285" s="181"/>
      <c r="J285" s="182">
        <f>ROUND(I285*H285,2)</f>
        <v>0</v>
      </c>
      <c r="K285" s="178" t="s">
        <v>128</v>
      </c>
      <c r="L285" s="42"/>
      <c r="M285" s="183" t="s">
        <v>19</v>
      </c>
      <c r="N285" s="184" t="s">
        <v>40</v>
      </c>
      <c r="O285" s="67"/>
      <c r="P285" s="185">
        <f>O285*H285</f>
        <v>0</v>
      </c>
      <c r="Q285" s="185">
        <v>0</v>
      </c>
      <c r="R285" s="185">
        <f>Q285*H285</f>
        <v>0</v>
      </c>
      <c r="S285" s="185">
        <v>0</v>
      </c>
      <c r="T285" s="18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7" t="s">
        <v>219</v>
      </c>
      <c r="AT285" s="187" t="s">
        <v>124</v>
      </c>
      <c r="AU285" s="187" t="s">
        <v>79</v>
      </c>
      <c r="AY285" s="20" t="s">
        <v>121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20" t="s">
        <v>77</v>
      </c>
      <c r="BK285" s="188">
        <f>ROUND(I285*H285,2)</f>
        <v>0</v>
      </c>
      <c r="BL285" s="20" t="s">
        <v>219</v>
      </c>
      <c r="BM285" s="187" t="s">
        <v>919</v>
      </c>
    </row>
    <row r="286" spans="2:51" s="13" customFormat="1" ht="11.25">
      <c r="B286" s="189"/>
      <c r="C286" s="190"/>
      <c r="D286" s="191" t="s">
        <v>131</v>
      </c>
      <c r="E286" s="192" t="s">
        <v>19</v>
      </c>
      <c r="F286" s="193" t="s">
        <v>920</v>
      </c>
      <c r="G286" s="190"/>
      <c r="H286" s="194">
        <v>90.44</v>
      </c>
      <c r="I286" s="195"/>
      <c r="J286" s="190"/>
      <c r="K286" s="190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131</v>
      </c>
      <c r="AU286" s="200" t="s">
        <v>79</v>
      </c>
      <c r="AV286" s="13" t="s">
        <v>79</v>
      </c>
      <c r="AW286" s="13" t="s">
        <v>31</v>
      </c>
      <c r="AX286" s="13" t="s">
        <v>77</v>
      </c>
      <c r="AY286" s="200" t="s">
        <v>121</v>
      </c>
    </row>
    <row r="287" spans="1:65" s="2" customFormat="1" ht="16.5" customHeight="1">
      <c r="A287" s="37"/>
      <c r="B287" s="38"/>
      <c r="C287" s="212" t="s">
        <v>577</v>
      </c>
      <c r="D287" s="212" t="s">
        <v>135</v>
      </c>
      <c r="E287" s="213" t="s">
        <v>921</v>
      </c>
      <c r="F287" s="214" t="s">
        <v>922</v>
      </c>
      <c r="G287" s="215" t="s">
        <v>213</v>
      </c>
      <c r="H287" s="216">
        <v>0.03</v>
      </c>
      <c r="I287" s="217"/>
      <c r="J287" s="218">
        <f>ROUND(I287*H287,2)</f>
        <v>0</v>
      </c>
      <c r="K287" s="214" t="s">
        <v>128</v>
      </c>
      <c r="L287" s="219"/>
      <c r="M287" s="220" t="s">
        <v>19</v>
      </c>
      <c r="N287" s="221" t="s">
        <v>40</v>
      </c>
      <c r="O287" s="67"/>
      <c r="P287" s="185">
        <f>O287*H287</f>
        <v>0</v>
      </c>
      <c r="Q287" s="185">
        <v>1</v>
      </c>
      <c r="R287" s="185">
        <f>Q287*H287</f>
        <v>0.03</v>
      </c>
      <c r="S287" s="185">
        <v>0</v>
      </c>
      <c r="T287" s="18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7" t="s">
        <v>230</v>
      </c>
      <c r="AT287" s="187" t="s">
        <v>135</v>
      </c>
      <c r="AU287" s="187" t="s">
        <v>79</v>
      </c>
      <c r="AY287" s="20" t="s">
        <v>121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20" t="s">
        <v>77</v>
      </c>
      <c r="BK287" s="188">
        <f>ROUND(I287*H287,2)</f>
        <v>0</v>
      </c>
      <c r="BL287" s="20" t="s">
        <v>219</v>
      </c>
      <c r="BM287" s="187" t="s">
        <v>923</v>
      </c>
    </row>
    <row r="288" spans="1:47" s="2" customFormat="1" ht="19.5">
      <c r="A288" s="37"/>
      <c r="B288" s="38"/>
      <c r="C288" s="39"/>
      <c r="D288" s="191" t="s">
        <v>696</v>
      </c>
      <c r="E288" s="39"/>
      <c r="F288" s="251" t="s">
        <v>924</v>
      </c>
      <c r="G288" s="39"/>
      <c r="H288" s="39"/>
      <c r="I288" s="252"/>
      <c r="J288" s="39"/>
      <c r="K288" s="39"/>
      <c r="L288" s="42"/>
      <c r="M288" s="253"/>
      <c r="N288" s="254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696</v>
      </c>
      <c r="AU288" s="20" t="s">
        <v>79</v>
      </c>
    </row>
    <row r="289" spans="2:51" s="13" customFormat="1" ht="11.25">
      <c r="B289" s="189"/>
      <c r="C289" s="190"/>
      <c r="D289" s="191" t="s">
        <v>131</v>
      </c>
      <c r="E289" s="190"/>
      <c r="F289" s="193" t="s">
        <v>925</v>
      </c>
      <c r="G289" s="190"/>
      <c r="H289" s="194">
        <v>0.03</v>
      </c>
      <c r="I289" s="195"/>
      <c r="J289" s="190"/>
      <c r="K289" s="190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131</v>
      </c>
      <c r="AU289" s="200" t="s">
        <v>79</v>
      </c>
      <c r="AV289" s="13" t="s">
        <v>79</v>
      </c>
      <c r="AW289" s="13" t="s">
        <v>4</v>
      </c>
      <c r="AX289" s="13" t="s">
        <v>77</v>
      </c>
      <c r="AY289" s="200" t="s">
        <v>121</v>
      </c>
    </row>
    <row r="290" spans="1:65" s="2" customFormat="1" ht="24">
      <c r="A290" s="37"/>
      <c r="B290" s="38"/>
      <c r="C290" s="176" t="s">
        <v>581</v>
      </c>
      <c r="D290" s="176" t="s">
        <v>124</v>
      </c>
      <c r="E290" s="177" t="s">
        <v>926</v>
      </c>
      <c r="F290" s="178" t="s">
        <v>927</v>
      </c>
      <c r="G290" s="179" t="s">
        <v>144</v>
      </c>
      <c r="H290" s="180">
        <v>180.88</v>
      </c>
      <c r="I290" s="181"/>
      <c r="J290" s="182">
        <f>ROUND(I290*H290,2)</f>
        <v>0</v>
      </c>
      <c r="K290" s="178" t="s">
        <v>128</v>
      </c>
      <c r="L290" s="42"/>
      <c r="M290" s="183" t="s">
        <v>19</v>
      </c>
      <c r="N290" s="184" t="s">
        <v>40</v>
      </c>
      <c r="O290" s="67"/>
      <c r="P290" s="185">
        <f>O290*H290</f>
        <v>0</v>
      </c>
      <c r="Q290" s="185">
        <v>0.0004</v>
      </c>
      <c r="R290" s="185">
        <f>Q290*H290</f>
        <v>0.072352</v>
      </c>
      <c r="S290" s="185">
        <v>0</v>
      </c>
      <c r="T290" s="18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7" t="s">
        <v>219</v>
      </c>
      <c r="AT290" s="187" t="s">
        <v>124</v>
      </c>
      <c r="AU290" s="187" t="s">
        <v>79</v>
      </c>
      <c r="AY290" s="20" t="s">
        <v>121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20" t="s">
        <v>77</v>
      </c>
      <c r="BK290" s="188">
        <f>ROUND(I290*H290,2)</f>
        <v>0</v>
      </c>
      <c r="BL290" s="20" t="s">
        <v>219</v>
      </c>
      <c r="BM290" s="187" t="s">
        <v>928</v>
      </c>
    </row>
    <row r="291" spans="2:51" s="13" customFormat="1" ht="11.25">
      <c r="B291" s="189"/>
      <c r="C291" s="190"/>
      <c r="D291" s="191" t="s">
        <v>131</v>
      </c>
      <c r="E291" s="192" t="s">
        <v>19</v>
      </c>
      <c r="F291" s="193" t="s">
        <v>929</v>
      </c>
      <c r="G291" s="190"/>
      <c r="H291" s="194">
        <v>180.88</v>
      </c>
      <c r="I291" s="195"/>
      <c r="J291" s="190"/>
      <c r="K291" s="190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131</v>
      </c>
      <c r="AU291" s="200" t="s">
        <v>79</v>
      </c>
      <c r="AV291" s="13" t="s">
        <v>79</v>
      </c>
      <c r="AW291" s="13" t="s">
        <v>31</v>
      </c>
      <c r="AX291" s="13" t="s">
        <v>77</v>
      </c>
      <c r="AY291" s="200" t="s">
        <v>121</v>
      </c>
    </row>
    <row r="292" spans="1:65" s="2" customFormat="1" ht="36">
      <c r="A292" s="37"/>
      <c r="B292" s="38"/>
      <c r="C292" s="212" t="s">
        <v>930</v>
      </c>
      <c r="D292" s="212" t="s">
        <v>135</v>
      </c>
      <c r="E292" s="213" t="s">
        <v>931</v>
      </c>
      <c r="F292" s="214" t="s">
        <v>1694</v>
      </c>
      <c r="G292" s="215" t="s">
        <v>144</v>
      </c>
      <c r="H292" s="216">
        <v>105.408</v>
      </c>
      <c r="I292" s="217"/>
      <c r="J292" s="218">
        <f>ROUND(I292*H292,2)</f>
        <v>0</v>
      </c>
      <c r="K292" s="214" t="s">
        <v>19</v>
      </c>
      <c r="L292" s="219"/>
      <c r="M292" s="220" t="s">
        <v>19</v>
      </c>
      <c r="N292" s="221" t="s">
        <v>40</v>
      </c>
      <c r="O292" s="67"/>
      <c r="P292" s="185">
        <f>O292*H292</f>
        <v>0</v>
      </c>
      <c r="Q292" s="185">
        <v>0.0064</v>
      </c>
      <c r="R292" s="185">
        <f>Q292*H292</f>
        <v>0.6746112000000001</v>
      </c>
      <c r="S292" s="185">
        <v>0</v>
      </c>
      <c r="T292" s="18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7" t="s">
        <v>230</v>
      </c>
      <c r="AT292" s="187" t="s">
        <v>135</v>
      </c>
      <c r="AU292" s="187" t="s">
        <v>79</v>
      </c>
      <c r="AY292" s="20" t="s">
        <v>121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20" t="s">
        <v>77</v>
      </c>
      <c r="BK292" s="188">
        <f>ROUND(I292*H292,2)</f>
        <v>0</v>
      </c>
      <c r="BL292" s="20" t="s">
        <v>219</v>
      </c>
      <c r="BM292" s="187" t="s">
        <v>932</v>
      </c>
    </row>
    <row r="293" spans="2:51" s="13" customFormat="1" ht="11.25">
      <c r="B293" s="189"/>
      <c r="C293" s="190"/>
      <c r="D293" s="191" t="s">
        <v>131</v>
      </c>
      <c r="E293" s="192" t="s">
        <v>19</v>
      </c>
      <c r="F293" s="193" t="s">
        <v>920</v>
      </c>
      <c r="G293" s="190"/>
      <c r="H293" s="194">
        <v>90.44</v>
      </c>
      <c r="I293" s="195"/>
      <c r="J293" s="190"/>
      <c r="K293" s="190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131</v>
      </c>
      <c r="AU293" s="200" t="s">
        <v>79</v>
      </c>
      <c r="AV293" s="13" t="s">
        <v>79</v>
      </c>
      <c r="AW293" s="13" t="s">
        <v>31</v>
      </c>
      <c r="AX293" s="13" t="s">
        <v>77</v>
      </c>
      <c r="AY293" s="200" t="s">
        <v>121</v>
      </c>
    </row>
    <row r="294" spans="2:51" s="13" customFormat="1" ht="11.25">
      <c r="B294" s="189"/>
      <c r="C294" s="190"/>
      <c r="D294" s="191" t="s">
        <v>131</v>
      </c>
      <c r="E294" s="190"/>
      <c r="F294" s="193" t="s">
        <v>933</v>
      </c>
      <c r="G294" s="190"/>
      <c r="H294" s="194">
        <v>105.408</v>
      </c>
      <c r="I294" s="195"/>
      <c r="J294" s="190"/>
      <c r="K294" s="190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131</v>
      </c>
      <c r="AU294" s="200" t="s">
        <v>79</v>
      </c>
      <c r="AV294" s="13" t="s">
        <v>79</v>
      </c>
      <c r="AW294" s="13" t="s">
        <v>4</v>
      </c>
      <c r="AX294" s="13" t="s">
        <v>77</v>
      </c>
      <c r="AY294" s="200" t="s">
        <v>121</v>
      </c>
    </row>
    <row r="295" spans="1:65" s="2" customFormat="1" ht="36">
      <c r="A295" s="37"/>
      <c r="B295" s="38"/>
      <c r="C295" s="212" t="s">
        <v>934</v>
      </c>
      <c r="D295" s="212" t="s">
        <v>135</v>
      </c>
      <c r="E295" s="213" t="s">
        <v>935</v>
      </c>
      <c r="F295" s="214" t="s">
        <v>936</v>
      </c>
      <c r="G295" s="215" t="s">
        <v>144</v>
      </c>
      <c r="H295" s="216">
        <v>105.408</v>
      </c>
      <c r="I295" s="217"/>
      <c r="J295" s="218">
        <f>ROUND(I295*H295,2)</f>
        <v>0</v>
      </c>
      <c r="K295" s="214" t="s">
        <v>128</v>
      </c>
      <c r="L295" s="219"/>
      <c r="M295" s="220" t="s">
        <v>19</v>
      </c>
      <c r="N295" s="221" t="s">
        <v>40</v>
      </c>
      <c r="O295" s="67"/>
      <c r="P295" s="185">
        <f>O295*H295</f>
        <v>0</v>
      </c>
      <c r="Q295" s="185">
        <v>0.0045</v>
      </c>
      <c r="R295" s="185">
        <f>Q295*H295</f>
        <v>0.474336</v>
      </c>
      <c r="S295" s="185">
        <v>0</v>
      </c>
      <c r="T295" s="18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7" t="s">
        <v>230</v>
      </c>
      <c r="AT295" s="187" t="s">
        <v>135</v>
      </c>
      <c r="AU295" s="187" t="s">
        <v>79</v>
      </c>
      <c r="AY295" s="20" t="s">
        <v>121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20" t="s">
        <v>77</v>
      </c>
      <c r="BK295" s="188">
        <f>ROUND(I295*H295,2)</f>
        <v>0</v>
      </c>
      <c r="BL295" s="20" t="s">
        <v>219</v>
      </c>
      <c r="BM295" s="187" t="s">
        <v>937</v>
      </c>
    </row>
    <row r="296" spans="2:51" s="13" customFormat="1" ht="11.25">
      <c r="B296" s="189"/>
      <c r="C296" s="190"/>
      <c r="D296" s="191" t="s">
        <v>131</v>
      </c>
      <c r="E296" s="190"/>
      <c r="F296" s="193" t="s">
        <v>933</v>
      </c>
      <c r="G296" s="190"/>
      <c r="H296" s="194">
        <v>105.408</v>
      </c>
      <c r="I296" s="195"/>
      <c r="J296" s="190"/>
      <c r="K296" s="190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131</v>
      </c>
      <c r="AU296" s="200" t="s">
        <v>79</v>
      </c>
      <c r="AV296" s="13" t="s">
        <v>79</v>
      </c>
      <c r="AW296" s="13" t="s">
        <v>4</v>
      </c>
      <c r="AX296" s="13" t="s">
        <v>77</v>
      </c>
      <c r="AY296" s="200" t="s">
        <v>121</v>
      </c>
    </row>
    <row r="297" spans="1:65" s="2" customFormat="1" ht="24">
      <c r="A297" s="37"/>
      <c r="B297" s="38"/>
      <c r="C297" s="176" t="s">
        <v>938</v>
      </c>
      <c r="D297" s="176" t="s">
        <v>124</v>
      </c>
      <c r="E297" s="177" t="s">
        <v>939</v>
      </c>
      <c r="F297" s="178" t="s">
        <v>940</v>
      </c>
      <c r="G297" s="179" t="s">
        <v>144</v>
      </c>
      <c r="H297" s="180">
        <v>1.575</v>
      </c>
      <c r="I297" s="181"/>
      <c r="J297" s="182">
        <f>ROUND(I297*H297,2)</f>
        <v>0</v>
      </c>
      <c r="K297" s="178" t="s">
        <v>128</v>
      </c>
      <c r="L297" s="42"/>
      <c r="M297" s="183" t="s">
        <v>19</v>
      </c>
      <c r="N297" s="184" t="s">
        <v>40</v>
      </c>
      <c r="O297" s="67"/>
      <c r="P297" s="185">
        <f>O297*H297</f>
        <v>0</v>
      </c>
      <c r="Q297" s="185">
        <v>0.0004</v>
      </c>
      <c r="R297" s="185">
        <f>Q297*H297</f>
        <v>0.00063</v>
      </c>
      <c r="S297" s="185">
        <v>0</v>
      </c>
      <c r="T297" s="18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7" t="s">
        <v>219</v>
      </c>
      <c r="AT297" s="187" t="s">
        <v>124</v>
      </c>
      <c r="AU297" s="187" t="s">
        <v>79</v>
      </c>
      <c r="AY297" s="20" t="s">
        <v>121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20" t="s">
        <v>77</v>
      </c>
      <c r="BK297" s="188">
        <f>ROUND(I297*H297,2)</f>
        <v>0</v>
      </c>
      <c r="BL297" s="20" t="s">
        <v>219</v>
      </c>
      <c r="BM297" s="187" t="s">
        <v>941</v>
      </c>
    </row>
    <row r="298" spans="2:51" s="13" customFormat="1" ht="11.25">
      <c r="B298" s="189"/>
      <c r="C298" s="190"/>
      <c r="D298" s="191" t="s">
        <v>131</v>
      </c>
      <c r="E298" s="192" t="s">
        <v>19</v>
      </c>
      <c r="F298" s="193" t="s">
        <v>942</v>
      </c>
      <c r="G298" s="190"/>
      <c r="H298" s="194">
        <v>1.575</v>
      </c>
      <c r="I298" s="195"/>
      <c r="J298" s="190"/>
      <c r="K298" s="190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131</v>
      </c>
      <c r="AU298" s="200" t="s">
        <v>79</v>
      </c>
      <c r="AV298" s="13" t="s">
        <v>79</v>
      </c>
      <c r="AW298" s="13" t="s">
        <v>31</v>
      </c>
      <c r="AX298" s="13" t="s">
        <v>77</v>
      </c>
      <c r="AY298" s="200" t="s">
        <v>121</v>
      </c>
    </row>
    <row r="299" spans="1:65" s="2" customFormat="1" ht="44.25" customHeight="1">
      <c r="A299" s="37"/>
      <c r="B299" s="38"/>
      <c r="C299" s="176" t="s">
        <v>943</v>
      </c>
      <c r="D299" s="176" t="s">
        <v>124</v>
      </c>
      <c r="E299" s="177" t="s">
        <v>944</v>
      </c>
      <c r="F299" s="178" t="s">
        <v>945</v>
      </c>
      <c r="G299" s="179" t="s">
        <v>251</v>
      </c>
      <c r="H299" s="232"/>
      <c r="I299" s="181"/>
      <c r="J299" s="182">
        <f>ROUND(I299*H299,2)</f>
        <v>0</v>
      </c>
      <c r="K299" s="178" t="s">
        <v>128</v>
      </c>
      <c r="L299" s="42"/>
      <c r="M299" s="183" t="s">
        <v>19</v>
      </c>
      <c r="N299" s="184" t="s">
        <v>40</v>
      </c>
      <c r="O299" s="67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7" t="s">
        <v>219</v>
      </c>
      <c r="AT299" s="187" t="s">
        <v>124</v>
      </c>
      <c r="AU299" s="187" t="s">
        <v>79</v>
      </c>
      <c r="AY299" s="20" t="s">
        <v>121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20" t="s">
        <v>77</v>
      </c>
      <c r="BK299" s="188">
        <f>ROUND(I299*H299,2)</f>
        <v>0</v>
      </c>
      <c r="BL299" s="20" t="s">
        <v>219</v>
      </c>
      <c r="BM299" s="187" t="s">
        <v>946</v>
      </c>
    </row>
    <row r="300" spans="2:63" s="12" customFormat="1" ht="22.9" customHeight="1">
      <c r="B300" s="160"/>
      <c r="C300" s="161"/>
      <c r="D300" s="162" t="s">
        <v>68</v>
      </c>
      <c r="E300" s="174" t="s">
        <v>215</v>
      </c>
      <c r="F300" s="174" t="s">
        <v>216</v>
      </c>
      <c r="G300" s="161"/>
      <c r="H300" s="161"/>
      <c r="I300" s="164"/>
      <c r="J300" s="175">
        <f>BK300</f>
        <v>0</v>
      </c>
      <c r="K300" s="161"/>
      <c r="L300" s="166"/>
      <c r="M300" s="167"/>
      <c r="N300" s="168"/>
      <c r="O300" s="168"/>
      <c r="P300" s="169">
        <f>SUM(P301:P305)</f>
        <v>0</v>
      </c>
      <c r="Q300" s="168"/>
      <c r="R300" s="169">
        <f>SUM(R301:R305)</f>
        <v>0.3479356</v>
      </c>
      <c r="S300" s="168"/>
      <c r="T300" s="170">
        <f>SUM(T301:T305)</f>
        <v>0</v>
      </c>
      <c r="AR300" s="171" t="s">
        <v>79</v>
      </c>
      <c r="AT300" s="172" t="s">
        <v>68</v>
      </c>
      <c r="AU300" s="172" t="s">
        <v>77</v>
      </c>
      <c r="AY300" s="171" t="s">
        <v>121</v>
      </c>
      <c r="BK300" s="173">
        <f>SUM(BK301:BK305)</f>
        <v>0</v>
      </c>
    </row>
    <row r="301" spans="1:65" s="2" customFormat="1" ht="33" customHeight="1">
      <c r="A301" s="37"/>
      <c r="B301" s="38"/>
      <c r="C301" s="176" t="s">
        <v>947</v>
      </c>
      <c r="D301" s="176" t="s">
        <v>124</v>
      </c>
      <c r="E301" s="177" t="s">
        <v>948</v>
      </c>
      <c r="F301" s="178" t="s">
        <v>949</v>
      </c>
      <c r="G301" s="179" t="s">
        <v>144</v>
      </c>
      <c r="H301" s="180">
        <v>78.56</v>
      </c>
      <c r="I301" s="181"/>
      <c r="J301" s="182">
        <f>ROUND(I301*H301,2)</f>
        <v>0</v>
      </c>
      <c r="K301" s="178" t="s">
        <v>128</v>
      </c>
      <c r="L301" s="42"/>
      <c r="M301" s="183" t="s">
        <v>19</v>
      </c>
      <c r="N301" s="184" t="s">
        <v>40</v>
      </c>
      <c r="O301" s="67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7" t="s">
        <v>219</v>
      </c>
      <c r="AT301" s="187" t="s">
        <v>124</v>
      </c>
      <c r="AU301" s="187" t="s">
        <v>79</v>
      </c>
      <c r="AY301" s="20" t="s">
        <v>121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20" t="s">
        <v>77</v>
      </c>
      <c r="BK301" s="188">
        <f>ROUND(I301*H301,2)</f>
        <v>0</v>
      </c>
      <c r="BL301" s="20" t="s">
        <v>219</v>
      </c>
      <c r="BM301" s="187" t="s">
        <v>950</v>
      </c>
    </row>
    <row r="302" spans="2:51" s="13" customFormat="1" ht="11.25">
      <c r="B302" s="189"/>
      <c r="C302" s="190"/>
      <c r="D302" s="191" t="s">
        <v>131</v>
      </c>
      <c r="E302" s="192" t="s">
        <v>19</v>
      </c>
      <c r="F302" s="193" t="s">
        <v>807</v>
      </c>
      <c r="G302" s="190"/>
      <c r="H302" s="194">
        <v>78.56</v>
      </c>
      <c r="I302" s="195"/>
      <c r="J302" s="190"/>
      <c r="K302" s="190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131</v>
      </c>
      <c r="AU302" s="200" t="s">
        <v>79</v>
      </c>
      <c r="AV302" s="13" t="s">
        <v>79</v>
      </c>
      <c r="AW302" s="13" t="s">
        <v>31</v>
      </c>
      <c r="AX302" s="13" t="s">
        <v>77</v>
      </c>
      <c r="AY302" s="200" t="s">
        <v>121</v>
      </c>
    </row>
    <row r="303" spans="1:65" s="2" customFormat="1" ht="48">
      <c r="A303" s="37"/>
      <c r="B303" s="38"/>
      <c r="C303" s="212" t="s">
        <v>951</v>
      </c>
      <c r="D303" s="212" t="s">
        <v>135</v>
      </c>
      <c r="E303" s="213" t="s">
        <v>952</v>
      </c>
      <c r="F303" s="214" t="s">
        <v>953</v>
      </c>
      <c r="G303" s="215" t="s">
        <v>144</v>
      </c>
      <c r="H303" s="216">
        <v>91.562</v>
      </c>
      <c r="I303" s="217"/>
      <c r="J303" s="218">
        <f>ROUND(I303*H303,2)</f>
        <v>0</v>
      </c>
      <c r="K303" s="214" t="s">
        <v>128</v>
      </c>
      <c r="L303" s="219"/>
      <c r="M303" s="220" t="s">
        <v>19</v>
      </c>
      <c r="N303" s="221" t="s">
        <v>40</v>
      </c>
      <c r="O303" s="67"/>
      <c r="P303" s="185">
        <f>O303*H303</f>
        <v>0</v>
      </c>
      <c r="Q303" s="185">
        <v>0.0038</v>
      </c>
      <c r="R303" s="185">
        <f>Q303*H303</f>
        <v>0.3479356</v>
      </c>
      <c r="S303" s="185">
        <v>0</v>
      </c>
      <c r="T303" s="18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7" t="s">
        <v>230</v>
      </c>
      <c r="AT303" s="187" t="s">
        <v>135</v>
      </c>
      <c r="AU303" s="187" t="s">
        <v>79</v>
      </c>
      <c r="AY303" s="20" t="s">
        <v>121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20" t="s">
        <v>77</v>
      </c>
      <c r="BK303" s="188">
        <f>ROUND(I303*H303,2)</f>
        <v>0</v>
      </c>
      <c r="BL303" s="20" t="s">
        <v>219</v>
      </c>
      <c r="BM303" s="187" t="s">
        <v>954</v>
      </c>
    </row>
    <row r="304" spans="2:51" s="13" customFormat="1" ht="11.25">
      <c r="B304" s="189"/>
      <c r="C304" s="190"/>
      <c r="D304" s="191" t="s">
        <v>131</v>
      </c>
      <c r="E304" s="190"/>
      <c r="F304" s="193" t="s">
        <v>955</v>
      </c>
      <c r="G304" s="190"/>
      <c r="H304" s="194">
        <v>91.562</v>
      </c>
      <c r="I304" s="195"/>
      <c r="J304" s="190"/>
      <c r="K304" s="190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131</v>
      </c>
      <c r="AU304" s="200" t="s">
        <v>79</v>
      </c>
      <c r="AV304" s="13" t="s">
        <v>79</v>
      </c>
      <c r="AW304" s="13" t="s">
        <v>4</v>
      </c>
      <c r="AX304" s="13" t="s">
        <v>77</v>
      </c>
      <c r="AY304" s="200" t="s">
        <v>121</v>
      </c>
    </row>
    <row r="305" spans="1:65" s="2" customFormat="1" ht="44.25" customHeight="1">
      <c r="A305" s="37"/>
      <c r="B305" s="38"/>
      <c r="C305" s="176" t="s">
        <v>956</v>
      </c>
      <c r="D305" s="176" t="s">
        <v>124</v>
      </c>
      <c r="E305" s="177" t="s">
        <v>957</v>
      </c>
      <c r="F305" s="178" t="s">
        <v>958</v>
      </c>
      <c r="G305" s="179" t="s">
        <v>213</v>
      </c>
      <c r="H305" s="180">
        <v>0.348</v>
      </c>
      <c r="I305" s="181"/>
      <c r="J305" s="182">
        <f>ROUND(I305*H305,2)</f>
        <v>0</v>
      </c>
      <c r="K305" s="178" t="s">
        <v>128</v>
      </c>
      <c r="L305" s="42"/>
      <c r="M305" s="183" t="s">
        <v>19</v>
      </c>
      <c r="N305" s="184" t="s">
        <v>40</v>
      </c>
      <c r="O305" s="67"/>
      <c r="P305" s="185">
        <f>O305*H305</f>
        <v>0</v>
      </c>
      <c r="Q305" s="185">
        <v>0</v>
      </c>
      <c r="R305" s="185">
        <f>Q305*H305</f>
        <v>0</v>
      </c>
      <c r="S305" s="185">
        <v>0</v>
      </c>
      <c r="T305" s="18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7" t="s">
        <v>219</v>
      </c>
      <c r="AT305" s="187" t="s">
        <v>124</v>
      </c>
      <c r="AU305" s="187" t="s">
        <v>79</v>
      </c>
      <c r="AY305" s="20" t="s">
        <v>121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20" t="s">
        <v>77</v>
      </c>
      <c r="BK305" s="188">
        <f>ROUND(I305*H305,2)</f>
        <v>0</v>
      </c>
      <c r="BL305" s="20" t="s">
        <v>219</v>
      </c>
      <c r="BM305" s="187" t="s">
        <v>959</v>
      </c>
    </row>
    <row r="306" spans="2:63" s="12" customFormat="1" ht="22.9" customHeight="1">
      <c r="B306" s="160"/>
      <c r="C306" s="161"/>
      <c r="D306" s="162" t="s">
        <v>68</v>
      </c>
      <c r="E306" s="174" t="s">
        <v>253</v>
      </c>
      <c r="F306" s="174" t="s">
        <v>254</v>
      </c>
      <c r="G306" s="161"/>
      <c r="H306" s="161"/>
      <c r="I306" s="164"/>
      <c r="J306" s="175">
        <f>BK306</f>
        <v>0</v>
      </c>
      <c r="K306" s="161"/>
      <c r="L306" s="166"/>
      <c r="M306" s="167"/>
      <c r="N306" s="168"/>
      <c r="O306" s="168"/>
      <c r="P306" s="169">
        <f>SUM(P307:P342)</f>
        <v>0</v>
      </c>
      <c r="Q306" s="168"/>
      <c r="R306" s="169">
        <f>SUM(R307:R342)</f>
        <v>1.8322071400000002</v>
      </c>
      <c r="S306" s="168"/>
      <c r="T306" s="170">
        <f>SUM(T307:T342)</f>
        <v>0</v>
      </c>
      <c r="AR306" s="171" t="s">
        <v>79</v>
      </c>
      <c r="AT306" s="172" t="s">
        <v>68</v>
      </c>
      <c r="AU306" s="172" t="s">
        <v>77</v>
      </c>
      <c r="AY306" s="171" t="s">
        <v>121</v>
      </c>
      <c r="BK306" s="173">
        <f>SUM(BK307:BK342)</f>
        <v>0</v>
      </c>
    </row>
    <row r="307" spans="1:65" s="2" customFormat="1" ht="48">
      <c r="A307" s="37"/>
      <c r="B307" s="38"/>
      <c r="C307" s="176" t="s">
        <v>960</v>
      </c>
      <c r="D307" s="176" t="s">
        <v>124</v>
      </c>
      <c r="E307" s="177" t="s">
        <v>961</v>
      </c>
      <c r="F307" s="178" t="s">
        <v>962</v>
      </c>
      <c r="G307" s="179" t="s">
        <v>144</v>
      </c>
      <c r="H307" s="180">
        <v>75.92</v>
      </c>
      <c r="I307" s="181"/>
      <c r="J307" s="182">
        <f>ROUND(I307*H307,2)</f>
        <v>0</v>
      </c>
      <c r="K307" s="178" t="s">
        <v>128</v>
      </c>
      <c r="L307" s="42"/>
      <c r="M307" s="183" t="s">
        <v>19</v>
      </c>
      <c r="N307" s="184" t="s">
        <v>40</v>
      </c>
      <c r="O307" s="67"/>
      <c r="P307" s="185">
        <f>O307*H307</f>
        <v>0</v>
      </c>
      <c r="Q307" s="185">
        <v>0.0003</v>
      </c>
      <c r="R307" s="185">
        <f>Q307*H307</f>
        <v>0.022775999999999998</v>
      </c>
      <c r="S307" s="185">
        <v>0</v>
      </c>
      <c r="T307" s="18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7" t="s">
        <v>219</v>
      </c>
      <c r="AT307" s="187" t="s">
        <v>124</v>
      </c>
      <c r="AU307" s="187" t="s">
        <v>79</v>
      </c>
      <c r="AY307" s="20" t="s">
        <v>121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20" t="s">
        <v>77</v>
      </c>
      <c r="BK307" s="188">
        <f>ROUND(I307*H307,2)</f>
        <v>0</v>
      </c>
      <c r="BL307" s="20" t="s">
        <v>219</v>
      </c>
      <c r="BM307" s="187" t="s">
        <v>963</v>
      </c>
    </row>
    <row r="308" spans="2:51" s="13" customFormat="1" ht="11.25">
      <c r="B308" s="189"/>
      <c r="C308" s="190"/>
      <c r="D308" s="191" t="s">
        <v>131</v>
      </c>
      <c r="E308" s="192" t="s">
        <v>19</v>
      </c>
      <c r="F308" s="193" t="s">
        <v>964</v>
      </c>
      <c r="G308" s="190"/>
      <c r="H308" s="194">
        <v>75.92</v>
      </c>
      <c r="I308" s="195"/>
      <c r="J308" s="190"/>
      <c r="K308" s="190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131</v>
      </c>
      <c r="AU308" s="200" t="s">
        <v>79</v>
      </c>
      <c r="AV308" s="13" t="s">
        <v>79</v>
      </c>
      <c r="AW308" s="13" t="s">
        <v>31</v>
      </c>
      <c r="AX308" s="13" t="s">
        <v>77</v>
      </c>
      <c r="AY308" s="200" t="s">
        <v>121</v>
      </c>
    </row>
    <row r="309" spans="1:65" s="2" customFormat="1" ht="24">
      <c r="A309" s="37"/>
      <c r="B309" s="38"/>
      <c r="C309" s="212" t="s">
        <v>965</v>
      </c>
      <c r="D309" s="212" t="s">
        <v>135</v>
      </c>
      <c r="E309" s="213" t="s">
        <v>966</v>
      </c>
      <c r="F309" s="214" t="s">
        <v>967</v>
      </c>
      <c r="G309" s="215" t="s">
        <v>144</v>
      </c>
      <c r="H309" s="216">
        <v>84.41</v>
      </c>
      <c r="I309" s="217"/>
      <c r="J309" s="218">
        <f>ROUND(I309*H309,2)</f>
        <v>0</v>
      </c>
      <c r="K309" s="214" t="s">
        <v>128</v>
      </c>
      <c r="L309" s="219"/>
      <c r="M309" s="220" t="s">
        <v>19</v>
      </c>
      <c r="N309" s="221" t="s">
        <v>40</v>
      </c>
      <c r="O309" s="67"/>
      <c r="P309" s="185">
        <f>O309*H309</f>
        <v>0</v>
      </c>
      <c r="Q309" s="185">
        <v>0.006</v>
      </c>
      <c r="R309" s="185">
        <f>Q309*H309</f>
        <v>0.50646</v>
      </c>
      <c r="S309" s="185">
        <v>0</v>
      </c>
      <c r="T309" s="18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7" t="s">
        <v>230</v>
      </c>
      <c r="AT309" s="187" t="s">
        <v>135</v>
      </c>
      <c r="AU309" s="187" t="s">
        <v>79</v>
      </c>
      <c r="AY309" s="20" t="s">
        <v>121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20" t="s">
        <v>77</v>
      </c>
      <c r="BK309" s="188">
        <f>ROUND(I309*H309,2)</f>
        <v>0</v>
      </c>
      <c r="BL309" s="20" t="s">
        <v>219</v>
      </c>
      <c r="BM309" s="187" t="s">
        <v>968</v>
      </c>
    </row>
    <row r="310" spans="2:51" s="13" customFormat="1" ht="11.25">
      <c r="B310" s="189"/>
      <c r="C310" s="190"/>
      <c r="D310" s="191" t="s">
        <v>131</v>
      </c>
      <c r="E310" s="190"/>
      <c r="F310" s="193" t="s">
        <v>969</v>
      </c>
      <c r="G310" s="190"/>
      <c r="H310" s="194">
        <v>84.41</v>
      </c>
      <c r="I310" s="195"/>
      <c r="J310" s="190"/>
      <c r="K310" s="190"/>
      <c r="L310" s="196"/>
      <c r="M310" s="197"/>
      <c r="N310" s="198"/>
      <c r="O310" s="198"/>
      <c r="P310" s="198"/>
      <c r="Q310" s="198"/>
      <c r="R310" s="198"/>
      <c r="S310" s="198"/>
      <c r="T310" s="199"/>
      <c r="AT310" s="200" t="s">
        <v>131</v>
      </c>
      <c r="AU310" s="200" t="s">
        <v>79</v>
      </c>
      <c r="AV310" s="13" t="s">
        <v>79</v>
      </c>
      <c r="AW310" s="13" t="s">
        <v>4</v>
      </c>
      <c r="AX310" s="13" t="s">
        <v>77</v>
      </c>
      <c r="AY310" s="200" t="s">
        <v>121</v>
      </c>
    </row>
    <row r="311" spans="1:65" s="2" customFormat="1" ht="48">
      <c r="A311" s="37"/>
      <c r="B311" s="38"/>
      <c r="C311" s="176" t="s">
        <v>970</v>
      </c>
      <c r="D311" s="176" t="s">
        <v>124</v>
      </c>
      <c r="E311" s="177" t="s">
        <v>961</v>
      </c>
      <c r="F311" s="178" t="s">
        <v>962</v>
      </c>
      <c r="G311" s="179" t="s">
        <v>144</v>
      </c>
      <c r="H311" s="180">
        <v>90.35</v>
      </c>
      <c r="I311" s="181"/>
      <c r="J311" s="182">
        <f>ROUND(I311*H311,2)</f>
        <v>0</v>
      </c>
      <c r="K311" s="178" t="s">
        <v>128</v>
      </c>
      <c r="L311" s="42"/>
      <c r="M311" s="183" t="s">
        <v>19</v>
      </c>
      <c r="N311" s="184" t="s">
        <v>40</v>
      </c>
      <c r="O311" s="67"/>
      <c r="P311" s="185">
        <f>O311*H311</f>
        <v>0</v>
      </c>
      <c r="Q311" s="185">
        <v>0.0003</v>
      </c>
      <c r="R311" s="185">
        <f>Q311*H311</f>
        <v>0.027104999999999997</v>
      </c>
      <c r="S311" s="185">
        <v>0</v>
      </c>
      <c r="T311" s="18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7" t="s">
        <v>219</v>
      </c>
      <c r="AT311" s="187" t="s">
        <v>124</v>
      </c>
      <c r="AU311" s="187" t="s">
        <v>79</v>
      </c>
      <c r="AY311" s="20" t="s">
        <v>121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20" t="s">
        <v>77</v>
      </c>
      <c r="BK311" s="188">
        <f>ROUND(I311*H311,2)</f>
        <v>0</v>
      </c>
      <c r="BL311" s="20" t="s">
        <v>219</v>
      </c>
      <c r="BM311" s="187" t="s">
        <v>971</v>
      </c>
    </row>
    <row r="312" spans="2:51" s="13" customFormat="1" ht="11.25">
      <c r="B312" s="189"/>
      <c r="C312" s="190"/>
      <c r="D312" s="191" t="s">
        <v>131</v>
      </c>
      <c r="E312" s="192" t="s">
        <v>19</v>
      </c>
      <c r="F312" s="193" t="s">
        <v>972</v>
      </c>
      <c r="G312" s="190"/>
      <c r="H312" s="194">
        <v>90.35</v>
      </c>
      <c r="I312" s="195"/>
      <c r="J312" s="190"/>
      <c r="K312" s="190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131</v>
      </c>
      <c r="AU312" s="200" t="s">
        <v>79</v>
      </c>
      <c r="AV312" s="13" t="s">
        <v>79</v>
      </c>
      <c r="AW312" s="13" t="s">
        <v>31</v>
      </c>
      <c r="AX312" s="13" t="s">
        <v>77</v>
      </c>
      <c r="AY312" s="200" t="s">
        <v>121</v>
      </c>
    </row>
    <row r="313" spans="1:65" s="2" customFormat="1" ht="24">
      <c r="A313" s="37"/>
      <c r="B313" s="38"/>
      <c r="C313" s="212" t="s">
        <v>973</v>
      </c>
      <c r="D313" s="212" t="s">
        <v>135</v>
      </c>
      <c r="E313" s="213" t="s">
        <v>974</v>
      </c>
      <c r="F313" s="214" t="s">
        <v>975</v>
      </c>
      <c r="G313" s="215" t="s">
        <v>144</v>
      </c>
      <c r="H313" s="216">
        <v>94.868</v>
      </c>
      <c r="I313" s="217"/>
      <c r="J313" s="218">
        <f>ROUND(I313*H313,2)</f>
        <v>0</v>
      </c>
      <c r="K313" s="214" t="s">
        <v>128</v>
      </c>
      <c r="L313" s="219"/>
      <c r="M313" s="220" t="s">
        <v>19</v>
      </c>
      <c r="N313" s="221" t="s">
        <v>40</v>
      </c>
      <c r="O313" s="67"/>
      <c r="P313" s="185">
        <f>O313*H313</f>
        <v>0</v>
      </c>
      <c r="Q313" s="185">
        <v>0.01</v>
      </c>
      <c r="R313" s="185">
        <f>Q313*H313</f>
        <v>0.94868</v>
      </c>
      <c r="S313" s="185">
        <v>0</v>
      </c>
      <c r="T313" s="18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7" t="s">
        <v>230</v>
      </c>
      <c r="AT313" s="187" t="s">
        <v>135</v>
      </c>
      <c r="AU313" s="187" t="s">
        <v>79</v>
      </c>
      <c r="AY313" s="20" t="s">
        <v>121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20" t="s">
        <v>77</v>
      </c>
      <c r="BK313" s="188">
        <f>ROUND(I313*H313,2)</f>
        <v>0</v>
      </c>
      <c r="BL313" s="20" t="s">
        <v>219</v>
      </c>
      <c r="BM313" s="187" t="s">
        <v>976</v>
      </c>
    </row>
    <row r="314" spans="2:51" s="13" customFormat="1" ht="11.25">
      <c r="B314" s="189"/>
      <c r="C314" s="190"/>
      <c r="D314" s="191" t="s">
        <v>131</v>
      </c>
      <c r="E314" s="190"/>
      <c r="F314" s="193" t="s">
        <v>977</v>
      </c>
      <c r="G314" s="190"/>
      <c r="H314" s="194">
        <v>94.868</v>
      </c>
      <c r="I314" s="195"/>
      <c r="J314" s="190"/>
      <c r="K314" s="190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131</v>
      </c>
      <c r="AU314" s="200" t="s">
        <v>79</v>
      </c>
      <c r="AV314" s="13" t="s">
        <v>79</v>
      </c>
      <c r="AW314" s="13" t="s">
        <v>4</v>
      </c>
      <c r="AX314" s="13" t="s">
        <v>77</v>
      </c>
      <c r="AY314" s="200" t="s">
        <v>121</v>
      </c>
    </row>
    <row r="315" spans="1:65" s="2" customFormat="1" ht="36">
      <c r="A315" s="37"/>
      <c r="B315" s="38"/>
      <c r="C315" s="176" t="s">
        <v>978</v>
      </c>
      <c r="D315" s="176" t="s">
        <v>124</v>
      </c>
      <c r="E315" s="177" t="s">
        <v>979</v>
      </c>
      <c r="F315" s="178" t="s">
        <v>980</v>
      </c>
      <c r="G315" s="179" t="s">
        <v>144</v>
      </c>
      <c r="H315" s="180">
        <v>80.39</v>
      </c>
      <c r="I315" s="181"/>
      <c r="J315" s="182">
        <f>ROUND(I315*H315,2)</f>
        <v>0</v>
      </c>
      <c r="K315" s="178" t="s">
        <v>128</v>
      </c>
      <c r="L315" s="42"/>
      <c r="M315" s="183" t="s">
        <v>19</v>
      </c>
      <c r="N315" s="184" t="s">
        <v>40</v>
      </c>
      <c r="O315" s="67"/>
      <c r="P315" s="185">
        <f>O315*H315</f>
        <v>0</v>
      </c>
      <c r="Q315" s="185">
        <v>0</v>
      </c>
      <c r="R315" s="185">
        <f>Q315*H315</f>
        <v>0</v>
      </c>
      <c r="S315" s="185">
        <v>0</v>
      </c>
      <c r="T315" s="18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7" t="s">
        <v>219</v>
      </c>
      <c r="AT315" s="187" t="s">
        <v>124</v>
      </c>
      <c r="AU315" s="187" t="s">
        <v>79</v>
      </c>
      <c r="AY315" s="20" t="s">
        <v>121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20" t="s">
        <v>77</v>
      </c>
      <c r="BK315" s="188">
        <f>ROUND(I315*H315,2)</f>
        <v>0</v>
      </c>
      <c r="BL315" s="20" t="s">
        <v>219</v>
      </c>
      <c r="BM315" s="187" t="s">
        <v>981</v>
      </c>
    </row>
    <row r="316" spans="2:51" s="13" customFormat="1" ht="22.5">
      <c r="B316" s="189"/>
      <c r="C316" s="190"/>
      <c r="D316" s="191" t="s">
        <v>131</v>
      </c>
      <c r="E316" s="192" t="s">
        <v>19</v>
      </c>
      <c r="F316" s="193" t="s">
        <v>764</v>
      </c>
      <c r="G316" s="190"/>
      <c r="H316" s="194">
        <v>80.39</v>
      </c>
      <c r="I316" s="195"/>
      <c r="J316" s="190"/>
      <c r="K316" s="190"/>
      <c r="L316" s="196"/>
      <c r="M316" s="197"/>
      <c r="N316" s="198"/>
      <c r="O316" s="198"/>
      <c r="P316" s="198"/>
      <c r="Q316" s="198"/>
      <c r="R316" s="198"/>
      <c r="S316" s="198"/>
      <c r="T316" s="199"/>
      <c r="AT316" s="200" t="s">
        <v>131</v>
      </c>
      <c r="AU316" s="200" t="s">
        <v>79</v>
      </c>
      <c r="AV316" s="13" t="s">
        <v>79</v>
      </c>
      <c r="AW316" s="13" t="s">
        <v>31</v>
      </c>
      <c r="AX316" s="13" t="s">
        <v>77</v>
      </c>
      <c r="AY316" s="200" t="s">
        <v>121</v>
      </c>
    </row>
    <row r="317" spans="1:65" s="2" customFormat="1" ht="24">
      <c r="A317" s="37"/>
      <c r="B317" s="38"/>
      <c r="C317" s="212" t="s">
        <v>982</v>
      </c>
      <c r="D317" s="212" t="s">
        <v>135</v>
      </c>
      <c r="E317" s="213" t="s">
        <v>983</v>
      </c>
      <c r="F317" s="214" t="s">
        <v>984</v>
      </c>
      <c r="G317" s="215" t="s">
        <v>144</v>
      </c>
      <c r="H317" s="216">
        <v>81.998</v>
      </c>
      <c r="I317" s="217"/>
      <c r="J317" s="218">
        <f>ROUND(I317*H317,2)</f>
        <v>0</v>
      </c>
      <c r="K317" s="214" t="s">
        <v>128</v>
      </c>
      <c r="L317" s="219"/>
      <c r="M317" s="220" t="s">
        <v>19</v>
      </c>
      <c r="N317" s="221" t="s">
        <v>40</v>
      </c>
      <c r="O317" s="67"/>
      <c r="P317" s="185">
        <f>O317*H317</f>
        <v>0</v>
      </c>
      <c r="Q317" s="185">
        <v>0.0025</v>
      </c>
      <c r="R317" s="185">
        <f>Q317*H317</f>
        <v>0.204995</v>
      </c>
      <c r="S317" s="185">
        <v>0</v>
      </c>
      <c r="T317" s="18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7" t="s">
        <v>230</v>
      </c>
      <c r="AT317" s="187" t="s">
        <v>135</v>
      </c>
      <c r="AU317" s="187" t="s">
        <v>79</v>
      </c>
      <c r="AY317" s="20" t="s">
        <v>121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20" t="s">
        <v>77</v>
      </c>
      <c r="BK317" s="188">
        <f>ROUND(I317*H317,2)</f>
        <v>0</v>
      </c>
      <c r="BL317" s="20" t="s">
        <v>219</v>
      </c>
      <c r="BM317" s="187" t="s">
        <v>985</v>
      </c>
    </row>
    <row r="318" spans="2:51" s="13" customFormat="1" ht="22.5">
      <c r="B318" s="189"/>
      <c r="C318" s="190"/>
      <c r="D318" s="191" t="s">
        <v>131</v>
      </c>
      <c r="E318" s="192" t="s">
        <v>19</v>
      </c>
      <c r="F318" s="193" t="s">
        <v>764</v>
      </c>
      <c r="G318" s="190"/>
      <c r="H318" s="194">
        <v>80.39</v>
      </c>
      <c r="I318" s="195"/>
      <c r="J318" s="190"/>
      <c r="K318" s="190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131</v>
      </c>
      <c r="AU318" s="200" t="s">
        <v>79</v>
      </c>
      <c r="AV318" s="13" t="s">
        <v>79</v>
      </c>
      <c r="AW318" s="13" t="s">
        <v>31</v>
      </c>
      <c r="AX318" s="13" t="s">
        <v>77</v>
      </c>
      <c r="AY318" s="200" t="s">
        <v>121</v>
      </c>
    </row>
    <row r="319" spans="2:51" s="13" customFormat="1" ht="11.25">
      <c r="B319" s="189"/>
      <c r="C319" s="190"/>
      <c r="D319" s="191" t="s">
        <v>131</v>
      </c>
      <c r="E319" s="190"/>
      <c r="F319" s="193" t="s">
        <v>986</v>
      </c>
      <c r="G319" s="190"/>
      <c r="H319" s="194">
        <v>81.998</v>
      </c>
      <c r="I319" s="195"/>
      <c r="J319" s="190"/>
      <c r="K319" s="190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131</v>
      </c>
      <c r="AU319" s="200" t="s">
        <v>79</v>
      </c>
      <c r="AV319" s="13" t="s">
        <v>79</v>
      </c>
      <c r="AW319" s="13" t="s">
        <v>4</v>
      </c>
      <c r="AX319" s="13" t="s">
        <v>77</v>
      </c>
      <c r="AY319" s="200" t="s">
        <v>121</v>
      </c>
    </row>
    <row r="320" spans="1:65" s="2" customFormat="1" ht="36">
      <c r="A320" s="37"/>
      <c r="B320" s="38"/>
      <c r="C320" s="176" t="s">
        <v>987</v>
      </c>
      <c r="D320" s="176" t="s">
        <v>124</v>
      </c>
      <c r="E320" s="177" t="s">
        <v>263</v>
      </c>
      <c r="F320" s="178" t="s">
        <v>264</v>
      </c>
      <c r="G320" s="179" t="s">
        <v>144</v>
      </c>
      <c r="H320" s="180">
        <v>8.5</v>
      </c>
      <c r="I320" s="181"/>
      <c r="J320" s="182">
        <f>ROUND(I320*H320,2)</f>
        <v>0</v>
      </c>
      <c r="K320" s="178" t="s">
        <v>128</v>
      </c>
      <c r="L320" s="42"/>
      <c r="M320" s="183" t="s">
        <v>19</v>
      </c>
      <c r="N320" s="184" t="s">
        <v>40</v>
      </c>
      <c r="O320" s="67"/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7" t="s">
        <v>219</v>
      </c>
      <c r="AT320" s="187" t="s">
        <v>124</v>
      </c>
      <c r="AU320" s="187" t="s">
        <v>79</v>
      </c>
      <c r="AY320" s="20" t="s">
        <v>121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20" t="s">
        <v>77</v>
      </c>
      <c r="BK320" s="188">
        <f>ROUND(I320*H320,2)</f>
        <v>0</v>
      </c>
      <c r="BL320" s="20" t="s">
        <v>219</v>
      </c>
      <c r="BM320" s="187" t="s">
        <v>988</v>
      </c>
    </row>
    <row r="321" spans="2:51" s="13" customFormat="1" ht="11.25">
      <c r="B321" s="189"/>
      <c r="C321" s="190"/>
      <c r="D321" s="191" t="s">
        <v>131</v>
      </c>
      <c r="E321" s="192" t="s">
        <v>19</v>
      </c>
      <c r="F321" s="193" t="s">
        <v>989</v>
      </c>
      <c r="G321" s="190"/>
      <c r="H321" s="194">
        <v>8.5</v>
      </c>
      <c r="I321" s="195"/>
      <c r="J321" s="190"/>
      <c r="K321" s="190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131</v>
      </c>
      <c r="AU321" s="200" t="s">
        <v>79</v>
      </c>
      <c r="AV321" s="13" t="s">
        <v>79</v>
      </c>
      <c r="AW321" s="13" t="s">
        <v>31</v>
      </c>
      <c r="AX321" s="13" t="s">
        <v>77</v>
      </c>
      <c r="AY321" s="200" t="s">
        <v>121</v>
      </c>
    </row>
    <row r="322" spans="1:65" s="2" customFormat="1" ht="24">
      <c r="A322" s="37"/>
      <c r="B322" s="38"/>
      <c r="C322" s="212" t="s">
        <v>990</v>
      </c>
      <c r="D322" s="212" t="s">
        <v>135</v>
      </c>
      <c r="E322" s="213" t="s">
        <v>991</v>
      </c>
      <c r="F322" s="214" t="s">
        <v>992</v>
      </c>
      <c r="G322" s="215" t="s">
        <v>144</v>
      </c>
      <c r="H322" s="216">
        <v>8.925</v>
      </c>
      <c r="I322" s="217"/>
      <c r="J322" s="218">
        <f>ROUND(I322*H322,2)</f>
        <v>0</v>
      </c>
      <c r="K322" s="214" t="s">
        <v>128</v>
      </c>
      <c r="L322" s="219"/>
      <c r="M322" s="220" t="s">
        <v>19</v>
      </c>
      <c r="N322" s="221" t="s">
        <v>40</v>
      </c>
      <c r="O322" s="67"/>
      <c r="P322" s="185">
        <f>O322*H322</f>
        <v>0</v>
      </c>
      <c r="Q322" s="185">
        <v>0.00175</v>
      </c>
      <c r="R322" s="185">
        <f>Q322*H322</f>
        <v>0.015618750000000002</v>
      </c>
      <c r="S322" s="185">
        <v>0</v>
      </c>
      <c r="T322" s="18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230</v>
      </c>
      <c r="AT322" s="187" t="s">
        <v>135</v>
      </c>
      <c r="AU322" s="187" t="s">
        <v>79</v>
      </c>
      <c r="AY322" s="20" t="s">
        <v>121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20" t="s">
        <v>77</v>
      </c>
      <c r="BK322" s="188">
        <f>ROUND(I322*H322,2)</f>
        <v>0</v>
      </c>
      <c r="BL322" s="20" t="s">
        <v>219</v>
      </c>
      <c r="BM322" s="187" t="s">
        <v>993</v>
      </c>
    </row>
    <row r="323" spans="2:51" s="13" customFormat="1" ht="11.25">
      <c r="B323" s="189"/>
      <c r="C323" s="190"/>
      <c r="D323" s="191" t="s">
        <v>131</v>
      </c>
      <c r="E323" s="192" t="s">
        <v>19</v>
      </c>
      <c r="F323" s="193" t="s">
        <v>989</v>
      </c>
      <c r="G323" s="190"/>
      <c r="H323" s="194">
        <v>8.5</v>
      </c>
      <c r="I323" s="195"/>
      <c r="J323" s="190"/>
      <c r="K323" s="190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131</v>
      </c>
      <c r="AU323" s="200" t="s">
        <v>79</v>
      </c>
      <c r="AV323" s="13" t="s">
        <v>79</v>
      </c>
      <c r="AW323" s="13" t="s">
        <v>31</v>
      </c>
      <c r="AX323" s="13" t="s">
        <v>77</v>
      </c>
      <c r="AY323" s="200" t="s">
        <v>121</v>
      </c>
    </row>
    <row r="324" spans="2:51" s="13" customFormat="1" ht="11.25">
      <c r="B324" s="189"/>
      <c r="C324" s="190"/>
      <c r="D324" s="191" t="s">
        <v>131</v>
      </c>
      <c r="E324" s="190"/>
      <c r="F324" s="193" t="s">
        <v>994</v>
      </c>
      <c r="G324" s="190"/>
      <c r="H324" s="194">
        <v>8.925</v>
      </c>
      <c r="I324" s="195"/>
      <c r="J324" s="190"/>
      <c r="K324" s="190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131</v>
      </c>
      <c r="AU324" s="200" t="s">
        <v>79</v>
      </c>
      <c r="AV324" s="13" t="s">
        <v>79</v>
      </c>
      <c r="AW324" s="13" t="s">
        <v>4</v>
      </c>
      <c r="AX324" s="13" t="s">
        <v>77</v>
      </c>
      <c r="AY324" s="200" t="s">
        <v>121</v>
      </c>
    </row>
    <row r="325" spans="1:65" s="2" customFormat="1" ht="44.25" customHeight="1">
      <c r="A325" s="37"/>
      <c r="B325" s="38"/>
      <c r="C325" s="176" t="s">
        <v>995</v>
      </c>
      <c r="D325" s="176" t="s">
        <v>124</v>
      </c>
      <c r="E325" s="177" t="s">
        <v>996</v>
      </c>
      <c r="F325" s="178" t="s">
        <v>997</v>
      </c>
      <c r="G325" s="179" t="s">
        <v>144</v>
      </c>
      <c r="H325" s="180">
        <v>80.39</v>
      </c>
      <c r="I325" s="181"/>
      <c r="J325" s="182">
        <f>ROUND(I325*H325,2)</f>
        <v>0</v>
      </c>
      <c r="K325" s="178" t="s">
        <v>128</v>
      </c>
      <c r="L325" s="42"/>
      <c r="M325" s="183" t="s">
        <v>19</v>
      </c>
      <c r="N325" s="184" t="s">
        <v>40</v>
      </c>
      <c r="O325" s="67"/>
      <c r="P325" s="185">
        <f>O325*H325</f>
        <v>0</v>
      </c>
      <c r="Q325" s="185">
        <v>0</v>
      </c>
      <c r="R325" s="185">
        <f>Q325*H325</f>
        <v>0</v>
      </c>
      <c r="S325" s="185">
        <v>0</v>
      </c>
      <c r="T325" s="18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219</v>
      </c>
      <c r="AT325" s="187" t="s">
        <v>124</v>
      </c>
      <c r="AU325" s="187" t="s">
        <v>79</v>
      </c>
      <c r="AY325" s="20" t="s">
        <v>121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20" t="s">
        <v>77</v>
      </c>
      <c r="BK325" s="188">
        <f>ROUND(I325*H325,2)</f>
        <v>0</v>
      </c>
      <c r="BL325" s="20" t="s">
        <v>219</v>
      </c>
      <c r="BM325" s="187" t="s">
        <v>998</v>
      </c>
    </row>
    <row r="326" spans="2:51" s="13" customFormat="1" ht="22.5">
      <c r="B326" s="189"/>
      <c r="C326" s="190"/>
      <c r="D326" s="191" t="s">
        <v>131</v>
      </c>
      <c r="E326" s="192" t="s">
        <v>19</v>
      </c>
      <c r="F326" s="193" t="s">
        <v>764</v>
      </c>
      <c r="G326" s="190"/>
      <c r="H326" s="194">
        <v>80.39</v>
      </c>
      <c r="I326" s="195"/>
      <c r="J326" s="190"/>
      <c r="K326" s="190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131</v>
      </c>
      <c r="AU326" s="200" t="s">
        <v>79</v>
      </c>
      <c r="AV326" s="13" t="s">
        <v>79</v>
      </c>
      <c r="AW326" s="13" t="s">
        <v>31</v>
      </c>
      <c r="AX326" s="13" t="s">
        <v>77</v>
      </c>
      <c r="AY326" s="200" t="s">
        <v>121</v>
      </c>
    </row>
    <row r="327" spans="1:65" s="2" customFormat="1" ht="24">
      <c r="A327" s="37"/>
      <c r="B327" s="38"/>
      <c r="C327" s="212" t="s">
        <v>999</v>
      </c>
      <c r="D327" s="212" t="s">
        <v>135</v>
      </c>
      <c r="E327" s="213" t="s">
        <v>1000</v>
      </c>
      <c r="F327" s="214" t="s">
        <v>1001</v>
      </c>
      <c r="G327" s="215" t="s">
        <v>144</v>
      </c>
      <c r="H327" s="216">
        <v>93.695</v>
      </c>
      <c r="I327" s="217"/>
      <c r="J327" s="218">
        <f>ROUND(I327*H327,2)</f>
        <v>0</v>
      </c>
      <c r="K327" s="214" t="s">
        <v>128</v>
      </c>
      <c r="L327" s="219"/>
      <c r="M327" s="220" t="s">
        <v>19</v>
      </c>
      <c r="N327" s="221" t="s">
        <v>40</v>
      </c>
      <c r="O327" s="67"/>
      <c r="P327" s="185">
        <f>O327*H327</f>
        <v>0</v>
      </c>
      <c r="Q327" s="185">
        <v>0.00105</v>
      </c>
      <c r="R327" s="185">
        <f>Q327*H327</f>
        <v>0.09837974999999999</v>
      </c>
      <c r="S327" s="185">
        <v>0</v>
      </c>
      <c r="T327" s="18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7" t="s">
        <v>230</v>
      </c>
      <c r="AT327" s="187" t="s">
        <v>135</v>
      </c>
      <c r="AU327" s="187" t="s">
        <v>79</v>
      </c>
      <c r="AY327" s="20" t="s">
        <v>121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20" t="s">
        <v>77</v>
      </c>
      <c r="BK327" s="188">
        <f>ROUND(I327*H327,2)</f>
        <v>0</v>
      </c>
      <c r="BL327" s="20" t="s">
        <v>219</v>
      </c>
      <c r="BM327" s="187" t="s">
        <v>1002</v>
      </c>
    </row>
    <row r="328" spans="2:51" s="13" customFormat="1" ht="11.25">
      <c r="B328" s="189"/>
      <c r="C328" s="190"/>
      <c r="D328" s="191" t="s">
        <v>131</v>
      </c>
      <c r="E328" s="190"/>
      <c r="F328" s="193" t="s">
        <v>1003</v>
      </c>
      <c r="G328" s="190"/>
      <c r="H328" s="194">
        <v>93.695</v>
      </c>
      <c r="I328" s="195"/>
      <c r="J328" s="190"/>
      <c r="K328" s="190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131</v>
      </c>
      <c r="AU328" s="200" t="s">
        <v>79</v>
      </c>
      <c r="AV328" s="13" t="s">
        <v>79</v>
      </c>
      <c r="AW328" s="13" t="s">
        <v>4</v>
      </c>
      <c r="AX328" s="13" t="s">
        <v>77</v>
      </c>
      <c r="AY328" s="200" t="s">
        <v>121</v>
      </c>
    </row>
    <row r="329" spans="1:65" s="2" customFormat="1" ht="60">
      <c r="A329" s="37"/>
      <c r="B329" s="38"/>
      <c r="C329" s="176" t="s">
        <v>1004</v>
      </c>
      <c r="D329" s="176" t="s">
        <v>124</v>
      </c>
      <c r="E329" s="177" t="s">
        <v>1005</v>
      </c>
      <c r="F329" s="178" t="s">
        <v>1006</v>
      </c>
      <c r="G329" s="179" t="s">
        <v>127</v>
      </c>
      <c r="H329" s="180">
        <v>185.4</v>
      </c>
      <c r="I329" s="181"/>
      <c r="J329" s="182">
        <f>ROUND(I329*H329,2)</f>
        <v>0</v>
      </c>
      <c r="K329" s="178" t="s">
        <v>128</v>
      </c>
      <c r="L329" s="42"/>
      <c r="M329" s="183" t="s">
        <v>19</v>
      </c>
      <c r="N329" s="184" t="s">
        <v>40</v>
      </c>
      <c r="O329" s="67"/>
      <c r="P329" s="185">
        <f>O329*H329</f>
        <v>0</v>
      </c>
      <c r="Q329" s="185">
        <v>0</v>
      </c>
      <c r="R329" s="185">
        <f>Q329*H329</f>
        <v>0</v>
      </c>
      <c r="S329" s="185">
        <v>0</v>
      </c>
      <c r="T329" s="18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7" t="s">
        <v>219</v>
      </c>
      <c r="AT329" s="187" t="s">
        <v>124</v>
      </c>
      <c r="AU329" s="187" t="s">
        <v>79</v>
      </c>
      <c r="AY329" s="20" t="s">
        <v>121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20" t="s">
        <v>77</v>
      </c>
      <c r="BK329" s="188">
        <f>ROUND(I329*H329,2)</f>
        <v>0</v>
      </c>
      <c r="BL329" s="20" t="s">
        <v>219</v>
      </c>
      <c r="BM329" s="187" t="s">
        <v>1007</v>
      </c>
    </row>
    <row r="330" spans="2:51" s="13" customFormat="1" ht="11.25">
      <c r="B330" s="189"/>
      <c r="C330" s="190"/>
      <c r="D330" s="191" t="s">
        <v>131</v>
      </c>
      <c r="E330" s="192" t="s">
        <v>19</v>
      </c>
      <c r="F330" s="193" t="s">
        <v>1008</v>
      </c>
      <c r="G330" s="190"/>
      <c r="H330" s="194">
        <v>185.4</v>
      </c>
      <c r="I330" s="195"/>
      <c r="J330" s="190"/>
      <c r="K330" s="190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131</v>
      </c>
      <c r="AU330" s="200" t="s">
        <v>79</v>
      </c>
      <c r="AV330" s="13" t="s">
        <v>79</v>
      </c>
      <c r="AW330" s="13" t="s">
        <v>31</v>
      </c>
      <c r="AX330" s="13" t="s">
        <v>77</v>
      </c>
      <c r="AY330" s="200" t="s">
        <v>121</v>
      </c>
    </row>
    <row r="331" spans="1:65" s="2" customFormat="1" ht="21.75" customHeight="1">
      <c r="A331" s="37"/>
      <c r="B331" s="38"/>
      <c r="C331" s="212" t="s">
        <v>1009</v>
      </c>
      <c r="D331" s="212" t="s">
        <v>135</v>
      </c>
      <c r="E331" s="213" t="s">
        <v>1010</v>
      </c>
      <c r="F331" s="214" t="s">
        <v>1011</v>
      </c>
      <c r="G331" s="215" t="s">
        <v>127</v>
      </c>
      <c r="H331" s="216">
        <v>30.6</v>
      </c>
      <c r="I331" s="217"/>
      <c r="J331" s="218">
        <f>ROUND(I331*H331,2)</f>
        <v>0</v>
      </c>
      <c r="K331" s="214" t="s">
        <v>19</v>
      </c>
      <c r="L331" s="219"/>
      <c r="M331" s="220" t="s">
        <v>19</v>
      </c>
      <c r="N331" s="221" t="s">
        <v>40</v>
      </c>
      <c r="O331" s="67"/>
      <c r="P331" s="185">
        <f>O331*H331</f>
        <v>0</v>
      </c>
      <c r="Q331" s="185">
        <v>0.0001</v>
      </c>
      <c r="R331" s="185">
        <f>Q331*H331</f>
        <v>0.0030600000000000002</v>
      </c>
      <c r="S331" s="185">
        <v>0</v>
      </c>
      <c r="T331" s="18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7" t="s">
        <v>230</v>
      </c>
      <c r="AT331" s="187" t="s">
        <v>135</v>
      </c>
      <c r="AU331" s="187" t="s">
        <v>79</v>
      </c>
      <c r="AY331" s="20" t="s">
        <v>121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20" t="s">
        <v>77</v>
      </c>
      <c r="BK331" s="188">
        <f>ROUND(I331*H331,2)</f>
        <v>0</v>
      </c>
      <c r="BL331" s="20" t="s">
        <v>219</v>
      </c>
      <c r="BM331" s="187" t="s">
        <v>1012</v>
      </c>
    </row>
    <row r="332" spans="2:51" s="13" customFormat="1" ht="11.25">
      <c r="B332" s="189"/>
      <c r="C332" s="190"/>
      <c r="D332" s="191" t="s">
        <v>131</v>
      </c>
      <c r="E332" s="192" t="s">
        <v>19</v>
      </c>
      <c r="F332" s="193" t="s">
        <v>1013</v>
      </c>
      <c r="G332" s="190"/>
      <c r="H332" s="194">
        <v>30</v>
      </c>
      <c r="I332" s="195"/>
      <c r="J332" s="190"/>
      <c r="K332" s="190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131</v>
      </c>
      <c r="AU332" s="200" t="s">
        <v>79</v>
      </c>
      <c r="AV332" s="13" t="s">
        <v>79</v>
      </c>
      <c r="AW332" s="13" t="s">
        <v>31</v>
      </c>
      <c r="AX332" s="13" t="s">
        <v>77</v>
      </c>
      <c r="AY332" s="200" t="s">
        <v>121</v>
      </c>
    </row>
    <row r="333" spans="2:51" s="13" customFormat="1" ht="11.25">
      <c r="B333" s="189"/>
      <c r="C333" s="190"/>
      <c r="D333" s="191" t="s">
        <v>131</v>
      </c>
      <c r="E333" s="190"/>
      <c r="F333" s="193" t="s">
        <v>1014</v>
      </c>
      <c r="G333" s="190"/>
      <c r="H333" s="194">
        <v>30.6</v>
      </c>
      <c r="I333" s="195"/>
      <c r="J333" s="190"/>
      <c r="K333" s="190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131</v>
      </c>
      <c r="AU333" s="200" t="s">
        <v>79</v>
      </c>
      <c r="AV333" s="13" t="s">
        <v>79</v>
      </c>
      <c r="AW333" s="13" t="s">
        <v>4</v>
      </c>
      <c r="AX333" s="13" t="s">
        <v>77</v>
      </c>
      <c r="AY333" s="200" t="s">
        <v>121</v>
      </c>
    </row>
    <row r="334" spans="1:65" s="2" customFormat="1" ht="21.75" customHeight="1">
      <c r="A334" s="37"/>
      <c r="B334" s="38"/>
      <c r="C334" s="212" t="s">
        <v>1015</v>
      </c>
      <c r="D334" s="212" t="s">
        <v>135</v>
      </c>
      <c r="E334" s="213" t="s">
        <v>1016</v>
      </c>
      <c r="F334" s="214" t="s">
        <v>1017</v>
      </c>
      <c r="G334" s="215" t="s">
        <v>127</v>
      </c>
      <c r="H334" s="216">
        <v>69.36</v>
      </c>
      <c r="I334" s="217"/>
      <c r="J334" s="218">
        <f>ROUND(I334*H334,2)</f>
        <v>0</v>
      </c>
      <c r="K334" s="214" t="s">
        <v>19</v>
      </c>
      <c r="L334" s="219"/>
      <c r="M334" s="220" t="s">
        <v>19</v>
      </c>
      <c r="N334" s="221" t="s">
        <v>40</v>
      </c>
      <c r="O334" s="67"/>
      <c r="P334" s="185">
        <f>O334*H334</f>
        <v>0</v>
      </c>
      <c r="Q334" s="185">
        <v>4E-05</v>
      </c>
      <c r="R334" s="185">
        <f>Q334*H334</f>
        <v>0.0027744</v>
      </c>
      <c r="S334" s="185">
        <v>0</v>
      </c>
      <c r="T334" s="18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7" t="s">
        <v>230</v>
      </c>
      <c r="AT334" s="187" t="s">
        <v>135</v>
      </c>
      <c r="AU334" s="187" t="s">
        <v>79</v>
      </c>
      <c r="AY334" s="20" t="s">
        <v>121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20" t="s">
        <v>77</v>
      </c>
      <c r="BK334" s="188">
        <f>ROUND(I334*H334,2)</f>
        <v>0</v>
      </c>
      <c r="BL334" s="20" t="s">
        <v>219</v>
      </c>
      <c r="BM334" s="187" t="s">
        <v>1018</v>
      </c>
    </row>
    <row r="335" spans="2:51" s="13" customFormat="1" ht="11.25">
      <c r="B335" s="189"/>
      <c r="C335" s="190"/>
      <c r="D335" s="191" t="s">
        <v>131</v>
      </c>
      <c r="E335" s="192" t="s">
        <v>19</v>
      </c>
      <c r="F335" s="193" t="s">
        <v>1019</v>
      </c>
      <c r="G335" s="190"/>
      <c r="H335" s="194">
        <v>68</v>
      </c>
      <c r="I335" s="195"/>
      <c r="J335" s="190"/>
      <c r="K335" s="190"/>
      <c r="L335" s="196"/>
      <c r="M335" s="197"/>
      <c r="N335" s="198"/>
      <c r="O335" s="198"/>
      <c r="P335" s="198"/>
      <c r="Q335" s="198"/>
      <c r="R335" s="198"/>
      <c r="S335" s="198"/>
      <c r="T335" s="199"/>
      <c r="AT335" s="200" t="s">
        <v>131</v>
      </c>
      <c r="AU335" s="200" t="s">
        <v>79</v>
      </c>
      <c r="AV335" s="13" t="s">
        <v>79</v>
      </c>
      <c r="AW335" s="13" t="s">
        <v>31</v>
      </c>
      <c r="AX335" s="13" t="s">
        <v>77</v>
      </c>
      <c r="AY335" s="200" t="s">
        <v>121</v>
      </c>
    </row>
    <row r="336" spans="2:51" s="13" customFormat="1" ht="11.25">
      <c r="B336" s="189"/>
      <c r="C336" s="190"/>
      <c r="D336" s="191" t="s">
        <v>131</v>
      </c>
      <c r="E336" s="190"/>
      <c r="F336" s="193" t="s">
        <v>1020</v>
      </c>
      <c r="G336" s="190"/>
      <c r="H336" s="194">
        <v>69.36</v>
      </c>
      <c r="I336" s="195"/>
      <c r="J336" s="190"/>
      <c r="K336" s="190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131</v>
      </c>
      <c r="AU336" s="200" t="s">
        <v>79</v>
      </c>
      <c r="AV336" s="13" t="s">
        <v>79</v>
      </c>
      <c r="AW336" s="13" t="s">
        <v>4</v>
      </c>
      <c r="AX336" s="13" t="s">
        <v>77</v>
      </c>
      <c r="AY336" s="200" t="s">
        <v>121</v>
      </c>
    </row>
    <row r="337" spans="1:65" s="2" customFormat="1" ht="21.75" customHeight="1">
      <c r="A337" s="37"/>
      <c r="B337" s="38"/>
      <c r="C337" s="212" t="s">
        <v>1021</v>
      </c>
      <c r="D337" s="212" t="s">
        <v>135</v>
      </c>
      <c r="E337" s="213" t="s">
        <v>1022</v>
      </c>
      <c r="F337" s="214" t="s">
        <v>1023</v>
      </c>
      <c r="G337" s="215" t="s">
        <v>127</v>
      </c>
      <c r="H337" s="216">
        <v>57.528</v>
      </c>
      <c r="I337" s="217"/>
      <c r="J337" s="218">
        <f>ROUND(I337*H337,2)</f>
        <v>0</v>
      </c>
      <c r="K337" s="214" t="s">
        <v>19</v>
      </c>
      <c r="L337" s="219"/>
      <c r="M337" s="220" t="s">
        <v>19</v>
      </c>
      <c r="N337" s="221" t="s">
        <v>40</v>
      </c>
      <c r="O337" s="67"/>
      <c r="P337" s="185">
        <f>O337*H337</f>
        <v>0</v>
      </c>
      <c r="Q337" s="185">
        <v>3E-05</v>
      </c>
      <c r="R337" s="185">
        <f>Q337*H337</f>
        <v>0.00172584</v>
      </c>
      <c r="S337" s="185">
        <v>0</v>
      </c>
      <c r="T337" s="18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7" t="s">
        <v>230</v>
      </c>
      <c r="AT337" s="187" t="s">
        <v>135</v>
      </c>
      <c r="AU337" s="187" t="s">
        <v>79</v>
      </c>
      <c r="AY337" s="20" t="s">
        <v>121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20" t="s">
        <v>77</v>
      </c>
      <c r="BK337" s="188">
        <f>ROUND(I337*H337,2)</f>
        <v>0</v>
      </c>
      <c r="BL337" s="20" t="s">
        <v>219</v>
      </c>
      <c r="BM337" s="187" t="s">
        <v>1024</v>
      </c>
    </row>
    <row r="338" spans="2:51" s="13" customFormat="1" ht="11.25">
      <c r="B338" s="189"/>
      <c r="C338" s="190"/>
      <c r="D338" s="191" t="s">
        <v>131</v>
      </c>
      <c r="E338" s="192" t="s">
        <v>19</v>
      </c>
      <c r="F338" s="193" t="s">
        <v>1025</v>
      </c>
      <c r="G338" s="190"/>
      <c r="H338" s="194">
        <v>56.4</v>
      </c>
      <c r="I338" s="195"/>
      <c r="J338" s="190"/>
      <c r="K338" s="190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131</v>
      </c>
      <c r="AU338" s="200" t="s">
        <v>79</v>
      </c>
      <c r="AV338" s="13" t="s">
        <v>79</v>
      </c>
      <c r="AW338" s="13" t="s">
        <v>31</v>
      </c>
      <c r="AX338" s="13" t="s">
        <v>77</v>
      </c>
      <c r="AY338" s="200" t="s">
        <v>121</v>
      </c>
    </row>
    <row r="339" spans="2:51" s="13" customFormat="1" ht="11.25">
      <c r="B339" s="189"/>
      <c r="C339" s="190"/>
      <c r="D339" s="191" t="s">
        <v>131</v>
      </c>
      <c r="E339" s="190"/>
      <c r="F339" s="193" t="s">
        <v>1026</v>
      </c>
      <c r="G339" s="190"/>
      <c r="H339" s="194">
        <v>57.528</v>
      </c>
      <c r="I339" s="195"/>
      <c r="J339" s="190"/>
      <c r="K339" s="190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131</v>
      </c>
      <c r="AU339" s="200" t="s">
        <v>79</v>
      </c>
      <c r="AV339" s="13" t="s">
        <v>79</v>
      </c>
      <c r="AW339" s="13" t="s">
        <v>4</v>
      </c>
      <c r="AX339" s="13" t="s">
        <v>77</v>
      </c>
      <c r="AY339" s="200" t="s">
        <v>121</v>
      </c>
    </row>
    <row r="340" spans="1:65" s="2" customFormat="1" ht="21.75" customHeight="1">
      <c r="A340" s="37"/>
      <c r="B340" s="38"/>
      <c r="C340" s="212" t="s">
        <v>1027</v>
      </c>
      <c r="D340" s="212" t="s">
        <v>135</v>
      </c>
      <c r="E340" s="213" t="s">
        <v>1028</v>
      </c>
      <c r="F340" s="214" t="s">
        <v>1029</v>
      </c>
      <c r="G340" s="215" t="s">
        <v>127</v>
      </c>
      <c r="H340" s="216">
        <v>31.62</v>
      </c>
      <c r="I340" s="217"/>
      <c r="J340" s="218">
        <f>ROUND(I340*H340,2)</f>
        <v>0</v>
      </c>
      <c r="K340" s="214" t="s">
        <v>19</v>
      </c>
      <c r="L340" s="219"/>
      <c r="M340" s="220" t="s">
        <v>19</v>
      </c>
      <c r="N340" s="221" t="s">
        <v>40</v>
      </c>
      <c r="O340" s="67"/>
      <c r="P340" s="185">
        <f>O340*H340</f>
        <v>0</v>
      </c>
      <c r="Q340" s="185">
        <v>2E-05</v>
      </c>
      <c r="R340" s="185">
        <f>Q340*H340</f>
        <v>0.0006324000000000001</v>
      </c>
      <c r="S340" s="185">
        <v>0</v>
      </c>
      <c r="T340" s="18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7" t="s">
        <v>230</v>
      </c>
      <c r="AT340" s="187" t="s">
        <v>135</v>
      </c>
      <c r="AU340" s="187" t="s">
        <v>79</v>
      </c>
      <c r="AY340" s="20" t="s">
        <v>121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20" t="s">
        <v>77</v>
      </c>
      <c r="BK340" s="188">
        <f>ROUND(I340*H340,2)</f>
        <v>0</v>
      </c>
      <c r="BL340" s="20" t="s">
        <v>219</v>
      </c>
      <c r="BM340" s="187" t="s">
        <v>1030</v>
      </c>
    </row>
    <row r="341" spans="2:51" s="13" customFormat="1" ht="11.25">
      <c r="B341" s="189"/>
      <c r="C341" s="190"/>
      <c r="D341" s="191" t="s">
        <v>131</v>
      </c>
      <c r="E341" s="190"/>
      <c r="F341" s="193" t="s">
        <v>1031</v>
      </c>
      <c r="G341" s="190"/>
      <c r="H341" s="194">
        <v>31.62</v>
      </c>
      <c r="I341" s="195"/>
      <c r="J341" s="190"/>
      <c r="K341" s="190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131</v>
      </c>
      <c r="AU341" s="200" t="s">
        <v>79</v>
      </c>
      <c r="AV341" s="13" t="s">
        <v>79</v>
      </c>
      <c r="AW341" s="13" t="s">
        <v>4</v>
      </c>
      <c r="AX341" s="13" t="s">
        <v>77</v>
      </c>
      <c r="AY341" s="200" t="s">
        <v>121</v>
      </c>
    </row>
    <row r="342" spans="1:65" s="2" customFormat="1" ht="44.25" customHeight="1">
      <c r="A342" s="37"/>
      <c r="B342" s="38"/>
      <c r="C342" s="176" t="s">
        <v>1032</v>
      </c>
      <c r="D342" s="176" t="s">
        <v>124</v>
      </c>
      <c r="E342" s="177" t="s">
        <v>1033</v>
      </c>
      <c r="F342" s="178" t="s">
        <v>1034</v>
      </c>
      <c r="G342" s="179" t="s">
        <v>251</v>
      </c>
      <c r="H342" s="232"/>
      <c r="I342" s="181"/>
      <c r="J342" s="182">
        <f>ROUND(I342*H342,2)</f>
        <v>0</v>
      </c>
      <c r="K342" s="178" t="s">
        <v>128</v>
      </c>
      <c r="L342" s="42"/>
      <c r="M342" s="183" t="s">
        <v>19</v>
      </c>
      <c r="N342" s="184" t="s">
        <v>40</v>
      </c>
      <c r="O342" s="67"/>
      <c r="P342" s="185">
        <f>O342*H342</f>
        <v>0</v>
      </c>
      <c r="Q342" s="185">
        <v>0</v>
      </c>
      <c r="R342" s="185">
        <f>Q342*H342</f>
        <v>0</v>
      </c>
      <c r="S342" s="185">
        <v>0</v>
      </c>
      <c r="T342" s="18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7" t="s">
        <v>219</v>
      </c>
      <c r="AT342" s="187" t="s">
        <v>124</v>
      </c>
      <c r="AU342" s="187" t="s">
        <v>79</v>
      </c>
      <c r="AY342" s="20" t="s">
        <v>121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20" t="s">
        <v>77</v>
      </c>
      <c r="BK342" s="188">
        <f>ROUND(I342*H342,2)</f>
        <v>0</v>
      </c>
      <c r="BL342" s="20" t="s">
        <v>219</v>
      </c>
      <c r="BM342" s="187" t="s">
        <v>1035</v>
      </c>
    </row>
    <row r="343" spans="2:63" s="12" customFormat="1" ht="22.9" customHeight="1">
      <c r="B343" s="160"/>
      <c r="C343" s="161"/>
      <c r="D343" s="162" t="s">
        <v>68</v>
      </c>
      <c r="E343" s="174" t="s">
        <v>1036</v>
      </c>
      <c r="F343" s="174" t="s">
        <v>1037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SUM(P344:P358)</f>
        <v>0</v>
      </c>
      <c r="Q343" s="168"/>
      <c r="R343" s="169">
        <f>SUM(R344:R358)</f>
        <v>0.084309</v>
      </c>
      <c r="S343" s="168"/>
      <c r="T343" s="170">
        <f>SUM(T344:T358)</f>
        <v>0</v>
      </c>
      <c r="AR343" s="171" t="s">
        <v>79</v>
      </c>
      <c r="AT343" s="172" t="s">
        <v>68</v>
      </c>
      <c r="AU343" s="172" t="s">
        <v>77</v>
      </c>
      <c r="AY343" s="171" t="s">
        <v>121</v>
      </c>
      <c r="BK343" s="173">
        <f>SUM(BK344:BK358)</f>
        <v>0</v>
      </c>
    </row>
    <row r="344" spans="1:65" s="2" customFormat="1" ht="16.5" customHeight="1">
      <c r="A344" s="37"/>
      <c r="B344" s="38"/>
      <c r="C344" s="176" t="s">
        <v>1038</v>
      </c>
      <c r="D344" s="176" t="s">
        <v>124</v>
      </c>
      <c r="E344" s="177" t="s">
        <v>1039</v>
      </c>
      <c r="F344" s="178" t="s">
        <v>1040</v>
      </c>
      <c r="G344" s="179" t="s">
        <v>127</v>
      </c>
      <c r="H344" s="180">
        <v>6</v>
      </c>
      <c r="I344" s="181"/>
      <c r="J344" s="182">
        <f>ROUND(I344*H344,2)</f>
        <v>0</v>
      </c>
      <c r="K344" s="178" t="s">
        <v>128</v>
      </c>
      <c r="L344" s="42"/>
      <c r="M344" s="183" t="s">
        <v>19</v>
      </c>
      <c r="N344" s="184" t="s">
        <v>40</v>
      </c>
      <c r="O344" s="67"/>
      <c r="P344" s="185">
        <f>O344*H344</f>
        <v>0</v>
      </c>
      <c r="Q344" s="185">
        <v>0.00168</v>
      </c>
      <c r="R344" s="185">
        <f>Q344*H344</f>
        <v>0.01008</v>
      </c>
      <c r="S344" s="185">
        <v>0</v>
      </c>
      <c r="T344" s="18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7" t="s">
        <v>219</v>
      </c>
      <c r="AT344" s="187" t="s">
        <v>124</v>
      </c>
      <c r="AU344" s="187" t="s">
        <v>79</v>
      </c>
      <c r="AY344" s="20" t="s">
        <v>121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20" t="s">
        <v>77</v>
      </c>
      <c r="BK344" s="188">
        <f>ROUND(I344*H344,2)</f>
        <v>0</v>
      </c>
      <c r="BL344" s="20" t="s">
        <v>219</v>
      </c>
      <c r="BM344" s="187" t="s">
        <v>1041</v>
      </c>
    </row>
    <row r="345" spans="2:51" s="13" customFormat="1" ht="11.25">
      <c r="B345" s="189"/>
      <c r="C345" s="190"/>
      <c r="D345" s="191" t="s">
        <v>131</v>
      </c>
      <c r="E345" s="192" t="s">
        <v>19</v>
      </c>
      <c r="F345" s="193" t="s">
        <v>1042</v>
      </c>
      <c r="G345" s="190"/>
      <c r="H345" s="194">
        <v>6</v>
      </c>
      <c r="I345" s="195"/>
      <c r="J345" s="190"/>
      <c r="K345" s="190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131</v>
      </c>
      <c r="AU345" s="200" t="s">
        <v>79</v>
      </c>
      <c r="AV345" s="13" t="s">
        <v>79</v>
      </c>
      <c r="AW345" s="13" t="s">
        <v>31</v>
      </c>
      <c r="AX345" s="13" t="s">
        <v>77</v>
      </c>
      <c r="AY345" s="200" t="s">
        <v>121</v>
      </c>
    </row>
    <row r="346" spans="1:65" s="2" customFormat="1" ht="24">
      <c r="A346" s="37"/>
      <c r="B346" s="38"/>
      <c r="C346" s="176" t="s">
        <v>1043</v>
      </c>
      <c r="D346" s="176" t="s">
        <v>124</v>
      </c>
      <c r="E346" s="177" t="s">
        <v>1044</v>
      </c>
      <c r="F346" s="178" t="s">
        <v>1045</v>
      </c>
      <c r="G346" s="179" t="s">
        <v>127</v>
      </c>
      <c r="H346" s="180">
        <v>17</v>
      </c>
      <c r="I346" s="181"/>
      <c r="J346" s="182">
        <f>ROUND(I346*H346,2)</f>
        <v>0</v>
      </c>
      <c r="K346" s="178" t="s">
        <v>128</v>
      </c>
      <c r="L346" s="42"/>
      <c r="M346" s="183" t="s">
        <v>19</v>
      </c>
      <c r="N346" s="184" t="s">
        <v>40</v>
      </c>
      <c r="O346" s="67"/>
      <c r="P346" s="185">
        <f>O346*H346</f>
        <v>0</v>
      </c>
      <c r="Q346" s="185">
        <v>0.00157</v>
      </c>
      <c r="R346" s="185">
        <f>Q346*H346</f>
        <v>0.02669</v>
      </c>
      <c r="S346" s="185">
        <v>0</v>
      </c>
      <c r="T346" s="18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7" t="s">
        <v>219</v>
      </c>
      <c r="AT346" s="187" t="s">
        <v>124</v>
      </c>
      <c r="AU346" s="187" t="s">
        <v>79</v>
      </c>
      <c r="AY346" s="20" t="s">
        <v>121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20" t="s">
        <v>77</v>
      </c>
      <c r="BK346" s="188">
        <f>ROUND(I346*H346,2)</f>
        <v>0</v>
      </c>
      <c r="BL346" s="20" t="s">
        <v>219</v>
      </c>
      <c r="BM346" s="187" t="s">
        <v>1046</v>
      </c>
    </row>
    <row r="347" spans="2:51" s="13" customFormat="1" ht="11.25">
      <c r="B347" s="189"/>
      <c r="C347" s="190"/>
      <c r="D347" s="191" t="s">
        <v>131</v>
      </c>
      <c r="E347" s="192" t="s">
        <v>19</v>
      </c>
      <c r="F347" s="193" t="s">
        <v>1047</v>
      </c>
      <c r="G347" s="190"/>
      <c r="H347" s="194">
        <v>17</v>
      </c>
      <c r="I347" s="195"/>
      <c r="J347" s="190"/>
      <c r="K347" s="190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131</v>
      </c>
      <c r="AU347" s="200" t="s">
        <v>79</v>
      </c>
      <c r="AV347" s="13" t="s">
        <v>79</v>
      </c>
      <c r="AW347" s="13" t="s">
        <v>31</v>
      </c>
      <c r="AX347" s="13" t="s">
        <v>77</v>
      </c>
      <c r="AY347" s="200" t="s">
        <v>121</v>
      </c>
    </row>
    <row r="348" spans="1:65" s="2" customFormat="1" ht="24">
      <c r="A348" s="37"/>
      <c r="B348" s="38"/>
      <c r="C348" s="176" t="s">
        <v>1048</v>
      </c>
      <c r="D348" s="176" t="s">
        <v>124</v>
      </c>
      <c r="E348" s="177" t="s">
        <v>1049</v>
      </c>
      <c r="F348" s="178" t="s">
        <v>1050</v>
      </c>
      <c r="G348" s="179" t="s">
        <v>127</v>
      </c>
      <c r="H348" s="180">
        <v>10</v>
      </c>
      <c r="I348" s="181"/>
      <c r="J348" s="182">
        <f>ROUND(I348*H348,2)</f>
        <v>0</v>
      </c>
      <c r="K348" s="178" t="s">
        <v>128</v>
      </c>
      <c r="L348" s="42"/>
      <c r="M348" s="183" t="s">
        <v>19</v>
      </c>
      <c r="N348" s="184" t="s">
        <v>40</v>
      </c>
      <c r="O348" s="67"/>
      <c r="P348" s="185">
        <f>O348*H348</f>
        <v>0</v>
      </c>
      <c r="Q348" s="185">
        <v>0.00203</v>
      </c>
      <c r="R348" s="185">
        <f>Q348*H348</f>
        <v>0.020300000000000002</v>
      </c>
      <c r="S348" s="185">
        <v>0</v>
      </c>
      <c r="T348" s="18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7" t="s">
        <v>219</v>
      </c>
      <c r="AT348" s="187" t="s">
        <v>124</v>
      </c>
      <c r="AU348" s="187" t="s">
        <v>79</v>
      </c>
      <c r="AY348" s="20" t="s">
        <v>121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20" t="s">
        <v>77</v>
      </c>
      <c r="BK348" s="188">
        <f>ROUND(I348*H348,2)</f>
        <v>0</v>
      </c>
      <c r="BL348" s="20" t="s">
        <v>219</v>
      </c>
      <c r="BM348" s="187" t="s">
        <v>1051</v>
      </c>
    </row>
    <row r="349" spans="1:65" s="2" customFormat="1" ht="24">
      <c r="A349" s="37"/>
      <c r="B349" s="38"/>
      <c r="C349" s="176" t="s">
        <v>1052</v>
      </c>
      <c r="D349" s="176" t="s">
        <v>124</v>
      </c>
      <c r="E349" s="177" t="s">
        <v>1053</v>
      </c>
      <c r="F349" s="178" t="s">
        <v>1054</v>
      </c>
      <c r="G349" s="179" t="s">
        <v>127</v>
      </c>
      <c r="H349" s="180">
        <v>10</v>
      </c>
      <c r="I349" s="181"/>
      <c r="J349" s="182">
        <f>ROUND(I349*H349,2)</f>
        <v>0</v>
      </c>
      <c r="K349" s="178" t="s">
        <v>128</v>
      </c>
      <c r="L349" s="42"/>
      <c r="M349" s="183" t="s">
        <v>19</v>
      </c>
      <c r="N349" s="184" t="s">
        <v>40</v>
      </c>
      <c r="O349" s="67"/>
      <c r="P349" s="185">
        <f>O349*H349</f>
        <v>0</v>
      </c>
      <c r="Q349" s="185">
        <v>0.00036</v>
      </c>
      <c r="R349" s="185">
        <f>Q349*H349</f>
        <v>0.0036000000000000003</v>
      </c>
      <c r="S349" s="185">
        <v>0</v>
      </c>
      <c r="T349" s="18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7" t="s">
        <v>219</v>
      </c>
      <c r="AT349" s="187" t="s">
        <v>124</v>
      </c>
      <c r="AU349" s="187" t="s">
        <v>79</v>
      </c>
      <c r="AY349" s="20" t="s">
        <v>121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20" t="s">
        <v>77</v>
      </c>
      <c r="BK349" s="188">
        <f>ROUND(I349*H349,2)</f>
        <v>0</v>
      </c>
      <c r="BL349" s="20" t="s">
        <v>219</v>
      </c>
      <c r="BM349" s="187" t="s">
        <v>1055</v>
      </c>
    </row>
    <row r="350" spans="1:65" s="2" customFormat="1" ht="24">
      <c r="A350" s="37"/>
      <c r="B350" s="38"/>
      <c r="C350" s="176" t="s">
        <v>1056</v>
      </c>
      <c r="D350" s="176" t="s">
        <v>124</v>
      </c>
      <c r="E350" s="177" t="s">
        <v>1057</v>
      </c>
      <c r="F350" s="178" t="s">
        <v>1058</v>
      </c>
      <c r="G350" s="179" t="s">
        <v>127</v>
      </c>
      <c r="H350" s="180">
        <v>15.7</v>
      </c>
      <c r="I350" s="181"/>
      <c r="J350" s="182">
        <f>ROUND(I350*H350,2)</f>
        <v>0</v>
      </c>
      <c r="K350" s="178" t="s">
        <v>128</v>
      </c>
      <c r="L350" s="42"/>
      <c r="M350" s="183" t="s">
        <v>19</v>
      </c>
      <c r="N350" s="184" t="s">
        <v>40</v>
      </c>
      <c r="O350" s="67"/>
      <c r="P350" s="185">
        <f>O350*H350</f>
        <v>0</v>
      </c>
      <c r="Q350" s="185">
        <v>0.00047</v>
      </c>
      <c r="R350" s="185">
        <f>Q350*H350</f>
        <v>0.007378999999999999</v>
      </c>
      <c r="S350" s="185">
        <v>0</v>
      </c>
      <c r="T350" s="18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87" t="s">
        <v>219</v>
      </c>
      <c r="AT350" s="187" t="s">
        <v>124</v>
      </c>
      <c r="AU350" s="187" t="s">
        <v>79</v>
      </c>
      <c r="AY350" s="20" t="s">
        <v>121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20" t="s">
        <v>77</v>
      </c>
      <c r="BK350" s="188">
        <f>ROUND(I350*H350,2)</f>
        <v>0</v>
      </c>
      <c r="BL350" s="20" t="s">
        <v>219</v>
      </c>
      <c r="BM350" s="187" t="s">
        <v>1059</v>
      </c>
    </row>
    <row r="351" spans="2:51" s="13" customFormat="1" ht="11.25">
      <c r="B351" s="189"/>
      <c r="C351" s="190"/>
      <c r="D351" s="191" t="s">
        <v>131</v>
      </c>
      <c r="E351" s="192" t="s">
        <v>19</v>
      </c>
      <c r="F351" s="193" t="s">
        <v>1060</v>
      </c>
      <c r="G351" s="190"/>
      <c r="H351" s="194">
        <v>15.7</v>
      </c>
      <c r="I351" s="195"/>
      <c r="J351" s="190"/>
      <c r="K351" s="190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131</v>
      </c>
      <c r="AU351" s="200" t="s">
        <v>79</v>
      </c>
      <c r="AV351" s="13" t="s">
        <v>79</v>
      </c>
      <c r="AW351" s="13" t="s">
        <v>31</v>
      </c>
      <c r="AX351" s="13" t="s">
        <v>77</v>
      </c>
      <c r="AY351" s="200" t="s">
        <v>121</v>
      </c>
    </row>
    <row r="352" spans="1:65" s="2" customFormat="1" ht="24">
      <c r="A352" s="37"/>
      <c r="B352" s="38"/>
      <c r="C352" s="212" t="s">
        <v>1061</v>
      </c>
      <c r="D352" s="212" t="s">
        <v>135</v>
      </c>
      <c r="E352" s="213" t="s">
        <v>1062</v>
      </c>
      <c r="F352" s="214" t="s">
        <v>1063</v>
      </c>
      <c r="G352" s="215" t="s">
        <v>323</v>
      </c>
      <c r="H352" s="216">
        <v>1</v>
      </c>
      <c r="I352" s="217"/>
      <c r="J352" s="218">
        <f>ROUND(I352*H352,2)</f>
        <v>0</v>
      </c>
      <c r="K352" s="214" t="s">
        <v>128</v>
      </c>
      <c r="L352" s="219"/>
      <c r="M352" s="220" t="s">
        <v>19</v>
      </c>
      <c r="N352" s="221" t="s">
        <v>40</v>
      </c>
      <c r="O352" s="67"/>
      <c r="P352" s="185">
        <f>O352*H352</f>
        <v>0</v>
      </c>
      <c r="Q352" s="185">
        <v>0.0035</v>
      </c>
      <c r="R352" s="185">
        <f>Q352*H352</f>
        <v>0.0035</v>
      </c>
      <c r="S352" s="185">
        <v>0</v>
      </c>
      <c r="T352" s="18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87" t="s">
        <v>230</v>
      </c>
      <c r="AT352" s="187" t="s">
        <v>135</v>
      </c>
      <c r="AU352" s="187" t="s">
        <v>79</v>
      </c>
      <c r="AY352" s="20" t="s">
        <v>121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20" t="s">
        <v>77</v>
      </c>
      <c r="BK352" s="188">
        <f>ROUND(I352*H352,2)</f>
        <v>0</v>
      </c>
      <c r="BL352" s="20" t="s">
        <v>219</v>
      </c>
      <c r="BM352" s="187" t="s">
        <v>1064</v>
      </c>
    </row>
    <row r="353" spans="1:47" s="2" customFormat="1" ht="19.5">
      <c r="A353" s="37"/>
      <c r="B353" s="38"/>
      <c r="C353" s="39"/>
      <c r="D353" s="191" t="s">
        <v>696</v>
      </c>
      <c r="E353" s="39"/>
      <c r="F353" s="251" t="s">
        <v>1065</v>
      </c>
      <c r="G353" s="39"/>
      <c r="H353" s="39"/>
      <c r="I353" s="252"/>
      <c r="J353" s="39"/>
      <c r="K353" s="39"/>
      <c r="L353" s="42"/>
      <c r="M353" s="253"/>
      <c r="N353" s="254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696</v>
      </c>
      <c r="AU353" s="20" t="s">
        <v>79</v>
      </c>
    </row>
    <row r="354" spans="2:51" s="13" customFormat="1" ht="11.25">
      <c r="B354" s="189"/>
      <c r="C354" s="190"/>
      <c r="D354" s="191" t="s">
        <v>131</v>
      </c>
      <c r="E354" s="192" t="s">
        <v>19</v>
      </c>
      <c r="F354" s="193" t="s">
        <v>77</v>
      </c>
      <c r="G354" s="190"/>
      <c r="H354" s="194">
        <v>1</v>
      </c>
      <c r="I354" s="195"/>
      <c r="J354" s="190"/>
      <c r="K354" s="190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131</v>
      </c>
      <c r="AU354" s="200" t="s">
        <v>79</v>
      </c>
      <c r="AV354" s="13" t="s">
        <v>79</v>
      </c>
      <c r="AW354" s="13" t="s">
        <v>31</v>
      </c>
      <c r="AX354" s="13" t="s">
        <v>77</v>
      </c>
      <c r="AY354" s="200" t="s">
        <v>121</v>
      </c>
    </row>
    <row r="355" spans="1:65" s="2" customFormat="1" ht="24">
      <c r="A355" s="37"/>
      <c r="B355" s="38"/>
      <c r="C355" s="212" t="s">
        <v>1066</v>
      </c>
      <c r="D355" s="212" t="s">
        <v>135</v>
      </c>
      <c r="E355" s="213" t="s">
        <v>1067</v>
      </c>
      <c r="F355" s="214" t="s">
        <v>1068</v>
      </c>
      <c r="G355" s="215" t="s">
        <v>323</v>
      </c>
      <c r="H355" s="216">
        <v>4</v>
      </c>
      <c r="I355" s="217"/>
      <c r="J355" s="218">
        <f>ROUND(I355*H355,2)</f>
        <v>0</v>
      </c>
      <c r="K355" s="214" t="s">
        <v>128</v>
      </c>
      <c r="L355" s="219"/>
      <c r="M355" s="220" t="s">
        <v>19</v>
      </c>
      <c r="N355" s="221" t="s">
        <v>40</v>
      </c>
      <c r="O355" s="67"/>
      <c r="P355" s="185">
        <f>O355*H355</f>
        <v>0</v>
      </c>
      <c r="Q355" s="185">
        <v>0.00319</v>
      </c>
      <c r="R355" s="185">
        <f>Q355*H355</f>
        <v>0.01276</v>
      </c>
      <c r="S355" s="185">
        <v>0</v>
      </c>
      <c r="T355" s="18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87" t="s">
        <v>230</v>
      </c>
      <c r="AT355" s="187" t="s">
        <v>135</v>
      </c>
      <c r="AU355" s="187" t="s">
        <v>79</v>
      </c>
      <c r="AY355" s="20" t="s">
        <v>121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20" t="s">
        <v>77</v>
      </c>
      <c r="BK355" s="188">
        <f>ROUND(I355*H355,2)</f>
        <v>0</v>
      </c>
      <c r="BL355" s="20" t="s">
        <v>219</v>
      </c>
      <c r="BM355" s="187" t="s">
        <v>1069</v>
      </c>
    </row>
    <row r="356" spans="1:47" s="2" customFormat="1" ht="19.5">
      <c r="A356" s="37"/>
      <c r="B356" s="38"/>
      <c r="C356" s="39"/>
      <c r="D356" s="191" t="s">
        <v>696</v>
      </c>
      <c r="E356" s="39"/>
      <c r="F356" s="251" t="s">
        <v>1065</v>
      </c>
      <c r="G356" s="39"/>
      <c r="H356" s="39"/>
      <c r="I356" s="252"/>
      <c r="J356" s="39"/>
      <c r="K356" s="39"/>
      <c r="L356" s="42"/>
      <c r="M356" s="253"/>
      <c r="N356" s="254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20" t="s">
        <v>696</v>
      </c>
      <c r="AU356" s="20" t="s">
        <v>79</v>
      </c>
    </row>
    <row r="357" spans="2:51" s="13" customFormat="1" ht="11.25">
      <c r="B357" s="189"/>
      <c r="C357" s="190"/>
      <c r="D357" s="191" t="s">
        <v>131</v>
      </c>
      <c r="E357" s="192" t="s">
        <v>19</v>
      </c>
      <c r="F357" s="193" t="s">
        <v>1070</v>
      </c>
      <c r="G357" s="190"/>
      <c r="H357" s="194">
        <v>4</v>
      </c>
      <c r="I357" s="195"/>
      <c r="J357" s="190"/>
      <c r="K357" s="190"/>
      <c r="L357" s="196"/>
      <c r="M357" s="197"/>
      <c r="N357" s="198"/>
      <c r="O357" s="198"/>
      <c r="P357" s="198"/>
      <c r="Q357" s="198"/>
      <c r="R357" s="198"/>
      <c r="S357" s="198"/>
      <c r="T357" s="199"/>
      <c r="AT357" s="200" t="s">
        <v>131</v>
      </c>
      <c r="AU357" s="200" t="s">
        <v>79</v>
      </c>
      <c r="AV357" s="13" t="s">
        <v>79</v>
      </c>
      <c r="AW357" s="13" t="s">
        <v>31</v>
      </c>
      <c r="AX357" s="13" t="s">
        <v>77</v>
      </c>
      <c r="AY357" s="200" t="s">
        <v>121</v>
      </c>
    </row>
    <row r="358" spans="1:65" s="2" customFormat="1" ht="44.25" customHeight="1">
      <c r="A358" s="37"/>
      <c r="B358" s="38"/>
      <c r="C358" s="176" t="s">
        <v>1071</v>
      </c>
      <c r="D358" s="176" t="s">
        <v>124</v>
      </c>
      <c r="E358" s="177" t="s">
        <v>1072</v>
      </c>
      <c r="F358" s="178" t="s">
        <v>1073</v>
      </c>
      <c r="G358" s="179" t="s">
        <v>251</v>
      </c>
      <c r="H358" s="232"/>
      <c r="I358" s="181"/>
      <c r="J358" s="182">
        <f>ROUND(I358*H358,2)</f>
        <v>0</v>
      </c>
      <c r="K358" s="178" t="s">
        <v>128</v>
      </c>
      <c r="L358" s="42"/>
      <c r="M358" s="183" t="s">
        <v>19</v>
      </c>
      <c r="N358" s="184" t="s">
        <v>40</v>
      </c>
      <c r="O358" s="67"/>
      <c r="P358" s="185">
        <f>O358*H358</f>
        <v>0</v>
      </c>
      <c r="Q358" s="185">
        <v>0</v>
      </c>
      <c r="R358" s="185">
        <f>Q358*H358</f>
        <v>0</v>
      </c>
      <c r="S358" s="185">
        <v>0</v>
      </c>
      <c r="T358" s="18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7" t="s">
        <v>219</v>
      </c>
      <c r="AT358" s="187" t="s">
        <v>124</v>
      </c>
      <c r="AU358" s="187" t="s">
        <v>79</v>
      </c>
      <c r="AY358" s="20" t="s">
        <v>121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20" t="s">
        <v>77</v>
      </c>
      <c r="BK358" s="188">
        <f>ROUND(I358*H358,2)</f>
        <v>0</v>
      </c>
      <c r="BL358" s="20" t="s">
        <v>219</v>
      </c>
      <c r="BM358" s="187" t="s">
        <v>1074</v>
      </c>
    </row>
    <row r="359" spans="2:63" s="12" customFormat="1" ht="22.9" customHeight="1">
      <c r="B359" s="160"/>
      <c r="C359" s="161"/>
      <c r="D359" s="162" t="s">
        <v>68</v>
      </c>
      <c r="E359" s="174" t="s">
        <v>1075</v>
      </c>
      <c r="F359" s="174" t="s">
        <v>1076</v>
      </c>
      <c r="G359" s="161"/>
      <c r="H359" s="161"/>
      <c r="I359" s="164"/>
      <c r="J359" s="175">
        <f>BK359</f>
        <v>0</v>
      </c>
      <c r="K359" s="161"/>
      <c r="L359" s="166"/>
      <c r="M359" s="167"/>
      <c r="N359" s="168"/>
      <c r="O359" s="168"/>
      <c r="P359" s="169">
        <f>SUM(P360:P397)</f>
        <v>0</v>
      </c>
      <c r="Q359" s="168"/>
      <c r="R359" s="169">
        <f>SUM(R360:R397)</f>
        <v>0.36312</v>
      </c>
      <c r="S359" s="168"/>
      <c r="T359" s="170">
        <f>SUM(T360:T397)</f>
        <v>0</v>
      </c>
      <c r="AR359" s="171" t="s">
        <v>79</v>
      </c>
      <c r="AT359" s="172" t="s">
        <v>68</v>
      </c>
      <c r="AU359" s="172" t="s">
        <v>77</v>
      </c>
      <c r="AY359" s="171" t="s">
        <v>121</v>
      </c>
      <c r="BK359" s="173">
        <f>SUM(BK360:BK397)</f>
        <v>0</v>
      </c>
    </row>
    <row r="360" spans="1:65" s="2" customFormat="1" ht="33" customHeight="1">
      <c r="A360" s="37"/>
      <c r="B360" s="38"/>
      <c r="C360" s="176" t="s">
        <v>1077</v>
      </c>
      <c r="D360" s="176" t="s">
        <v>124</v>
      </c>
      <c r="E360" s="177" t="s">
        <v>1078</v>
      </c>
      <c r="F360" s="178" t="s">
        <v>1079</v>
      </c>
      <c r="G360" s="179" t="s">
        <v>127</v>
      </c>
      <c r="H360" s="180">
        <v>48.4</v>
      </c>
      <c r="I360" s="181"/>
      <c r="J360" s="182">
        <f>ROUND(I360*H360,2)</f>
        <v>0</v>
      </c>
      <c r="K360" s="178" t="s">
        <v>128</v>
      </c>
      <c r="L360" s="42"/>
      <c r="M360" s="183" t="s">
        <v>19</v>
      </c>
      <c r="N360" s="184" t="s">
        <v>40</v>
      </c>
      <c r="O360" s="67"/>
      <c r="P360" s="185">
        <f>O360*H360</f>
        <v>0</v>
      </c>
      <c r="Q360" s="185">
        <v>0.00084</v>
      </c>
      <c r="R360" s="185">
        <f>Q360*H360</f>
        <v>0.040656</v>
      </c>
      <c r="S360" s="185">
        <v>0</v>
      </c>
      <c r="T360" s="18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7" t="s">
        <v>219</v>
      </c>
      <c r="AT360" s="187" t="s">
        <v>124</v>
      </c>
      <c r="AU360" s="187" t="s">
        <v>79</v>
      </c>
      <c r="AY360" s="20" t="s">
        <v>121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20" t="s">
        <v>77</v>
      </c>
      <c r="BK360" s="188">
        <f>ROUND(I360*H360,2)</f>
        <v>0</v>
      </c>
      <c r="BL360" s="20" t="s">
        <v>219</v>
      </c>
      <c r="BM360" s="187" t="s">
        <v>1080</v>
      </c>
    </row>
    <row r="361" spans="2:51" s="13" customFormat="1" ht="11.25">
      <c r="B361" s="189"/>
      <c r="C361" s="190"/>
      <c r="D361" s="191" t="s">
        <v>131</v>
      </c>
      <c r="E361" s="192" t="s">
        <v>19</v>
      </c>
      <c r="F361" s="193" t="s">
        <v>1081</v>
      </c>
      <c r="G361" s="190"/>
      <c r="H361" s="194">
        <v>26</v>
      </c>
      <c r="I361" s="195"/>
      <c r="J361" s="190"/>
      <c r="K361" s="190"/>
      <c r="L361" s="196"/>
      <c r="M361" s="197"/>
      <c r="N361" s="198"/>
      <c r="O361" s="198"/>
      <c r="P361" s="198"/>
      <c r="Q361" s="198"/>
      <c r="R361" s="198"/>
      <c r="S361" s="198"/>
      <c r="T361" s="199"/>
      <c r="AT361" s="200" t="s">
        <v>131</v>
      </c>
      <c r="AU361" s="200" t="s">
        <v>79</v>
      </c>
      <c r="AV361" s="13" t="s">
        <v>79</v>
      </c>
      <c r="AW361" s="13" t="s">
        <v>31</v>
      </c>
      <c r="AX361" s="13" t="s">
        <v>69</v>
      </c>
      <c r="AY361" s="200" t="s">
        <v>121</v>
      </c>
    </row>
    <row r="362" spans="2:51" s="13" customFormat="1" ht="11.25">
      <c r="B362" s="189"/>
      <c r="C362" s="190"/>
      <c r="D362" s="191" t="s">
        <v>131</v>
      </c>
      <c r="E362" s="192" t="s">
        <v>19</v>
      </c>
      <c r="F362" s="193" t="s">
        <v>1082</v>
      </c>
      <c r="G362" s="190"/>
      <c r="H362" s="194">
        <v>22.4</v>
      </c>
      <c r="I362" s="195"/>
      <c r="J362" s="190"/>
      <c r="K362" s="190"/>
      <c r="L362" s="196"/>
      <c r="M362" s="197"/>
      <c r="N362" s="198"/>
      <c r="O362" s="198"/>
      <c r="P362" s="198"/>
      <c r="Q362" s="198"/>
      <c r="R362" s="198"/>
      <c r="S362" s="198"/>
      <c r="T362" s="199"/>
      <c r="AT362" s="200" t="s">
        <v>131</v>
      </c>
      <c r="AU362" s="200" t="s">
        <v>79</v>
      </c>
      <c r="AV362" s="13" t="s">
        <v>79</v>
      </c>
      <c r="AW362" s="13" t="s">
        <v>31</v>
      </c>
      <c r="AX362" s="13" t="s">
        <v>69</v>
      </c>
      <c r="AY362" s="200" t="s">
        <v>121</v>
      </c>
    </row>
    <row r="363" spans="2:51" s="14" customFormat="1" ht="11.25">
      <c r="B363" s="201"/>
      <c r="C363" s="202"/>
      <c r="D363" s="191" t="s">
        <v>131</v>
      </c>
      <c r="E363" s="203" t="s">
        <v>19</v>
      </c>
      <c r="F363" s="204" t="s">
        <v>134</v>
      </c>
      <c r="G363" s="202"/>
      <c r="H363" s="205">
        <v>48.4</v>
      </c>
      <c r="I363" s="206"/>
      <c r="J363" s="202"/>
      <c r="K363" s="202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131</v>
      </c>
      <c r="AU363" s="211" t="s">
        <v>79</v>
      </c>
      <c r="AV363" s="14" t="s">
        <v>129</v>
      </c>
      <c r="AW363" s="14" t="s">
        <v>31</v>
      </c>
      <c r="AX363" s="14" t="s">
        <v>77</v>
      </c>
      <c r="AY363" s="211" t="s">
        <v>121</v>
      </c>
    </row>
    <row r="364" spans="1:65" s="2" customFormat="1" ht="33" customHeight="1">
      <c r="A364" s="37"/>
      <c r="B364" s="38"/>
      <c r="C364" s="176" t="s">
        <v>1083</v>
      </c>
      <c r="D364" s="176" t="s">
        <v>124</v>
      </c>
      <c r="E364" s="177" t="s">
        <v>1084</v>
      </c>
      <c r="F364" s="178" t="s">
        <v>1085</v>
      </c>
      <c r="G364" s="179" t="s">
        <v>127</v>
      </c>
      <c r="H364" s="180">
        <v>18</v>
      </c>
      <c r="I364" s="181"/>
      <c r="J364" s="182">
        <f>ROUND(I364*H364,2)</f>
        <v>0</v>
      </c>
      <c r="K364" s="178" t="s">
        <v>128</v>
      </c>
      <c r="L364" s="42"/>
      <c r="M364" s="183" t="s">
        <v>19</v>
      </c>
      <c r="N364" s="184" t="s">
        <v>40</v>
      </c>
      <c r="O364" s="67"/>
      <c r="P364" s="185">
        <f>O364*H364</f>
        <v>0</v>
      </c>
      <c r="Q364" s="185">
        <v>0.00116</v>
      </c>
      <c r="R364" s="185">
        <f>Q364*H364</f>
        <v>0.02088</v>
      </c>
      <c r="S364" s="185">
        <v>0</v>
      </c>
      <c r="T364" s="18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7" t="s">
        <v>219</v>
      </c>
      <c r="AT364" s="187" t="s">
        <v>124</v>
      </c>
      <c r="AU364" s="187" t="s">
        <v>79</v>
      </c>
      <c r="AY364" s="20" t="s">
        <v>121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20" t="s">
        <v>77</v>
      </c>
      <c r="BK364" s="188">
        <f>ROUND(I364*H364,2)</f>
        <v>0</v>
      </c>
      <c r="BL364" s="20" t="s">
        <v>219</v>
      </c>
      <c r="BM364" s="187" t="s">
        <v>1086</v>
      </c>
    </row>
    <row r="365" spans="2:51" s="13" customFormat="1" ht="11.25">
      <c r="B365" s="189"/>
      <c r="C365" s="190"/>
      <c r="D365" s="191" t="s">
        <v>131</v>
      </c>
      <c r="E365" s="192" t="s">
        <v>19</v>
      </c>
      <c r="F365" s="193" t="s">
        <v>1087</v>
      </c>
      <c r="G365" s="190"/>
      <c r="H365" s="194">
        <v>18</v>
      </c>
      <c r="I365" s="195"/>
      <c r="J365" s="190"/>
      <c r="K365" s="190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131</v>
      </c>
      <c r="AU365" s="200" t="s">
        <v>79</v>
      </c>
      <c r="AV365" s="13" t="s">
        <v>79</v>
      </c>
      <c r="AW365" s="13" t="s">
        <v>31</v>
      </c>
      <c r="AX365" s="13" t="s">
        <v>77</v>
      </c>
      <c r="AY365" s="200" t="s">
        <v>121</v>
      </c>
    </row>
    <row r="366" spans="1:65" s="2" customFormat="1" ht="33" customHeight="1">
      <c r="A366" s="37"/>
      <c r="B366" s="38"/>
      <c r="C366" s="176" t="s">
        <v>1088</v>
      </c>
      <c r="D366" s="176" t="s">
        <v>124</v>
      </c>
      <c r="E366" s="177" t="s">
        <v>1089</v>
      </c>
      <c r="F366" s="178" t="s">
        <v>1090</v>
      </c>
      <c r="G366" s="179" t="s">
        <v>127</v>
      </c>
      <c r="H366" s="180">
        <v>38.6</v>
      </c>
      <c r="I366" s="181"/>
      <c r="J366" s="182">
        <f>ROUND(I366*H366,2)</f>
        <v>0</v>
      </c>
      <c r="K366" s="178" t="s">
        <v>128</v>
      </c>
      <c r="L366" s="42"/>
      <c r="M366" s="183" t="s">
        <v>19</v>
      </c>
      <c r="N366" s="184" t="s">
        <v>40</v>
      </c>
      <c r="O366" s="67"/>
      <c r="P366" s="185">
        <f>O366*H366</f>
        <v>0</v>
      </c>
      <c r="Q366" s="185">
        <v>0.00144</v>
      </c>
      <c r="R366" s="185">
        <f>Q366*H366</f>
        <v>0.05558400000000001</v>
      </c>
      <c r="S366" s="185">
        <v>0</v>
      </c>
      <c r="T366" s="18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7" t="s">
        <v>219</v>
      </c>
      <c r="AT366" s="187" t="s">
        <v>124</v>
      </c>
      <c r="AU366" s="187" t="s">
        <v>79</v>
      </c>
      <c r="AY366" s="20" t="s">
        <v>121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20" t="s">
        <v>77</v>
      </c>
      <c r="BK366" s="188">
        <f>ROUND(I366*H366,2)</f>
        <v>0</v>
      </c>
      <c r="BL366" s="20" t="s">
        <v>219</v>
      </c>
      <c r="BM366" s="187" t="s">
        <v>1091</v>
      </c>
    </row>
    <row r="367" spans="2:51" s="13" customFormat="1" ht="11.25">
      <c r="B367" s="189"/>
      <c r="C367" s="190"/>
      <c r="D367" s="191" t="s">
        <v>131</v>
      </c>
      <c r="E367" s="192" t="s">
        <v>19</v>
      </c>
      <c r="F367" s="193" t="s">
        <v>1092</v>
      </c>
      <c r="G367" s="190"/>
      <c r="H367" s="194">
        <v>38.6</v>
      </c>
      <c r="I367" s="195"/>
      <c r="J367" s="190"/>
      <c r="K367" s="190"/>
      <c r="L367" s="196"/>
      <c r="M367" s="197"/>
      <c r="N367" s="198"/>
      <c r="O367" s="198"/>
      <c r="P367" s="198"/>
      <c r="Q367" s="198"/>
      <c r="R367" s="198"/>
      <c r="S367" s="198"/>
      <c r="T367" s="199"/>
      <c r="AT367" s="200" t="s">
        <v>131</v>
      </c>
      <c r="AU367" s="200" t="s">
        <v>79</v>
      </c>
      <c r="AV367" s="13" t="s">
        <v>79</v>
      </c>
      <c r="AW367" s="13" t="s">
        <v>31</v>
      </c>
      <c r="AX367" s="13" t="s">
        <v>77</v>
      </c>
      <c r="AY367" s="200" t="s">
        <v>121</v>
      </c>
    </row>
    <row r="368" spans="1:65" s="2" customFormat="1" ht="33" customHeight="1">
      <c r="A368" s="37"/>
      <c r="B368" s="38"/>
      <c r="C368" s="212" t="s">
        <v>1093</v>
      </c>
      <c r="D368" s="212" t="s">
        <v>135</v>
      </c>
      <c r="E368" s="213" t="s">
        <v>1094</v>
      </c>
      <c r="F368" s="214" t="s">
        <v>1095</v>
      </c>
      <c r="G368" s="215" t="s">
        <v>323</v>
      </c>
      <c r="H368" s="216">
        <v>1</v>
      </c>
      <c r="I368" s="217"/>
      <c r="J368" s="218">
        <f>ROUND(I368*H368,2)</f>
        <v>0</v>
      </c>
      <c r="K368" s="214" t="s">
        <v>128</v>
      </c>
      <c r="L368" s="219"/>
      <c r="M368" s="220" t="s">
        <v>19</v>
      </c>
      <c r="N368" s="221" t="s">
        <v>40</v>
      </c>
      <c r="O368" s="67"/>
      <c r="P368" s="185">
        <f>O368*H368</f>
        <v>0</v>
      </c>
      <c r="Q368" s="185">
        <v>0.001</v>
      </c>
      <c r="R368" s="185">
        <f>Q368*H368</f>
        <v>0.001</v>
      </c>
      <c r="S368" s="185">
        <v>0</v>
      </c>
      <c r="T368" s="18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7" t="s">
        <v>230</v>
      </c>
      <c r="AT368" s="187" t="s">
        <v>135</v>
      </c>
      <c r="AU368" s="187" t="s">
        <v>79</v>
      </c>
      <c r="AY368" s="20" t="s">
        <v>121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20" t="s">
        <v>77</v>
      </c>
      <c r="BK368" s="188">
        <f>ROUND(I368*H368,2)</f>
        <v>0</v>
      </c>
      <c r="BL368" s="20" t="s">
        <v>219</v>
      </c>
      <c r="BM368" s="187" t="s">
        <v>1096</v>
      </c>
    </row>
    <row r="369" spans="1:47" s="2" customFormat="1" ht="19.5">
      <c r="A369" s="37"/>
      <c r="B369" s="38"/>
      <c r="C369" s="39"/>
      <c r="D369" s="191" t="s">
        <v>696</v>
      </c>
      <c r="E369" s="39"/>
      <c r="F369" s="251" t="s">
        <v>1065</v>
      </c>
      <c r="G369" s="39"/>
      <c r="H369" s="39"/>
      <c r="I369" s="252"/>
      <c r="J369" s="39"/>
      <c r="K369" s="39"/>
      <c r="L369" s="42"/>
      <c r="M369" s="253"/>
      <c r="N369" s="254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696</v>
      </c>
      <c r="AU369" s="20" t="s">
        <v>79</v>
      </c>
    </row>
    <row r="370" spans="1:65" s="2" customFormat="1" ht="16.5" customHeight="1">
      <c r="A370" s="37"/>
      <c r="B370" s="38"/>
      <c r="C370" s="212" t="s">
        <v>1097</v>
      </c>
      <c r="D370" s="212" t="s">
        <v>135</v>
      </c>
      <c r="E370" s="213" t="s">
        <v>1098</v>
      </c>
      <c r="F370" s="214" t="s">
        <v>1099</v>
      </c>
      <c r="G370" s="215" t="s">
        <v>323</v>
      </c>
      <c r="H370" s="216">
        <v>7</v>
      </c>
      <c r="I370" s="217"/>
      <c r="J370" s="218">
        <f>ROUND(I370*H370,2)</f>
        <v>0</v>
      </c>
      <c r="K370" s="214" t="s">
        <v>128</v>
      </c>
      <c r="L370" s="219"/>
      <c r="M370" s="220" t="s">
        <v>19</v>
      </c>
      <c r="N370" s="221" t="s">
        <v>40</v>
      </c>
      <c r="O370" s="67"/>
      <c r="P370" s="185">
        <f>O370*H370</f>
        <v>0</v>
      </c>
      <c r="Q370" s="185">
        <v>0.0018</v>
      </c>
      <c r="R370" s="185">
        <f>Q370*H370</f>
        <v>0.0126</v>
      </c>
      <c r="S370" s="185">
        <v>0</v>
      </c>
      <c r="T370" s="18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87" t="s">
        <v>230</v>
      </c>
      <c r="AT370" s="187" t="s">
        <v>135</v>
      </c>
      <c r="AU370" s="187" t="s">
        <v>79</v>
      </c>
      <c r="AY370" s="20" t="s">
        <v>121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20" t="s">
        <v>77</v>
      </c>
      <c r="BK370" s="188">
        <f>ROUND(I370*H370,2)</f>
        <v>0</v>
      </c>
      <c r="BL370" s="20" t="s">
        <v>219</v>
      </c>
      <c r="BM370" s="187" t="s">
        <v>1100</v>
      </c>
    </row>
    <row r="371" spans="1:47" s="2" customFormat="1" ht="19.5">
      <c r="A371" s="37"/>
      <c r="B371" s="38"/>
      <c r="C371" s="39"/>
      <c r="D371" s="191" t="s">
        <v>696</v>
      </c>
      <c r="E371" s="39"/>
      <c r="F371" s="251" t="s">
        <v>1065</v>
      </c>
      <c r="G371" s="39"/>
      <c r="H371" s="39"/>
      <c r="I371" s="252"/>
      <c r="J371" s="39"/>
      <c r="K371" s="39"/>
      <c r="L371" s="42"/>
      <c r="M371" s="253"/>
      <c r="N371" s="254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20" t="s">
        <v>696</v>
      </c>
      <c r="AU371" s="20" t="s">
        <v>79</v>
      </c>
    </row>
    <row r="372" spans="1:65" s="2" customFormat="1" ht="24">
      <c r="A372" s="37"/>
      <c r="B372" s="38"/>
      <c r="C372" s="212" t="s">
        <v>1101</v>
      </c>
      <c r="D372" s="212" t="s">
        <v>135</v>
      </c>
      <c r="E372" s="213" t="s">
        <v>1102</v>
      </c>
      <c r="F372" s="214" t="s">
        <v>1103</v>
      </c>
      <c r="G372" s="215" t="s">
        <v>323</v>
      </c>
      <c r="H372" s="216">
        <v>6</v>
      </c>
      <c r="I372" s="217"/>
      <c r="J372" s="218">
        <f>ROUND(I372*H372,2)</f>
        <v>0</v>
      </c>
      <c r="K372" s="214" t="s">
        <v>128</v>
      </c>
      <c r="L372" s="219"/>
      <c r="M372" s="220" t="s">
        <v>19</v>
      </c>
      <c r="N372" s="221" t="s">
        <v>40</v>
      </c>
      <c r="O372" s="67"/>
      <c r="P372" s="185">
        <f>O372*H372</f>
        <v>0</v>
      </c>
      <c r="Q372" s="185">
        <v>0.0075</v>
      </c>
      <c r="R372" s="185">
        <f>Q372*H372</f>
        <v>0.045</v>
      </c>
      <c r="S372" s="185">
        <v>0</v>
      </c>
      <c r="T372" s="18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87" t="s">
        <v>230</v>
      </c>
      <c r="AT372" s="187" t="s">
        <v>135</v>
      </c>
      <c r="AU372" s="187" t="s">
        <v>79</v>
      </c>
      <c r="AY372" s="20" t="s">
        <v>121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20" t="s">
        <v>77</v>
      </c>
      <c r="BK372" s="188">
        <f>ROUND(I372*H372,2)</f>
        <v>0</v>
      </c>
      <c r="BL372" s="20" t="s">
        <v>219</v>
      </c>
      <c r="BM372" s="187" t="s">
        <v>1104</v>
      </c>
    </row>
    <row r="373" spans="1:47" s="2" customFormat="1" ht="19.5">
      <c r="A373" s="37"/>
      <c r="B373" s="38"/>
      <c r="C373" s="39"/>
      <c r="D373" s="191" t="s">
        <v>696</v>
      </c>
      <c r="E373" s="39"/>
      <c r="F373" s="251" t="s">
        <v>1065</v>
      </c>
      <c r="G373" s="39"/>
      <c r="H373" s="39"/>
      <c r="I373" s="252"/>
      <c r="J373" s="39"/>
      <c r="K373" s="39"/>
      <c r="L373" s="42"/>
      <c r="M373" s="253"/>
      <c r="N373" s="254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20" t="s">
        <v>696</v>
      </c>
      <c r="AU373" s="20" t="s">
        <v>79</v>
      </c>
    </row>
    <row r="374" spans="1:65" s="2" customFormat="1" ht="16.5" customHeight="1">
      <c r="A374" s="37"/>
      <c r="B374" s="38"/>
      <c r="C374" s="212" t="s">
        <v>1105</v>
      </c>
      <c r="D374" s="212" t="s">
        <v>135</v>
      </c>
      <c r="E374" s="213" t="s">
        <v>1106</v>
      </c>
      <c r="F374" s="214" t="s">
        <v>1107</v>
      </c>
      <c r="G374" s="215" t="s">
        <v>1108</v>
      </c>
      <c r="H374" s="216">
        <v>4</v>
      </c>
      <c r="I374" s="217"/>
      <c r="J374" s="218">
        <f>ROUND(I374*H374,2)</f>
        <v>0</v>
      </c>
      <c r="K374" s="214" t="s">
        <v>128</v>
      </c>
      <c r="L374" s="219"/>
      <c r="M374" s="220" t="s">
        <v>19</v>
      </c>
      <c r="N374" s="221" t="s">
        <v>40</v>
      </c>
      <c r="O374" s="67"/>
      <c r="P374" s="185">
        <f>O374*H374</f>
        <v>0</v>
      </c>
      <c r="Q374" s="185">
        <v>0.0008</v>
      </c>
      <c r="R374" s="185">
        <f>Q374*H374</f>
        <v>0.0032</v>
      </c>
      <c r="S374" s="185">
        <v>0</v>
      </c>
      <c r="T374" s="18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87" t="s">
        <v>230</v>
      </c>
      <c r="AT374" s="187" t="s">
        <v>135</v>
      </c>
      <c r="AU374" s="187" t="s">
        <v>79</v>
      </c>
      <c r="AY374" s="20" t="s">
        <v>121</v>
      </c>
      <c r="BE374" s="188">
        <f>IF(N374="základní",J374,0)</f>
        <v>0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20" t="s">
        <v>77</v>
      </c>
      <c r="BK374" s="188">
        <f>ROUND(I374*H374,2)</f>
        <v>0</v>
      </c>
      <c r="BL374" s="20" t="s">
        <v>219</v>
      </c>
      <c r="BM374" s="187" t="s">
        <v>1109</v>
      </c>
    </row>
    <row r="375" spans="1:47" s="2" customFormat="1" ht="19.5">
      <c r="A375" s="37"/>
      <c r="B375" s="38"/>
      <c r="C375" s="39"/>
      <c r="D375" s="191" t="s">
        <v>696</v>
      </c>
      <c r="E375" s="39"/>
      <c r="F375" s="251" t="s">
        <v>1065</v>
      </c>
      <c r="G375" s="39"/>
      <c r="H375" s="39"/>
      <c r="I375" s="252"/>
      <c r="J375" s="39"/>
      <c r="K375" s="39"/>
      <c r="L375" s="42"/>
      <c r="M375" s="253"/>
      <c r="N375" s="254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20" t="s">
        <v>696</v>
      </c>
      <c r="AU375" s="20" t="s">
        <v>79</v>
      </c>
    </row>
    <row r="376" spans="1:65" s="2" customFormat="1" ht="16.5" customHeight="1">
      <c r="A376" s="37"/>
      <c r="B376" s="38"/>
      <c r="C376" s="212" t="s">
        <v>1110</v>
      </c>
      <c r="D376" s="212" t="s">
        <v>135</v>
      </c>
      <c r="E376" s="213" t="s">
        <v>1111</v>
      </c>
      <c r="F376" s="214" t="s">
        <v>1112</v>
      </c>
      <c r="G376" s="215" t="s">
        <v>323</v>
      </c>
      <c r="H376" s="216">
        <v>4</v>
      </c>
      <c r="I376" s="217"/>
      <c r="J376" s="218">
        <f>ROUND(I376*H376,2)</f>
        <v>0</v>
      </c>
      <c r="K376" s="214" t="s">
        <v>128</v>
      </c>
      <c r="L376" s="219"/>
      <c r="M376" s="220" t="s">
        <v>19</v>
      </c>
      <c r="N376" s="221" t="s">
        <v>40</v>
      </c>
      <c r="O376" s="67"/>
      <c r="P376" s="185">
        <f>O376*H376</f>
        <v>0</v>
      </c>
      <c r="Q376" s="185">
        <v>0.00125</v>
      </c>
      <c r="R376" s="185">
        <f>Q376*H376</f>
        <v>0.005</v>
      </c>
      <c r="S376" s="185">
        <v>0</v>
      </c>
      <c r="T376" s="18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7" t="s">
        <v>230</v>
      </c>
      <c r="AT376" s="187" t="s">
        <v>135</v>
      </c>
      <c r="AU376" s="187" t="s">
        <v>79</v>
      </c>
      <c r="AY376" s="20" t="s">
        <v>121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20" t="s">
        <v>77</v>
      </c>
      <c r="BK376" s="188">
        <f>ROUND(I376*H376,2)</f>
        <v>0</v>
      </c>
      <c r="BL376" s="20" t="s">
        <v>219</v>
      </c>
      <c r="BM376" s="187" t="s">
        <v>1113</v>
      </c>
    </row>
    <row r="377" spans="1:47" s="2" customFormat="1" ht="19.5">
      <c r="A377" s="37"/>
      <c r="B377" s="38"/>
      <c r="C377" s="39"/>
      <c r="D377" s="191" t="s">
        <v>696</v>
      </c>
      <c r="E377" s="39"/>
      <c r="F377" s="251" t="s">
        <v>1065</v>
      </c>
      <c r="G377" s="39"/>
      <c r="H377" s="39"/>
      <c r="I377" s="252"/>
      <c r="J377" s="39"/>
      <c r="K377" s="39"/>
      <c r="L377" s="42"/>
      <c r="M377" s="253"/>
      <c r="N377" s="254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20" t="s">
        <v>696</v>
      </c>
      <c r="AU377" s="20" t="s">
        <v>79</v>
      </c>
    </row>
    <row r="378" spans="1:65" s="2" customFormat="1" ht="24">
      <c r="A378" s="37"/>
      <c r="B378" s="38"/>
      <c r="C378" s="212" t="s">
        <v>1114</v>
      </c>
      <c r="D378" s="212" t="s">
        <v>135</v>
      </c>
      <c r="E378" s="213" t="s">
        <v>1115</v>
      </c>
      <c r="F378" s="214" t="s">
        <v>1116</v>
      </c>
      <c r="G378" s="215" t="s">
        <v>323</v>
      </c>
      <c r="H378" s="216">
        <v>4</v>
      </c>
      <c r="I378" s="217"/>
      <c r="J378" s="218">
        <f>ROUND(I378*H378,2)</f>
        <v>0</v>
      </c>
      <c r="K378" s="214" t="s">
        <v>128</v>
      </c>
      <c r="L378" s="219"/>
      <c r="M378" s="220" t="s">
        <v>19</v>
      </c>
      <c r="N378" s="221" t="s">
        <v>40</v>
      </c>
      <c r="O378" s="67"/>
      <c r="P378" s="185">
        <f>O378*H378</f>
        <v>0</v>
      </c>
      <c r="Q378" s="185">
        <v>0.008</v>
      </c>
      <c r="R378" s="185">
        <f>Q378*H378</f>
        <v>0.032</v>
      </c>
      <c r="S378" s="185">
        <v>0</v>
      </c>
      <c r="T378" s="18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7" t="s">
        <v>230</v>
      </c>
      <c r="AT378" s="187" t="s">
        <v>135</v>
      </c>
      <c r="AU378" s="187" t="s">
        <v>79</v>
      </c>
      <c r="AY378" s="20" t="s">
        <v>121</v>
      </c>
      <c r="BE378" s="188">
        <f>IF(N378="základní",J378,0)</f>
        <v>0</v>
      </c>
      <c r="BF378" s="188">
        <f>IF(N378="snížená",J378,0)</f>
        <v>0</v>
      </c>
      <c r="BG378" s="188">
        <f>IF(N378="zákl. přenesená",J378,0)</f>
        <v>0</v>
      </c>
      <c r="BH378" s="188">
        <f>IF(N378="sníž. přenesená",J378,0)</f>
        <v>0</v>
      </c>
      <c r="BI378" s="188">
        <f>IF(N378="nulová",J378,0)</f>
        <v>0</v>
      </c>
      <c r="BJ378" s="20" t="s">
        <v>77</v>
      </c>
      <c r="BK378" s="188">
        <f>ROUND(I378*H378,2)</f>
        <v>0</v>
      </c>
      <c r="BL378" s="20" t="s">
        <v>219</v>
      </c>
      <c r="BM378" s="187" t="s">
        <v>1117</v>
      </c>
    </row>
    <row r="379" spans="1:47" s="2" customFormat="1" ht="19.5">
      <c r="A379" s="37"/>
      <c r="B379" s="38"/>
      <c r="C379" s="39"/>
      <c r="D379" s="191" t="s">
        <v>696</v>
      </c>
      <c r="E379" s="39"/>
      <c r="F379" s="251" t="s">
        <v>1065</v>
      </c>
      <c r="G379" s="39"/>
      <c r="H379" s="39"/>
      <c r="I379" s="252"/>
      <c r="J379" s="39"/>
      <c r="K379" s="39"/>
      <c r="L379" s="42"/>
      <c r="M379" s="253"/>
      <c r="N379" s="254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20" t="s">
        <v>696</v>
      </c>
      <c r="AU379" s="20" t="s">
        <v>79</v>
      </c>
    </row>
    <row r="380" spans="1:65" s="2" customFormat="1" ht="16.5" customHeight="1">
      <c r="A380" s="37"/>
      <c r="B380" s="38"/>
      <c r="C380" s="212" t="s">
        <v>1118</v>
      </c>
      <c r="D380" s="212" t="s">
        <v>135</v>
      </c>
      <c r="E380" s="213" t="s">
        <v>1119</v>
      </c>
      <c r="F380" s="214" t="s">
        <v>1120</v>
      </c>
      <c r="G380" s="215" t="s">
        <v>323</v>
      </c>
      <c r="H380" s="216">
        <v>7</v>
      </c>
      <c r="I380" s="217"/>
      <c r="J380" s="218">
        <f>ROUND(I380*H380,2)</f>
        <v>0</v>
      </c>
      <c r="K380" s="214" t="s">
        <v>128</v>
      </c>
      <c r="L380" s="219"/>
      <c r="M380" s="220" t="s">
        <v>19</v>
      </c>
      <c r="N380" s="221" t="s">
        <v>40</v>
      </c>
      <c r="O380" s="67"/>
      <c r="P380" s="185">
        <f>O380*H380</f>
        <v>0</v>
      </c>
      <c r="Q380" s="185">
        <v>0.012</v>
      </c>
      <c r="R380" s="185">
        <f>Q380*H380</f>
        <v>0.084</v>
      </c>
      <c r="S380" s="185">
        <v>0</v>
      </c>
      <c r="T380" s="18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7" t="s">
        <v>230</v>
      </c>
      <c r="AT380" s="187" t="s">
        <v>135</v>
      </c>
      <c r="AU380" s="187" t="s">
        <v>79</v>
      </c>
      <c r="AY380" s="20" t="s">
        <v>121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20" t="s">
        <v>77</v>
      </c>
      <c r="BK380" s="188">
        <f>ROUND(I380*H380,2)</f>
        <v>0</v>
      </c>
      <c r="BL380" s="20" t="s">
        <v>219</v>
      </c>
      <c r="BM380" s="187" t="s">
        <v>1121</v>
      </c>
    </row>
    <row r="381" spans="1:47" s="2" customFormat="1" ht="19.5">
      <c r="A381" s="37"/>
      <c r="B381" s="38"/>
      <c r="C381" s="39"/>
      <c r="D381" s="191" t="s">
        <v>696</v>
      </c>
      <c r="E381" s="39"/>
      <c r="F381" s="251" t="s">
        <v>1065</v>
      </c>
      <c r="G381" s="39"/>
      <c r="H381" s="39"/>
      <c r="I381" s="252"/>
      <c r="J381" s="39"/>
      <c r="K381" s="39"/>
      <c r="L381" s="42"/>
      <c r="M381" s="253"/>
      <c r="N381" s="254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696</v>
      </c>
      <c r="AU381" s="20" t="s">
        <v>79</v>
      </c>
    </row>
    <row r="382" spans="1:65" s="2" customFormat="1" ht="16.5" customHeight="1">
      <c r="A382" s="37"/>
      <c r="B382" s="38"/>
      <c r="C382" s="212" t="s">
        <v>1122</v>
      </c>
      <c r="D382" s="212" t="s">
        <v>135</v>
      </c>
      <c r="E382" s="213" t="s">
        <v>1123</v>
      </c>
      <c r="F382" s="214" t="s">
        <v>1124</v>
      </c>
      <c r="G382" s="215" t="s">
        <v>323</v>
      </c>
      <c r="H382" s="216">
        <v>3</v>
      </c>
      <c r="I382" s="217"/>
      <c r="J382" s="218">
        <f>ROUND(I382*H382,2)</f>
        <v>0</v>
      </c>
      <c r="K382" s="214" t="s">
        <v>128</v>
      </c>
      <c r="L382" s="219"/>
      <c r="M382" s="220" t="s">
        <v>19</v>
      </c>
      <c r="N382" s="221" t="s">
        <v>40</v>
      </c>
      <c r="O382" s="67"/>
      <c r="P382" s="185">
        <f>O382*H382</f>
        <v>0</v>
      </c>
      <c r="Q382" s="185">
        <v>0.0083</v>
      </c>
      <c r="R382" s="185">
        <f>Q382*H382</f>
        <v>0.0249</v>
      </c>
      <c r="S382" s="185">
        <v>0</v>
      </c>
      <c r="T382" s="18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87" t="s">
        <v>230</v>
      </c>
      <c r="AT382" s="187" t="s">
        <v>135</v>
      </c>
      <c r="AU382" s="187" t="s">
        <v>79</v>
      </c>
      <c r="AY382" s="20" t="s">
        <v>121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20" t="s">
        <v>77</v>
      </c>
      <c r="BK382" s="188">
        <f>ROUND(I382*H382,2)</f>
        <v>0</v>
      </c>
      <c r="BL382" s="20" t="s">
        <v>219</v>
      </c>
      <c r="BM382" s="187" t="s">
        <v>1125</v>
      </c>
    </row>
    <row r="383" spans="1:47" s="2" customFormat="1" ht="19.5">
      <c r="A383" s="37"/>
      <c r="B383" s="38"/>
      <c r="C383" s="39"/>
      <c r="D383" s="191" t="s">
        <v>696</v>
      </c>
      <c r="E383" s="39"/>
      <c r="F383" s="251" t="s">
        <v>1065</v>
      </c>
      <c r="G383" s="39"/>
      <c r="H383" s="39"/>
      <c r="I383" s="252"/>
      <c r="J383" s="39"/>
      <c r="K383" s="39"/>
      <c r="L383" s="42"/>
      <c r="M383" s="253"/>
      <c r="N383" s="254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20" t="s">
        <v>696</v>
      </c>
      <c r="AU383" s="20" t="s">
        <v>79</v>
      </c>
    </row>
    <row r="384" spans="1:65" s="2" customFormat="1" ht="16.5" customHeight="1">
      <c r="A384" s="37"/>
      <c r="B384" s="38"/>
      <c r="C384" s="212" t="s">
        <v>1126</v>
      </c>
      <c r="D384" s="212" t="s">
        <v>135</v>
      </c>
      <c r="E384" s="213" t="s">
        <v>1127</v>
      </c>
      <c r="F384" s="214" t="s">
        <v>1128</v>
      </c>
      <c r="G384" s="215" t="s">
        <v>323</v>
      </c>
      <c r="H384" s="216">
        <v>1</v>
      </c>
      <c r="I384" s="217"/>
      <c r="J384" s="218">
        <f>ROUND(I384*H384,2)</f>
        <v>0</v>
      </c>
      <c r="K384" s="214" t="s">
        <v>128</v>
      </c>
      <c r="L384" s="219"/>
      <c r="M384" s="220" t="s">
        <v>19</v>
      </c>
      <c r="N384" s="221" t="s">
        <v>40</v>
      </c>
      <c r="O384" s="67"/>
      <c r="P384" s="185">
        <f>O384*H384</f>
        <v>0</v>
      </c>
      <c r="Q384" s="185">
        <v>0.014</v>
      </c>
      <c r="R384" s="185">
        <f>Q384*H384</f>
        <v>0.014</v>
      </c>
      <c r="S384" s="185">
        <v>0</v>
      </c>
      <c r="T384" s="18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7" t="s">
        <v>230</v>
      </c>
      <c r="AT384" s="187" t="s">
        <v>135</v>
      </c>
      <c r="AU384" s="187" t="s">
        <v>79</v>
      </c>
      <c r="AY384" s="20" t="s">
        <v>121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20" t="s">
        <v>77</v>
      </c>
      <c r="BK384" s="188">
        <f>ROUND(I384*H384,2)</f>
        <v>0</v>
      </c>
      <c r="BL384" s="20" t="s">
        <v>219</v>
      </c>
      <c r="BM384" s="187" t="s">
        <v>1129</v>
      </c>
    </row>
    <row r="385" spans="1:47" s="2" customFormat="1" ht="19.5">
      <c r="A385" s="37"/>
      <c r="B385" s="38"/>
      <c r="C385" s="39"/>
      <c r="D385" s="191" t="s">
        <v>696</v>
      </c>
      <c r="E385" s="39"/>
      <c r="F385" s="251" t="s">
        <v>1065</v>
      </c>
      <c r="G385" s="39"/>
      <c r="H385" s="39"/>
      <c r="I385" s="252"/>
      <c r="J385" s="39"/>
      <c r="K385" s="39"/>
      <c r="L385" s="42"/>
      <c r="M385" s="253"/>
      <c r="N385" s="254"/>
      <c r="O385" s="67"/>
      <c r="P385" s="67"/>
      <c r="Q385" s="67"/>
      <c r="R385" s="67"/>
      <c r="S385" s="67"/>
      <c r="T385" s="68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20" t="s">
        <v>696</v>
      </c>
      <c r="AU385" s="20" t="s">
        <v>79</v>
      </c>
    </row>
    <row r="386" spans="1:65" s="2" customFormat="1" ht="24">
      <c r="A386" s="37"/>
      <c r="B386" s="38"/>
      <c r="C386" s="212" t="s">
        <v>1130</v>
      </c>
      <c r="D386" s="212" t="s">
        <v>135</v>
      </c>
      <c r="E386" s="213" t="s">
        <v>1131</v>
      </c>
      <c r="F386" s="214" t="s">
        <v>1132</v>
      </c>
      <c r="G386" s="215" t="s">
        <v>323</v>
      </c>
      <c r="H386" s="216">
        <v>4</v>
      </c>
      <c r="I386" s="217"/>
      <c r="J386" s="218">
        <f>ROUND(I386*H386,2)</f>
        <v>0</v>
      </c>
      <c r="K386" s="214" t="s">
        <v>128</v>
      </c>
      <c r="L386" s="219"/>
      <c r="M386" s="220" t="s">
        <v>19</v>
      </c>
      <c r="N386" s="221" t="s">
        <v>40</v>
      </c>
      <c r="O386" s="67"/>
      <c r="P386" s="185">
        <f>O386*H386</f>
        <v>0</v>
      </c>
      <c r="Q386" s="185">
        <v>0.0008</v>
      </c>
      <c r="R386" s="185">
        <f>Q386*H386</f>
        <v>0.0032</v>
      </c>
      <c r="S386" s="185">
        <v>0</v>
      </c>
      <c r="T386" s="18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230</v>
      </c>
      <c r="AT386" s="187" t="s">
        <v>135</v>
      </c>
      <c r="AU386" s="187" t="s">
        <v>79</v>
      </c>
      <c r="AY386" s="20" t="s">
        <v>121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20" t="s">
        <v>77</v>
      </c>
      <c r="BK386" s="188">
        <f>ROUND(I386*H386,2)</f>
        <v>0</v>
      </c>
      <c r="BL386" s="20" t="s">
        <v>219</v>
      </c>
      <c r="BM386" s="187" t="s">
        <v>1133</v>
      </c>
    </row>
    <row r="387" spans="1:47" s="2" customFormat="1" ht="19.5">
      <c r="A387" s="37"/>
      <c r="B387" s="38"/>
      <c r="C387" s="39"/>
      <c r="D387" s="191" t="s">
        <v>696</v>
      </c>
      <c r="E387" s="39"/>
      <c r="F387" s="251" t="s">
        <v>1065</v>
      </c>
      <c r="G387" s="39"/>
      <c r="H387" s="39"/>
      <c r="I387" s="252"/>
      <c r="J387" s="39"/>
      <c r="K387" s="39"/>
      <c r="L387" s="42"/>
      <c r="M387" s="253"/>
      <c r="N387" s="254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696</v>
      </c>
      <c r="AU387" s="20" t="s">
        <v>79</v>
      </c>
    </row>
    <row r="388" spans="1:65" s="2" customFormat="1" ht="16.5" customHeight="1">
      <c r="A388" s="37"/>
      <c r="B388" s="38"/>
      <c r="C388" s="212" t="s">
        <v>1134</v>
      </c>
      <c r="D388" s="212" t="s">
        <v>135</v>
      </c>
      <c r="E388" s="213" t="s">
        <v>1135</v>
      </c>
      <c r="F388" s="214" t="s">
        <v>1136</v>
      </c>
      <c r="G388" s="215" t="s">
        <v>323</v>
      </c>
      <c r="H388" s="216">
        <v>7</v>
      </c>
      <c r="I388" s="217"/>
      <c r="J388" s="218">
        <f>ROUND(I388*H388,2)</f>
        <v>0</v>
      </c>
      <c r="K388" s="214" t="s">
        <v>128</v>
      </c>
      <c r="L388" s="219"/>
      <c r="M388" s="220" t="s">
        <v>19</v>
      </c>
      <c r="N388" s="221" t="s">
        <v>40</v>
      </c>
      <c r="O388" s="67"/>
      <c r="P388" s="185">
        <f>O388*H388</f>
        <v>0</v>
      </c>
      <c r="Q388" s="185">
        <v>0.0003</v>
      </c>
      <c r="R388" s="185">
        <f>Q388*H388</f>
        <v>0.0021</v>
      </c>
      <c r="S388" s="185">
        <v>0</v>
      </c>
      <c r="T388" s="18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87" t="s">
        <v>230</v>
      </c>
      <c r="AT388" s="187" t="s">
        <v>135</v>
      </c>
      <c r="AU388" s="187" t="s">
        <v>79</v>
      </c>
      <c r="AY388" s="20" t="s">
        <v>121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20" t="s">
        <v>77</v>
      </c>
      <c r="BK388" s="188">
        <f>ROUND(I388*H388,2)</f>
        <v>0</v>
      </c>
      <c r="BL388" s="20" t="s">
        <v>219</v>
      </c>
      <c r="BM388" s="187" t="s">
        <v>1137</v>
      </c>
    </row>
    <row r="389" spans="1:47" s="2" customFormat="1" ht="19.5">
      <c r="A389" s="37"/>
      <c r="B389" s="38"/>
      <c r="C389" s="39"/>
      <c r="D389" s="191" t="s">
        <v>696</v>
      </c>
      <c r="E389" s="39"/>
      <c r="F389" s="251" t="s">
        <v>1065</v>
      </c>
      <c r="G389" s="39"/>
      <c r="H389" s="39"/>
      <c r="I389" s="252"/>
      <c r="J389" s="39"/>
      <c r="K389" s="39"/>
      <c r="L389" s="42"/>
      <c r="M389" s="253"/>
      <c r="N389" s="254"/>
      <c r="O389" s="67"/>
      <c r="P389" s="67"/>
      <c r="Q389" s="67"/>
      <c r="R389" s="67"/>
      <c r="S389" s="67"/>
      <c r="T389" s="68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20" t="s">
        <v>696</v>
      </c>
      <c r="AU389" s="20" t="s">
        <v>79</v>
      </c>
    </row>
    <row r="390" spans="1:65" s="2" customFormat="1" ht="24">
      <c r="A390" s="37"/>
      <c r="B390" s="38"/>
      <c r="C390" s="212" t="s">
        <v>1138</v>
      </c>
      <c r="D390" s="212" t="s">
        <v>135</v>
      </c>
      <c r="E390" s="213" t="s">
        <v>1139</v>
      </c>
      <c r="F390" s="214" t="s">
        <v>1140</v>
      </c>
      <c r="G390" s="215" t="s">
        <v>323</v>
      </c>
      <c r="H390" s="216">
        <v>7</v>
      </c>
      <c r="I390" s="217"/>
      <c r="J390" s="218">
        <f>ROUND(I390*H390,2)</f>
        <v>0</v>
      </c>
      <c r="K390" s="214" t="s">
        <v>128</v>
      </c>
      <c r="L390" s="219"/>
      <c r="M390" s="220" t="s">
        <v>19</v>
      </c>
      <c r="N390" s="221" t="s">
        <v>40</v>
      </c>
      <c r="O390" s="67"/>
      <c r="P390" s="185">
        <f>O390*H390</f>
        <v>0</v>
      </c>
      <c r="Q390" s="185">
        <v>0.0005</v>
      </c>
      <c r="R390" s="185">
        <f>Q390*H390</f>
        <v>0.0035</v>
      </c>
      <c r="S390" s="185">
        <v>0</v>
      </c>
      <c r="T390" s="18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87" t="s">
        <v>230</v>
      </c>
      <c r="AT390" s="187" t="s">
        <v>135</v>
      </c>
      <c r="AU390" s="187" t="s">
        <v>79</v>
      </c>
      <c r="AY390" s="20" t="s">
        <v>121</v>
      </c>
      <c r="BE390" s="188">
        <f>IF(N390="základní",J390,0)</f>
        <v>0</v>
      </c>
      <c r="BF390" s="188">
        <f>IF(N390="snížená",J390,0)</f>
        <v>0</v>
      </c>
      <c r="BG390" s="188">
        <f>IF(N390="zákl. přenesená",J390,0)</f>
        <v>0</v>
      </c>
      <c r="BH390" s="188">
        <f>IF(N390="sníž. přenesená",J390,0)</f>
        <v>0</v>
      </c>
      <c r="BI390" s="188">
        <f>IF(N390="nulová",J390,0)</f>
        <v>0</v>
      </c>
      <c r="BJ390" s="20" t="s">
        <v>77</v>
      </c>
      <c r="BK390" s="188">
        <f>ROUND(I390*H390,2)</f>
        <v>0</v>
      </c>
      <c r="BL390" s="20" t="s">
        <v>219</v>
      </c>
      <c r="BM390" s="187" t="s">
        <v>1141</v>
      </c>
    </row>
    <row r="391" spans="1:47" s="2" customFormat="1" ht="19.5">
      <c r="A391" s="37"/>
      <c r="B391" s="38"/>
      <c r="C391" s="39"/>
      <c r="D391" s="191" t="s">
        <v>696</v>
      </c>
      <c r="E391" s="39"/>
      <c r="F391" s="251" t="s">
        <v>1065</v>
      </c>
      <c r="G391" s="39"/>
      <c r="H391" s="39"/>
      <c r="I391" s="252"/>
      <c r="J391" s="39"/>
      <c r="K391" s="39"/>
      <c r="L391" s="42"/>
      <c r="M391" s="253"/>
      <c r="N391" s="254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20" t="s">
        <v>696</v>
      </c>
      <c r="AU391" s="20" t="s">
        <v>79</v>
      </c>
    </row>
    <row r="392" spans="1:65" s="2" customFormat="1" ht="21.75" customHeight="1">
      <c r="A392" s="37"/>
      <c r="B392" s="38"/>
      <c r="C392" s="212" t="s">
        <v>1142</v>
      </c>
      <c r="D392" s="212" t="s">
        <v>135</v>
      </c>
      <c r="E392" s="213" t="s">
        <v>1143</v>
      </c>
      <c r="F392" s="214" t="s">
        <v>1144</v>
      </c>
      <c r="G392" s="215" t="s">
        <v>323</v>
      </c>
      <c r="H392" s="216">
        <v>4</v>
      </c>
      <c r="I392" s="217"/>
      <c r="J392" s="218">
        <f>ROUND(I392*H392,2)</f>
        <v>0</v>
      </c>
      <c r="K392" s="214" t="s">
        <v>128</v>
      </c>
      <c r="L392" s="219"/>
      <c r="M392" s="220" t="s">
        <v>19</v>
      </c>
      <c r="N392" s="221" t="s">
        <v>40</v>
      </c>
      <c r="O392" s="67"/>
      <c r="P392" s="185">
        <f>O392*H392</f>
        <v>0</v>
      </c>
      <c r="Q392" s="185">
        <v>0.0005</v>
      </c>
      <c r="R392" s="185">
        <f>Q392*H392</f>
        <v>0.002</v>
      </c>
      <c r="S392" s="185">
        <v>0</v>
      </c>
      <c r="T392" s="18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87" t="s">
        <v>230</v>
      </c>
      <c r="AT392" s="187" t="s">
        <v>135</v>
      </c>
      <c r="AU392" s="187" t="s">
        <v>79</v>
      </c>
      <c r="AY392" s="20" t="s">
        <v>121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20" t="s">
        <v>77</v>
      </c>
      <c r="BK392" s="188">
        <f>ROUND(I392*H392,2)</f>
        <v>0</v>
      </c>
      <c r="BL392" s="20" t="s">
        <v>219</v>
      </c>
      <c r="BM392" s="187" t="s">
        <v>1145</v>
      </c>
    </row>
    <row r="393" spans="1:47" s="2" customFormat="1" ht="19.5">
      <c r="A393" s="37"/>
      <c r="B393" s="38"/>
      <c r="C393" s="39"/>
      <c r="D393" s="191" t="s">
        <v>696</v>
      </c>
      <c r="E393" s="39"/>
      <c r="F393" s="251" t="s">
        <v>1065</v>
      </c>
      <c r="G393" s="39"/>
      <c r="H393" s="39"/>
      <c r="I393" s="252"/>
      <c r="J393" s="39"/>
      <c r="K393" s="39"/>
      <c r="L393" s="42"/>
      <c r="M393" s="253"/>
      <c r="N393" s="254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20" t="s">
        <v>696</v>
      </c>
      <c r="AU393" s="20" t="s">
        <v>79</v>
      </c>
    </row>
    <row r="394" spans="1:65" s="2" customFormat="1" ht="24">
      <c r="A394" s="37"/>
      <c r="B394" s="38"/>
      <c r="C394" s="212" t="s">
        <v>1146</v>
      </c>
      <c r="D394" s="212" t="s">
        <v>135</v>
      </c>
      <c r="E394" s="213" t="s">
        <v>1147</v>
      </c>
      <c r="F394" s="214" t="s">
        <v>1148</v>
      </c>
      <c r="G394" s="215" t="s">
        <v>323</v>
      </c>
      <c r="H394" s="216">
        <v>1</v>
      </c>
      <c r="I394" s="217"/>
      <c r="J394" s="218">
        <f>ROUND(I394*H394,2)</f>
        <v>0</v>
      </c>
      <c r="K394" s="214" t="s">
        <v>19</v>
      </c>
      <c r="L394" s="219"/>
      <c r="M394" s="220" t="s">
        <v>19</v>
      </c>
      <c r="N394" s="221" t="s">
        <v>40</v>
      </c>
      <c r="O394" s="67"/>
      <c r="P394" s="185">
        <f>O394*H394</f>
        <v>0</v>
      </c>
      <c r="Q394" s="185">
        <v>0.005</v>
      </c>
      <c r="R394" s="185">
        <f>Q394*H394</f>
        <v>0.005</v>
      </c>
      <c r="S394" s="185">
        <v>0</v>
      </c>
      <c r="T394" s="18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7" t="s">
        <v>230</v>
      </c>
      <c r="AT394" s="187" t="s">
        <v>135</v>
      </c>
      <c r="AU394" s="187" t="s">
        <v>79</v>
      </c>
      <c r="AY394" s="20" t="s">
        <v>121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20" t="s">
        <v>77</v>
      </c>
      <c r="BK394" s="188">
        <f>ROUND(I394*H394,2)</f>
        <v>0</v>
      </c>
      <c r="BL394" s="20" t="s">
        <v>219</v>
      </c>
      <c r="BM394" s="187" t="s">
        <v>1149</v>
      </c>
    </row>
    <row r="395" spans="1:47" s="2" customFormat="1" ht="19.5">
      <c r="A395" s="37"/>
      <c r="B395" s="38"/>
      <c r="C395" s="39"/>
      <c r="D395" s="191" t="s">
        <v>696</v>
      </c>
      <c r="E395" s="39"/>
      <c r="F395" s="251" t="s">
        <v>1065</v>
      </c>
      <c r="G395" s="39"/>
      <c r="H395" s="39"/>
      <c r="I395" s="252"/>
      <c r="J395" s="39"/>
      <c r="K395" s="39"/>
      <c r="L395" s="42"/>
      <c r="M395" s="253"/>
      <c r="N395" s="254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20" t="s">
        <v>696</v>
      </c>
      <c r="AU395" s="20" t="s">
        <v>79</v>
      </c>
    </row>
    <row r="396" spans="1:65" s="2" customFormat="1" ht="21.75" customHeight="1">
      <c r="A396" s="37"/>
      <c r="B396" s="38"/>
      <c r="C396" s="176" t="s">
        <v>1150</v>
      </c>
      <c r="D396" s="176" t="s">
        <v>124</v>
      </c>
      <c r="E396" s="177" t="s">
        <v>1151</v>
      </c>
      <c r="F396" s="178" t="s">
        <v>1152</v>
      </c>
      <c r="G396" s="179" t="s">
        <v>1153</v>
      </c>
      <c r="H396" s="180">
        <v>34</v>
      </c>
      <c r="I396" s="181"/>
      <c r="J396" s="182">
        <f>ROUND(I396*H396,2)</f>
        <v>0</v>
      </c>
      <c r="K396" s="178" t="s">
        <v>128</v>
      </c>
      <c r="L396" s="42"/>
      <c r="M396" s="183" t="s">
        <v>19</v>
      </c>
      <c r="N396" s="184" t="s">
        <v>40</v>
      </c>
      <c r="O396" s="67"/>
      <c r="P396" s="185">
        <f>O396*H396</f>
        <v>0</v>
      </c>
      <c r="Q396" s="185">
        <v>0.00025</v>
      </c>
      <c r="R396" s="185">
        <f>Q396*H396</f>
        <v>0.0085</v>
      </c>
      <c r="S396" s="185">
        <v>0</v>
      </c>
      <c r="T396" s="18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7" t="s">
        <v>219</v>
      </c>
      <c r="AT396" s="187" t="s">
        <v>124</v>
      </c>
      <c r="AU396" s="187" t="s">
        <v>79</v>
      </c>
      <c r="AY396" s="20" t="s">
        <v>121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20" t="s">
        <v>77</v>
      </c>
      <c r="BK396" s="188">
        <f>ROUND(I396*H396,2)</f>
        <v>0</v>
      </c>
      <c r="BL396" s="20" t="s">
        <v>219</v>
      </c>
      <c r="BM396" s="187" t="s">
        <v>1154</v>
      </c>
    </row>
    <row r="397" spans="1:65" s="2" customFormat="1" ht="44.25" customHeight="1">
      <c r="A397" s="37"/>
      <c r="B397" s="38"/>
      <c r="C397" s="176" t="s">
        <v>1155</v>
      </c>
      <c r="D397" s="176" t="s">
        <v>124</v>
      </c>
      <c r="E397" s="177" t="s">
        <v>1156</v>
      </c>
      <c r="F397" s="178" t="s">
        <v>1157</v>
      </c>
      <c r="G397" s="179" t="s">
        <v>251</v>
      </c>
      <c r="H397" s="232"/>
      <c r="I397" s="181"/>
      <c r="J397" s="182">
        <f>ROUND(I397*H397,2)</f>
        <v>0</v>
      </c>
      <c r="K397" s="178" t="s">
        <v>128</v>
      </c>
      <c r="L397" s="42"/>
      <c r="M397" s="183" t="s">
        <v>19</v>
      </c>
      <c r="N397" s="184" t="s">
        <v>40</v>
      </c>
      <c r="O397" s="67"/>
      <c r="P397" s="185">
        <f>O397*H397</f>
        <v>0</v>
      </c>
      <c r="Q397" s="185">
        <v>0</v>
      </c>
      <c r="R397" s="185">
        <f>Q397*H397</f>
        <v>0</v>
      </c>
      <c r="S397" s="185">
        <v>0</v>
      </c>
      <c r="T397" s="186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87" t="s">
        <v>219</v>
      </c>
      <c r="AT397" s="187" t="s">
        <v>124</v>
      </c>
      <c r="AU397" s="187" t="s">
        <v>79</v>
      </c>
      <c r="AY397" s="20" t="s">
        <v>121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20" t="s">
        <v>77</v>
      </c>
      <c r="BK397" s="188">
        <f>ROUND(I397*H397,2)</f>
        <v>0</v>
      </c>
      <c r="BL397" s="20" t="s">
        <v>219</v>
      </c>
      <c r="BM397" s="187" t="s">
        <v>1158</v>
      </c>
    </row>
    <row r="398" spans="2:63" s="12" customFormat="1" ht="22.9" customHeight="1">
      <c r="B398" s="160"/>
      <c r="C398" s="161"/>
      <c r="D398" s="162" t="s">
        <v>68</v>
      </c>
      <c r="E398" s="174" t="s">
        <v>1159</v>
      </c>
      <c r="F398" s="174" t="s">
        <v>1160</v>
      </c>
      <c r="G398" s="161"/>
      <c r="H398" s="161"/>
      <c r="I398" s="164"/>
      <c r="J398" s="175">
        <f>BK398</f>
        <v>0</v>
      </c>
      <c r="K398" s="161"/>
      <c r="L398" s="166"/>
      <c r="M398" s="167"/>
      <c r="N398" s="168"/>
      <c r="O398" s="168"/>
      <c r="P398" s="169">
        <f>SUM(P399:P407)</f>
        <v>0</v>
      </c>
      <c r="Q398" s="168"/>
      <c r="R398" s="169">
        <f>SUM(R399:R407)</f>
        <v>0.08632999999999999</v>
      </c>
      <c r="S398" s="168"/>
      <c r="T398" s="170">
        <f>SUM(T399:T407)</f>
        <v>0</v>
      </c>
      <c r="AR398" s="171" t="s">
        <v>79</v>
      </c>
      <c r="AT398" s="172" t="s">
        <v>68</v>
      </c>
      <c r="AU398" s="172" t="s">
        <v>77</v>
      </c>
      <c r="AY398" s="171" t="s">
        <v>121</v>
      </c>
      <c r="BK398" s="173">
        <f>SUM(BK399:BK407)</f>
        <v>0</v>
      </c>
    </row>
    <row r="399" spans="1:65" s="2" customFormat="1" ht="24">
      <c r="A399" s="37"/>
      <c r="B399" s="38"/>
      <c r="C399" s="176" t="s">
        <v>1161</v>
      </c>
      <c r="D399" s="176" t="s">
        <v>124</v>
      </c>
      <c r="E399" s="177" t="s">
        <v>1162</v>
      </c>
      <c r="F399" s="178" t="s">
        <v>1163</v>
      </c>
      <c r="G399" s="179" t="s">
        <v>127</v>
      </c>
      <c r="H399" s="180">
        <v>31</v>
      </c>
      <c r="I399" s="181"/>
      <c r="J399" s="182">
        <f>ROUND(I399*H399,2)</f>
        <v>0</v>
      </c>
      <c r="K399" s="178" t="s">
        <v>128</v>
      </c>
      <c r="L399" s="42"/>
      <c r="M399" s="183" t="s">
        <v>19</v>
      </c>
      <c r="N399" s="184" t="s">
        <v>40</v>
      </c>
      <c r="O399" s="67"/>
      <c r="P399" s="185">
        <f>O399*H399</f>
        <v>0</v>
      </c>
      <c r="Q399" s="185">
        <v>0.00055</v>
      </c>
      <c r="R399" s="185">
        <f>Q399*H399</f>
        <v>0.017050000000000003</v>
      </c>
      <c r="S399" s="185">
        <v>0</v>
      </c>
      <c r="T399" s="18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7" t="s">
        <v>219</v>
      </c>
      <c r="AT399" s="187" t="s">
        <v>124</v>
      </c>
      <c r="AU399" s="187" t="s">
        <v>79</v>
      </c>
      <c r="AY399" s="20" t="s">
        <v>121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20" t="s">
        <v>77</v>
      </c>
      <c r="BK399" s="188">
        <f>ROUND(I399*H399,2)</f>
        <v>0</v>
      </c>
      <c r="BL399" s="20" t="s">
        <v>219</v>
      </c>
      <c r="BM399" s="187" t="s">
        <v>1164</v>
      </c>
    </row>
    <row r="400" spans="2:51" s="13" customFormat="1" ht="11.25">
      <c r="B400" s="189"/>
      <c r="C400" s="190"/>
      <c r="D400" s="191" t="s">
        <v>131</v>
      </c>
      <c r="E400" s="192" t="s">
        <v>19</v>
      </c>
      <c r="F400" s="193" t="s">
        <v>1165</v>
      </c>
      <c r="G400" s="190"/>
      <c r="H400" s="194">
        <v>31</v>
      </c>
      <c r="I400" s="195"/>
      <c r="J400" s="190"/>
      <c r="K400" s="190"/>
      <c r="L400" s="196"/>
      <c r="M400" s="197"/>
      <c r="N400" s="198"/>
      <c r="O400" s="198"/>
      <c r="P400" s="198"/>
      <c r="Q400" s="198"/>
      <c r="R400" s="198"/>
      <c r="S400" s="198"/>
      <c r="T400" s="199"/>
      <c r="AT400" s="200" t="s">
        <v>131</v>
      </c>
      <c r="AU400" s="200" t="s">
        <v>79</v>
      </c>
      <c r="AV400" s="13" t="s">
        <v>79</v>
      </c>
      <c r="AW400" s="13" t="s">
        <v>31</v>
      </c>
      <c r="AX400" s="13" t="s">
        <v>77</v>
      </c>
      <c r="AY400" s="200" t="s">
        <v>121</v>
      </c>
    </row>
    <row r="401" spans="1:65" s="2" customFormat="1" ht="24">
      <c r="A401" s="37"/>
      <c r="B401" s="38"/>
      <c r="C401" s="176" t="s">
        <v>1166</v>
      </c>
      <c r="D401" s="176" t="s">
        <v>124</v>
      </c>
      <c r="E401" s="177" t="s">
        <v>1167</v>
      </c>
      <c r="F401" s="178" t="s">
        <v>1168</v>
      </c>
      <c r="G401" s="179" t="s">
        <v>127</v>
      </c>
      <c r="H401" s="180">
        <v>8</v>
      </c>
      <c r="I401" s="181"/>
      <c r="J401" s="182">
        <f>ROUND(I401*H401,2)</f>
        <v>0</v>
      </c>
      <c r="K401" s="178" t="s">
        <v>128</v>
      </c>
      <c r="L401" s="42"/>
      <c r="M401" s="183" t="s">
        <v>19</v>
      </c>
      <c r="N401" s="184" t="s">
        <v>40</v>
      </c>
      <c r="O401" s="67"/>
      <c r="P401" s="185">
        <f>O401*H401</f>
        <v>0</v>
      </c>
      <c r="Q401" s="185">
        <v>0.00071</v>
      </c>
      <c r="R401" s="185">
        <f>Q401*H401</f>
        <v>0.00568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219</v>
      </c>
      <c r="AT401" s="187" t="s">
        <v>124</v>
      </c>
      <c r="AU401" s="187" t="s">
        <v>79</v>
      </c>
      <c r="AY401" s="20" t="s">
        <v>121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20" t="s">
        <v>77</v>
      </c>
      <c r="BK401" s="188">
        <f>ROUND(I401*H401,2)</f>
        <v>0</v>
      </c>
      <c r="BL401" s="20" t="s">
        <v>219</v>
      </c>
      <c r="BM401" s="187" t="s">
        <v>1169</v>
      </c>
    </row>
    <row r="402" spans="2:51" s="13" customFormat="1" ht="11.25">
      <c r="B402" s="189"/>
      <c r="C402" s="190"/>
      <c r="D402" s="191" t="s">
        <v>131</v>
      </c>
      <c r="E402" s="192" t="s">
        <v>19</v>
      </c>
      <c r="F402" s="193" t="s">
        <v>1170</v>
      </c>
      <c r="G402" s="190"/>
      <c r="H402" s="194">
        <v>8</v>
      </c>
      <c r="I402" s="195"/>
      <c r="J402" s="190"/>
      <c r="K402" s="190"/>
      <c r="L402" s="196"/>
      <c r="M402" s="197"/>
      <c r="N402" s="198"/>
      <c r="O402" s="198"/>
      <c r="P402" s="198"/>
      <c r="Q402" s="198"/>
      <c r="R402" s="198"/>
      <c r="S402" s="198"/>
      <c r="T402" s="199"/>
      <c r="AT402" s="200" t="s">
        <v>131</v>
      </c>
      <c r="AU402" s="200" t="s">
        <v>79</v>
      </c>
      <c r="AV402" s="13" t="s">
        <v>79</v>
      </c>
      <c r="AW402" s="13" t="s">
        <v>31</v>
      </c>
      <c r="AX402" s="13" t="s">
        <v>77</v>
      </c>
      <c r="AY402" s="200" t="s">
        <v>121</v>
      </c>
    </row>
    <row r="403" spans="1:65" s="2" customFormat="1" ht="24">
      <c r="A403" s="37"/>
      <c r="B403" s="38"/>
      <c r="C403" s="176" t="s">
        <v>1171</v>
      </c>
      <c r="D403" s="176" t="s">
        <v>124</v>
      </c>
      <c r="E403" s="177" t="s">
        <v>1172</v>
      </c>
      <c r="F403" s="178" t="s">
        <v>1173</v>
      </c>
      <c r="G403" s="179" t="s">
        <v>127</v>
      </c>
      <c r="H403" s="180">
        <v>12</v>
      </c>
      <c r="I403" s="181"/>
      <c r="J403" s="182">
        <f>ROUND(I403*H403,2)</f>
        <v>0</v>
      </c>
      <c r="K403" s="178" t="s">
        <v>128</v>
      </c>
      <c r="L403" s="42"/>
      <c r="M403" s="183" t="s">
        <v>19</v>
      </c>
      <c r="N403" s="184" t="s">
        <v>40</v>
      </c>
      <c r="O403" s="67"/>
      <c r="P403" s="185">
        <f>O403*H403</f>
        <v>0</v>
      </c>
      <c r="Q403" s="185">
        <v>0.00125</v>
      </c>
      <c r="R403" s="185">
        <f>Q403*H403</f>
        <v>0.015</v>
      </c>
      <c r="S403" s="185">
        <v>0</v>
      </c>
      <c r="T403" s="18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87" t="s">
        <v>219</v>
      </c>
      <c r="AT403" s="187" t="s">
        <v>124</v>
      </c>
      <c r="AU403" s="187" t="s">
        <v>79</v>
      </c>
      <c r="AY403" s="20" t="s">
        <v>121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20" t="s">
        <v>77</v>
      </c>
      <c r="BK403" s="188">
        <f>ROUND(I403*H403,2)</f>
        <v>0</v>
      </c>
      <c r="BL403" s="20" t="s">
        <v>219</v>
      </c>
      <c r="BM403" s="187" t="s">
        <v>1174</v>
      </c>
    </row>
    <row r="404" spans="2:51" s="13" customFormat="1" ht="11.25">
      <c r="B404" s="189"/>
      <c r="C404" s="190"/>
      <c r="D404" s="191" t="s">
        <v>131</v>
      </c>
      <c r="E404" s="192" t="s">
        <v>19</v>
      </c>
      <c r="F404" s="193" t="s">
        <v>1175</v>
      </c>
      <c r="G404" s="190"/>
      <c r="H404" s="194">
        <v>12</v>
      </c>
      <c r="I404" s="195"/>
      <c r="J404" s="190"/>
      <c r="K404" s="190"/>
      <c r="L404" s="196"/>
      <c r="M404" s="197"/>
      <c r="N404" s="198"/>
      <c r="O404" s="198"/>
      <c r="P404" s="198"/>
      <c r="Q404" s="198"/>
      <c r="R404" s="198"/>
      <c r="S404" s="198"/>
      <c r="T404" s="199"/>
      <c r="AT404" s="200" t="s">
        <v>131</v>
      </c>
      <c r="AU404" s="200" t="s">
        <v>79</v>
      </c>
      <c r="AV404" s="13" t="s">
        <v>79</v>
      </c>
      <c r="AW404" s="13" t="s">
        <v>31</v>
      </c>
      <c r="AX404" s="13" t="s">
        <v>77</v>
      </c>
      <c r="AY404" s="200" t="s">
        <v>121</v>
      </c>
    </row>
    <row r="405" spans="1:65" s="2" customFormat="1" ht="24">
      <c r="A405" s="37"/>
      <c r="B405" s="38"/>
      <c r="C405" s="176" t="s">
        <v>1176</v>
      </c>
      <c r="D405" s="176" t="s">
        <v>124</v>
      </c>
      <c r="E405" s="177" t="s">
        <v>1177</v>
      </c>
      <c r="F405" s="178" t="s">
        <v>1178</v>
      </c>
      <c r="G405" s="179" t="s">
        <v>127</v>
      </c>
      <c r="H405" s="180">
        <v>30</v>
      </c>
      <c r="I405" s="181"/>
      <c r="J405" s="182">
        <f>ROUND(I405*H405,2)</f>
        <v>0</v>
      </c>
      <c r="K405" s="178" t="s">
        <v>128</v>
      </c>
      <c r="L405" s="42"/>
      <c r="M405" s="183" t="s">
        <v>19</v>
      </c>
      <c r="N405" s="184" t="s">
        <v>40</v>
      </c>
      <c r="O405" s="67"/>
      <c r="P405" s="185">
        <f>O405*H405</f>
        <v>0</v>
      </c>
      <c r="Q405" s="185">
        <v>0.00162</v>
      </c>
      <c r="R405" s="185">
        <f>Q405*H405</f>
        <v>0.0486</v>
      </c>
      <c r="S405" s="185">
        <v>0</v>
      </c>
      <c r="T405" s="18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7" t="s">
        <v>219</v>
      </c>
      <c r="AT405" s="187" t="s">
        <v>124</v>
      </c>
      <c r="AU405" s="187" t="s">
        <v>79</v>
      </c>
      <c r="AY405" s="20" t="s">
        <v>121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20" t="s">
        <v>77</v>
      </c>
      <c r="BK405" s="188">
        <f>ROUND(I405*H405,2)</f>
        <v>0</v>
      </c>
      <c r="BL405" s="20" t="s">
        <v>219</v>
      </c>
      <c r="BM405" s="187" t="s">
        <v>1179</v>
      </c>
    </row>
    <row r="406" spans="2:51" s="13" customFormat="1" ht="11.25">
      <c r="B406" s="189"/>
      <c r="C406" s="190"/>
      <c r="D406" s="191" t="s">
        <v>131</v>
      </c>
      <c r="E406" s="192" t="s">
        <v>19</v>
      </c>
      <c r="F406" s="193" t="s">
        <v>1180</v>
      </c>
      <c r="G406" s="190"/>
      <c r="H406" s="194">
        <v>30</v>
      </c>
      <c r="I406" s="195"/>
      <c r="J406" s="190"/>
      <c r="K406" s="190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131</v>
      </c>
      <c r="AU406" s="200" t="s">
        <v>79</v>
      </c>
      <c r="AV406" s="13" t="s">
        <v>79</v>
      </c>
      <c r="AW406" s="13" t="s">
        <v>31</v>
      </c>
      <c r="AX406" s="13" t="s">
        <v>77</v>
      </c>
      <c r="AY406" s="200" t="s">
        <v>121</v>
      </c>
    </row>
    <row r="407" spans="1:65" s="2" customFormat="1" ht="36">
      <c r="A407" s="37"/>
      <c r="B407" s="38"/>
      <c r="C407" s="176" t="s">
        <v>1181</v>
      </c>
      <c r="D407" s="176" t="s">
        <v>124</v>
      </c>
      <c r="E407" s="177" t="s">
        <v>1182</v>
      </c>
      <c r="F407" s="178" t="s">
        <v>1183</v>
      </c>
      <c r="G407" s="179" t="s">
        <v>251</v>
      </c>
      <c r="H407" s="232"/>
      <c r="I407" s="181"/>
      <c r="J407" s="182">
        <f>ROUND(I407*H407,2)</f>
        <v>0</v>
      </c>
      <c r="K407" s="178" t="s">
        <v>128</v>
      </c>
      <c r="L407" s="42"/>
      <c r="M407" s="183" t="s">
        <v>19</v>
      </c>
      <c r="N407" s="184" t="s">
        <v>40</v>
      </c>
      <c r="O407" s="67"/>
      <c r="P407" s="185">
        <f>O407*H407</f>
        <v>0</v>
      </c>
      <c r="Q407" s="185">
        <v>0</v>
      </c>
      <c r="R407" s="185">
        <f>Q407*H407</f>
        <v>0</v>
      </c>
      <c r="S407" s="185">
        <v>0</v>
      </c>
      <c r="T407" s="18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7" t="s">
        <v>219</v>
      </c>
      <c r="AT407" s="187" t="s">
        <v>124</v>
      </c>
      <c r="AU407" s="187" t="s">
        <v>79</v>
      </c>
      <c r="AY407" s="20" t="s">
        <v>121</v>
      </c>
      <c r="BE407" s="188">
        <f>IF(N407="základní",J407,0)</f>
        <v>0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20" t="s">
        <v>77</v>
      </c>
      <c r="BK407" s="188">
        <f>ROUND(I407*H407,2)</f>
        <v>0</v>
      </c>
      <c r="BL407" s="20" t="s">
        <v>219</v>
      </c>
      <c r="BM407" s="187" t="s">
        <v>1184</v>
      </c>
    </row>
    <row r="408" spans="2:63" s="12" customFormat="1" ht="22.9" customHeight="1">
      <c r="B408" s="160"/>
      <c r="C408" s="161"/>
      <c r="D408" s="162" t="s">
        <v>68</v>
      </c>
      <c r="E408" s="174" t="s">
        <v>1185</v>
      </c>
      <c r="F408" s="174" t="s">
        <v>1186</v>
      </c>
      <c r="G408" s="161"/>
      <c r="H408" s="161"/>
      <c r="I408" s="164"/>
      <c r="J408" s="175">
        <f>BK408</f>
        <v>0</v>
      </c>
      <c r="K408" s="161"/>
      <c r="L408" s="166"/>
      <c r="M408" s="167"/>
      <c r="N408" s="168"/>
      <c r="O408" s="168"/>
      <c r="P408" s="169">
        <f>SUM(P409:P414)</f>
        <v>0</v>
      </c>
      <c r="Q408" s="168"/>
      <c r="R408" s="169">
        <f>SUM(R409:R414)</f>
        <v>0.17149999999999999</v>
      </c>
      <c r="S408" s="168"/>
      <c r="T408" s="170">
        <f>SUM(T409:T414)</f>
        <v>0</v>
      </c>
      <c r="AR408" s="171" t="s">
        <v>79</v>
      </c>
      <c r="AT408" s="172" t="s">
        <v>68</v>
      </c>
      <c r="AU408" s="172" t="s">
        <v>77</v>
      </c>
      <c r="AY408" s="171" t="s">
        <v>121</v>
      </c>
      <c r="BK408" s="173">
        <f>SUM(BK409:BK414)</f>
        <v>0</v>
      </c>
    </row>
    <row r="409" spans="1:65" s="2" customFormat="1" ht="24">
      <c r="A409" s="37"/>
      <c r="B409" s="38"/>
      <c r="C409" s="176" t="s">
        <v>1187</v>
      </c>
      <c r="D409" s="176" t="s">
        <v>124</v>
      </c>
      <c r="E409" s="177" t="s">
        <v>1188</v>
      </c>
      <c r="F409" s="178" t="s">
        <v>1189</v>
      </c>
      <c r="G409" s="179" t="s">
        <v>323</v>
      </c>
      <c r="H409" s="180">
        <v>14</v>
      </c>
      <c r="I409" s="181"/>
      <c r="J409" s="182">
        <f>ROUND(I409*H409,2)</f>
        <v>0</v>
      </c>
      <c r="K409" s="178" t="s">
        <v>128</v>
      </c>
      <c r="L409" s="42"/>
      <c r="M409" s="183" t="s">
        <v>19</v>
      </c>
      <c r="N409" s="184" t="s">
        <v>40</v>
      </c>
      <c r="O409" s="67"/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7" t="s">
        <v>219</v>
      </c>
      <c r="AT409" s="187" t="s">
        <v>124</v>
      </c>
      <c r="AU409" s="187" t="s">
        <v>79</v>
      </c>
      <c r="AY409" s="20" t="s">
        <v>121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20" t="s">
        <v>77</v>
      </c>
      <c r="BK409" s="188">
        <f>ROUND(I409*H409,2)</f>
        <v>0</v>
      </c>
      <c r="BL409" s="20" t="s">
        <v>219</v>
      </c>
      <c r="BM409" s="187" t="s">
        <v>1190</v>
      </c>
    </row>
    <row r="410" spans="1:65" s="2" customFormat="1" ht="24">
      <c r="A410" s="37"/>
      <c r="B410" s="38"/>
      <c r="C410" s="212" t="s">
        <v>1191</v>
      </c>
      <c r="D410" s="212" t="s">
        <v>135</v>
      </c>
      <c r="E410" s="213" t="s">
        <v>1192</v>
      </c>
      <c r="F410" s="214" t="s">
        <v>1193</v>
      </c>
      <c r="G410" s="215" t="s">
        <v>323</v>
      </c>
      <c r="H410" s="216">
        <v>11</v>
      </c>
      <c r="I410" s="217"/>
      <c r="J410" s="218">
        <f>ROUND(I410*H410,2)</f>
        <v>0</v>
      </c>
      <c r="K410" s="214" t="s">
        <v>128</v>
      </c>
      <c r="L410" s="219"/>
      <c r="M410" s="220" t="s">
        <v>19</v>
      </c>
      <c r="N410" s="221" t="s">
        <v>40</v>
      </c>
      <c r="O410" s="67"/>
      <c r="P410" s="185">
        <f>O410*H410</f>
        <v>0</v>
      </c>
      <c r="Q410" s="185">
        <v>0.0129</v>
      </c>
      <c r="R410" s="185">
        <f>Q410*H410</f>
        <v>0.1419</v>
      </c>
      <c r="S410" s="185">
        <v>0</v>
      </c>
      <c r="T410" s="18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7" t="s">
        <v>230</v>
      </c>
      <c r="AT410" s="187" t="s">
        <v>135</v>
      </c>
      <c r="AU410" s="187" t="s">
        <v>79</v>
      </c>
      <c r="AY410" s="20" t="s">
        <v>121</v>
      </c>
      <c r="BE410" s="188">
        <f>IF(N410="základní",J410,0)</f>
        <v>0</v>
      </c>
      <c r="BF410" s="188">
        <f>IF(N410="snížená",J410,0)</f>
        <v>0</v>
      </c>
      <c r="BG410" s="188">
        <f>IF(N410="zákl. přenesená",J410,0)</f>
        <v>0</v>
      </c>
      <c r="BH410" s="188">
        <f>IF(N410="sníž. přenesená",J410,0)</f>
        <v>0</v>
      </c>
      <c r="BI410" s="188">
        <f>IF(N410="nulová",J410,0)</f>
        <v>0</v>
      </c>
      <c r="BJ410" s="20" t="s">
        <v>77</v>
      </c>
      <c r="BK410" s="188">
        <f>ROUND(I410*H410,2)</f>
        <v>0</v>
      </c>
      <c r="BL410" s="20" t="s">
        <v>219</v>
      </c>
      <c r="BM410" s="187" t="s">
        <v>1194</v>
      </c>
    </row>
    <row r="411" spans="2:51" s="13" customFormat="1" ht="11.25">
      <c r="B411" s="189"/>
      <c r="C411" s="190"/>
      <c r="D411" s="191" t="s">
        <v>131</v>
      </c>
      <c r="E411" s="192" t="s">
        <v>19</v>
      </c>
      <c r="F411" s="193" t="s">
        <v>190</v>
      </c>
      <c r="G411" s="190"/>
      <c r="H411" s="194">
        <v>11</v>
      </c>
      <c r="I411" s="195"/>
      <c r="J411" s="190"/>
      <c r="K411" s="190"/>
      <c r="L411" s="196"/>
      <c r="M411" s="197"/>
      <c r="N411" s="198"/>
      <c r="O411" s="198"/>
      <c r="P411" s="198"/>
      <c r="Q411" s="198"/>
      <c r="R411" s="198"/>
      <c r="S411" s="198"/>
      <c r="T411" s="199"/>
      <c r="AT411" s="200" t="s">
        <v>131</v>
      </c>
      <c r="AU411" s="200" t="s">
        <v>79</v>
      </c>
      <c r="AV411" s="13" t="s">
        <v>79</v>
      </c>
      <c r="AW411" s="13" t="s">
        <v>31</v>
      </c>
      <c r="AX411" s="13" t="s">
        <v>77</v>
      </c>
      <c r="AY411" s="200" t="s">
        <v>121</v>
      </c>
    </row>
    <row r="412" spans="1:65" s="2" customFormat="1" ht="33" customHeight="1">
      <c r="A412" s="37"/>
      <c r="B412" s="38"/>
      <c r="C412" s="212" t="s">
        <v>1195</v>
      </c>
      <c r="D412" s="212" t="s">
        <v>135</v>
      </c>
      <c r="E412" s="213" t="s">
        <v>1196</v>
      </c>
      <c r="F412" s="214" t="s">
        <v>1197</v>
      </c>
      <c r="G412" s="215" t="s">
        <v>323</v>
      </c>
      <c r="H412" s="216">
        <v>2</v>
      </c>
      <c r="I412" s="217"/>
      <c r="J412" s="218">
        <f>ROUND(I412*H412,2)</f>
        <v>0</v>
      </c>
      <c r="K412" s="214" t="s">
        <v>128</v>
      </c>
      <c r="L412" s="219"/>
      <c r="M412" s="220" t="s">
        <v>19</v>
      </c>
      <c r="N412" s="221" t="s">
        <v>40</v>
      </c>
      <c r="O412" s="67"/>
      <c r="P412" s="185">
        <f>O412*H412</f>
        <v>0</v>
      </c>
      <c r="Q412" s="185">
        <v>0.0062</v>
      </c>
      <c r="R412" s="185">
        <f>Q412*H412</f>
        <v>0.0124</v>
      </c>
      <c r="S412" s="185">
        <v>0</v>
      </c>
      <c r="T412" s="18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7" t="s">
        <v>230</v>
      </c>
      <c r="AT412" s="187" t="s">
        <v>135</v>
      </c>
      <c r="AU412" s="187" t="s">
        <v>79</v>
      </c>
      <c r="AY412" s="20" t="s">
        <v>121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20" t="s">
        <v>77</v>
      </c>
      <c r="BK412" s="188">
        <f>ROUND(I412*H412,2)</f>
        <v>0</v>
      </c>
      <c r="BL412" s="20" t="s">
        <v>219</v>
      </c>
      <c r="BM412" s="187" t="s">
        <v>1198</v>
      </c>
    </row>
    <row r="413" spans="1:65" s="2" customFormat="1" ht="24">
      <c r="A413" s="37"/>
      <c r="B413" s="38"/>
      <c r="C413" s="212" t="s">
        <v>1199</v>
      </c>
      <c r="D413" s="212" t="s">
        <v>135</v>
      </c>
      <c r="E413" s="213" t="s">
        <v>1200</v>
      </c>
      <c r="F413" s="214" t="s">
        <v>1201</v>
      </c>
      <c r="G413" s="215" t="s">
        <v>323</v>
      </c>
      <c r="H413" s="216">
        <v>1</v>
      </c>
      <c r="I413" s="217"/>
      <c r="J413" s="218">
        <f>ROUND(I413*H413,2)</f>
        <v>0</v>
      </c>
      <c r="K413" s="214" t="s">
        <v>128</v>
      </c>
      <c r="L413" s="219"/>
      <c r="M413" s="220" t="s">
        <v>19</v>
      </c>
      <c r="N413" s="221" t="s">
        <v>40</v>
      </c>
      <c r="O413" s="67"/>
      <c r="P413" s="185">
        <f>O413*H413</f>
        <v>0</v>
      </c>
      <c r="Q413" s="185">
        <v>0.0172</v>
      </c>
      <c r="R413" s="185">
        <f>Q413*H413</f>
        <v>0.0172</v>
      </c>
      <c r="S413" s="185">
        <v>0</v>
      </c>
      <c r="T413" s="186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87" t="s">
        <v>230</v>
      </c>
      <c r="AT413" s="187" t="s">
        <v>135</v>
      </c>
      <c r="AU413" s="187" t="s">
        <v>79</v>
      </c>
      <c r="AY413" s="20" t="s">
        <v>121</v>
      </c>
      <c r="BE413" s="188">
        <f>IF(N413="základní",J413,0)</f>
        <v>0</v>
      </c>
      <c r="BF413" s="188">
        <f>IF(N413="snížená",J413,0)</f>
        <v>0</v>
      </c>
      <c r="BG413" s="188">
        <f>IF(N413="zákl. přenesená",J413,0)</f>
        <v>0</v>
      </c>
      <c r="BH413" s="188">
        <f>IF(N413="sníž. přenesená",J413,0)</f>
        <v>0</v>
      </c>
      <c r="BI413" s="188">
        <f>IF(N413="nulová",J413,0)</f>
        <v>0</v>
      </c>
      <c r="BJ413" s="20" t="s">
        <v>77</v>
      </c>
      <c r="BK413" s="188">
        <f>ROUND(I413*H413,2)</f>
        <v>0</v>
      </c>
      <c r="BL413" s="20" t="s">
        <v>219</v>
      </c>
      <c r="BM413" s="187" t="s">
        <v>1202</v>
      </c>
    </row>
    <row r="414" spans="1:65" s="2" customFormat="1" ht="44.25" customHeight="1">
      <c r="A414" s="37"/>
      <c r="B414" s="38"/>
      <c r="C414" s="176" t="s">
        <v>1203</v>
      </c>
      <c r="D414" s="176" t="s">
        <v>124</v>
      </c>
      <c r="E414" s="177" t="s">
        <v>1204</v>
      </c>
      <c r="F414" s="178" t="s">
        <v>1205</v>
      </c>
      <c r="G414" s="179" t="s">
        <v>251</v>
      </c>
      <c r="H414" s="232"/>
      <c r="I414" s="181"/>
      <c r="J414" s="182">
        <f>ROUND(I414*H414,2)</f>
        <v>0</v>
      </c>
      <c r="K414" s="178" t="s">
        <v>128</v>
      </c>
      <c r="L414" s="42"/>
      <c r="M414" s="183" t="s">
        <v>19</v>
      </c>
      <c r="N414" s="184" t="s">
        <v>40</v>
      </c>
      <c r="O414" s="67"/>
      <c r="P414" s="185">
        <f>O414*H414</f>
        <v>0</v>
      </c>
      <c r="Q414" s="185">
        <v>0</v>
      </c>
      <c r="R414" s="185">
        <f>Q414*H414</f>
        <v>0</v>
      </c>
      <c r="S414" s="185">
        <v>0</v>
      </c>
      <c r="T414" s="18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7" t="s">
        <v>219</v>
      </c>
      <c r="AT414" s="187" t="s">
        <v>124</v>
      </c>
      <c r="AU414" s="187" t="s">
        <v>79</v>
      </c>
      <c r="AY414" s="20" t="s">
        <v>121</v>
      </c>
      <c r="BE414" s="188">
        <f>IF(N414="základní",J414,0)</f>
        <v>0</v>
      </c>
      <c r="BF414" s="188">
        <f>IF(N414="snížená",J414,0)</f>
        <v>0</v>
      </c>
      <c r="BG414" s="188">
        <f>IF(N414="zákl. přenesená",J414,0)</f>
        <v>0</v>
      </c>
      <c r="BH414" s="188">
        <f>IF(N414="sníž. přenesená",J414,0)</f>
        <v>0</v>
      </c>
      <c r="BI414" s="188">
        <f>IF(N414="nulová",J414,0)</f>
        <v>0</v>
      </c>
      <c r="BJ414" s="20" t="s">
        <v>77</v>
      </c>
      <c r="BK414" s="188">
        <f>ROUND(I414*H414,2)</f>
        <v>0</v>
      </c>
      <c r="BL414" s="20" t="s">
        <v>219</v>
      </c>
      <c r="BM414" s="187" t="s">
        <v>1206</v>
      </c>
    </row>
    <row r="415" spans="2:63" s="12" customFormat="1" ht="22.9" customHeight="1">
      <c r="B415" s="160"/>
      <c r="C415" s="161"/>
      <c r="D415" s="162" t="s">
        <v>68</v>
      </c>
      <c r="E415" s="174" t="s">
        <v>295</v>
      </c>
      <c r="F415" s="174" t="s">
        <v>296</v>
      </c>
      <c r="G415" s="161"/>
      <c r="H415" s="161"/>
      <c r="I415" s="164"/>
      <c r="J415" s="175">
        <f>BK415</f>
        <v>0</v>
      </c>
      <c r="K415" s="161"/>
      <c r="L415" s="166"/>
      <c r="M415" s="167"/>
      <c r="N415" s="168"/>
      <c r="O415" s="168"/>
      <c r="P415" s="169">
        <f>P416</f>
        <v>0</v>
      </c>
      <c r="Q415" s="168"/>
      <c r="R415" s="169">
        <f>R416</f>
        <v>0</v>
      </c>
      <c r="S415" s="168"/>
      <c r="T415" s="170">
        <f>T416</f>
        <v>0</v>
      </c>
      <c r="AR415" s="171" t="s">
        <v>79</v>
      </c>
      <c r="AT415" s="172" t="s">
        <v>68</v>
      </c>
      <c r="AU415" s="172" t="s">
        <v>77</v>
      </c>
      <c r="AY415" s="171" t="s">
        <v>121</v>
      </c>
      <c r="BK415" s="173">
        <f>BK416</f>
        <v>0</v>
      </c>
    </row>
    <row r="416" spans="1:65" s="2" customFormat="1" ht="24">
      <c r="A416" s="37"/>
      <c r="B416" s="38"/>
      <c r="C416" s="176" t="s">
        <v>1207</v>
      </c>
      <c r="D416" s="176" t="s">
        <v>124</v>
      </c>
      <c r="E416" s="177" t="s">
        <v>1208</v>
      </c>
      <c r="F416" s="178" t="s">
        <v>1209</v>
      </c>
      <c r="G416" s="179" t="s">
        <v>1210</v>
      </c>
      <c r="H416" s="180">
        <v>1</v>
      </c>
      <c r="I416" s="181">
        <f>'Elektroinstalace-šatny'!J32</f>
        <v>0</v>
      </c>
      <c r="J416" s="182">
        <f>ROUND(I416*H416,2)</f>
        <v>0</v>
      </c>
      <c r="K416" s="178" t="s">
        <v>19</v>
      </c>
      <c r="L416" s="42"/>
      <c r="M416" s="183" t="s">
        <v>19</v>
      </c>
      <c r="N416" s="184" t="s">
        <v>40</v>
      </c>
      <c r="O416" s="67"/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7" t="s">
        <v>1211</v>
      </c>
      <c r="AT416" s="187" t="s">
        <v>124</v>
      </c>
      <c r="AU416" s="187" t="s">
        <v>79</v>
      </c>
      <c r="AY416" s="20" t="s">
        <v>121</v>
      </c>
      <c r="BE416" s="188">
        <f>IF(N416="základní",J416,0)</f>
        <v>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20" t="s">
        <v>77</v>
      </c>
      <c r="BK416" s="188">
        <f>ROUND(I416*H416,2)</f>
        <v>0</v>
      </c>
      <c r="BL416" s="20" t="s">
        <v>1211</v>
      </c>
      <c r="BM416" s="187" t="s">
        <v>1212</v>
      </c>
    </row>
    <row r="417" spans="2:63" s="12" customFormat="1" ht="22.9" customHeight="1">
      <c r="B417" s="160"/>
      <c r="C417" s="161"/>
      <c r="D417" s="162" t="s">
        <v>68</v>
      </c>
      <c r="E417" s="174" t="s">
        <v>401</v>
      </c>
      <c r="F417" s="174" t="s">
        <v>402</v>
      </c>
      <c r="G417" s="161"/>
      <c r="H417" s="161"/>
      <c r="I417" s="164"/>
      <c r="J417" s="175">
        <f>BK417</f>
        <v>0</v>
      </c>
      <c r="K417" s="161"/>
      <c r="L417" s="166"/>
      <c r="M417" s="167"/>
      <c r="N417" s="168"/>
      <c r="O417" s="168"/>
      <c r="P417" s="169">
        <f>SUM(P418:P443)</f>
        <v>0</v>
      </c>
      <c r="Q417" s="168"/>
      <c r="R417" s="169">
        <f>SUM(R418:R443)</f>
        <v>4.13954805</v>
      </c>
      <c r="S417" s="168"/>
      <c r="T417" s="170">
        <f>SUM(T418:T443)</f>
        <v>0</v>
      </c>
      <c r="AR417" s="171" t="s">
        <v>79</v>
      </c>
      <c r="AT417" s="172" t="s">
        <v>68</v>
      </c>
      <c r="AU417" s="172" t="s">
        <v>77</v>
      </c>
      <c r="AY417" s="171" t="s">
        <v>121</v>
      </c>
      <c r="BK417" s="173">
        <f>SUM(BK418:BK443)</f>
        <v>0</v>
      </c>
    </row>
    <row r="418" spans="1:65" s="2" customFormat="1" ht="44.25" customHeight="1">
      <c r="A418" s="37"/>
      <c r="B418" s="38"/>
      <c r="C418" s="176" t="s">
        <v>1213</v>
      </c>
      <c r="D418" s="176" t="s">
        <v>124</v>
      </c>
      <c r="E418" s="177" t="s">
        <v>1214</v>
      </c>
      <c r="F418" s="178" t="s">
        <v>1215</v>
      </c>
      <c r="G418" s="179" t="s">
        <v>611</v>
      </c>
      <c r="H418" s="180">
        <v>6.37</v>
      </c>
      <c r="I418" s="181"/>
      <c r="J418" s="182">
        <f>ROUND(I418*H418,2)</f>
        <v>0</v>
      </c>
      <c r="K418" s="178" t="s">
        <v>128</v>
      </c>
      <c r="L418" s="42"/>
      <c r="M418" s="183" t="s">
        <v>19</v>
      </c>
      <c r="N418" s="184" t="s">
        <v>40</v>
      </c>
      <c r="O418" s="67"/>
      <c r="P418" s="185">
        <f>O418*H418</f>
        <v>0</v>
      </c>
      <c r="Q418" s="185">
        <v>0.00189</v>
      </c>
      <c r="R418" s="185">
        <f>Q418*H418</f>
        <v>0.0120393</v>
      </c>
      <c r="S418" s="185">
        <v>0</v>
      </c>
      <c r="T418" s="186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87" t="s">
        <v>219</v>
      </c>
      <c r="AT418" s="187" t="s">
        <v>124</v>
      </c>
      <c r="AU418" s="187" t="s">
        <v>79</v>
      </c>
      <c r="AY418" s="20" t="s">
        <v>121</v>
      </c>
      <c r="BE418" s="188">
        <f>IF(N418="základní",J418,0)</f>
        <v>0</v>
      </c>
      <c r="BF418" s="188">
        <f>IF(N418="snížená",J418,0)</f>
        <v>0</v>
      </c>
      <c r="BG418" s="188">
        <f>IF(N418="zákl. přenesená",J418,0)</f>
        <v>0</v>
      </c>
      <c r="BH418" s="188">
        <f>IF(N418="sníž. přenesená",J418,0)</f>
        <v>0</v>
      </c>
      <c r="BI418" s="188">
        <f>IF(N418="nulová",J418,0)</f>
        <v>0</v>
      </c>
      <c r="BJ418" s="20" t="s">
        <v>77</v>
      </c>
      <c r="BK418" s="188">
        <f>ROUND(I418*H418,2)</f>
        <v>0</v>
      </c>
      <c r="BL418" s="20" t="s">
        <v>219</v>
      </c>
      <c r="BM418" s="187" t="s">
        <v>1216</v>
      </c>
    </row>
    <row r="419" spans="2:51" s="13" customFormat="1" ht="11.25">
      <c r="B419" s="189"/>
      <c r="C419" s="190"/>
      <c r="D419" s="191" t="s">
        <v>131</v>
      </c>
      <c r="E419" s="192" t="s">
        <v>19</v>
      </c>
      <c r="F419" s="193" t="s">
        <v>1217</v>
      </c>
      <c r="G419" s="190"/>
      <c r="H419" s="194">
        <v>6.37</v>
      </c>
      <c r="I419" s="195"/>
      <c r="J419" s="190"/>
      <c r="K419" s="190"/>
      <c r="L419" s="196"/>
      <c r="M419" s="197"/>
      <c r="N419" s="198"/>
      <c r="O419" s="198"/>
      <c r="P419" s="198"/>
      <c r="Q419" s="198"/>
      <c r="R419" s="198"/>
      <c r="S419" s="198"/>
      <c r="T419" s="199"/>
      <c r="AT419" s="200" t="s">
        <v>131</v>
      </c>
      <c r="AU419" s="200" t="s">
        <v>79</v>
      </c>
      <c r="AV419" s="13" t="s">
        <v>79</v>
      </c>
      <c r="AW419" s="13" t="s">
        <v>31</v>
      </c>
      <c r="AX419" s="13" t="s">
        <v>77</v>
      </c>
      <c r="AY419" s="200" t="s">
        <v>121</v>
      </c>
    </row>
    <row r="420" spans="1:65" s="2" customFormat="1" ht="44.25" customHeight="1">
      <c r="A420" s="37"/>
      <c r="B420" s="38"/>
      <c r="C420" s="176" t="s">
        <v>1218</v>
      </c>
      <c r="D420" s="176" t="s">
        <v>124</v>
      </c>
      <c r="E420" s="177" t="s">
        <v>1219</v>
      </c>
      <c r="F420" s="178" t="s">
        <v>1220</v>
      </c>
      <c r="G420" s="179" t="s">
        <v>323</v>
      </c>
      <c r="H420" s="180">
        <v>7</v>
      </c>
      <c r="I420" s="181"/>
      <c r="J420" s="182">
        <f>ROUND(I420*H420,2)</f>
        <v>0</v>
      </c>
      <c r="K420" s="178" t="s">
        <v>19</v>
      </c>
      <c r="L420" s="42"/>
      <c r="M420" s="183" t="s">
        <v>19</v>
      </c>
      <c r="N420" s="184" t="s">
        <v>40</v>
      </c>
      <c r="O420" s="67"/>
      <c r="P420" s="185">
        <f>O420*H420</f>
        <v>0</v>
      </c>
      <c r="Q420" s="185">
        <v>0.00267</v>
      </c>
      <c r="R420" s="185">
        <f>Q420*H420</f>
        <v>0.018690000000000002</v>
      </c>
      <c r="S420" s="185">
        <v>0</v>
      </c>
      <c r="T420" s="186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87" t="s">
        <v>219</v>
      </c>
      <c r="AT420" s="187" t="s">
        <v>124</v>
      </c>
      <c r="AU420" s="187" t="s">
        <v>79</v>
      </c>
      <c r="AY420" s="20" t="s">
        <v>121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20" t="s">
        <v>77</v>
      </c>
      <c r="BK420" s="188">
        <f>ROUND(I420*H420,2)</f>
        <v>0</v>
      </c>
      <c r="BL420" s="20" t="s">
        <v>219</v>
      </c>
      <c r="BM420" s="187" t="s">
        <v>1221</v>
      </c>
    </row>
    <row r="421" spans="2:51" s="13" customFormat="1" ht="11.25">
      <c r="B421" s="189"/>
      <c r="C421" s="190"/>
      <c r="D421" s="191" t="s">
        <v>131</v>
      </c>
      <c r="E421" s="192" t="s">
        <v>19</v>
      </c>
      <c r="F421" s="193" t="s">
        <v>167</v>
      </c>
      <c r="G421" s="190"/>
      <c r="H421" s="194">
        <v>7</v>
      </c>
      <c r="I421" s="195"/>
      <c r="J421" s="190"/>
      <c r="K421" s="190"/>
      <c r="L421" s="196"/>
      <c r="M421" s="197"/>
      <c r="N421" s="198"/>
      <c r="O421" s="198"/>
      <c r="P421" s="198"/>
      <c r="Q421" s="198"/>
      <c r="R421" s="198"/>
      <c r="S421" s="198"/>
      <c r="T421" s="199"/>
      <c r="AT421" s="200" t="s">
        <v>131</v>
      </c>
      <c r="AU421" s="200" t="s">
        <v>79</v>
      </c>
      <c r="AV421" s="13" t="s">
        <v>79</v>
      </c>
      <c r="AW421" s="13" t="s">
        <v>31</v>
      </c>
      <c r="AX421" s="13" t="s">
        <v>77</v>
      </c>
      <c r="AY421" s="200" t="s">
        <v>121</v>
      </c>
    </row>
    <row r="422" spans="1:65" s="2" customFormat="1" ht="44.25" customHeight="1">
      <c r="A422" s="37"/>
      <c r="B422" s="38"/>
      <c r="C422" s="176" t="s">
        <v>1222</v>
      </c>
      <c r="D422" s="176" t="s">
        <v>124</v>
      </c>
      <c r="E422" s="177" t="s">
        <v>1223</v>
      </c>
      <c r="F422" s="178" t="s">
        <v>1224</v>
      </c>
      <c r="G422" s="179" t="s">
        <v>323</v>
      </c>
      <c r="H422" s="180">
        <v>2</v>
      </c>
      <c r="I422" s="181"/>
      <c r="J422" s="182">
        <f>ROUND(I422*H422,2)</f>
        <v>0</v>
      </c>
      <c r="K422" s="178" t="s">
        <v>19</v>
      </c>
      <c r="L422" s="42"/>
      <c r="M422" s="183" t="s">
        <v>19</v>
      </c>
      <c r="N422" s="184" t="s">
        <v>40</v>
      </c>
      <c r="O422" s="67"/>
      <c r="P422" s="185">
        <f>O422*H422</f>
        <v>0</v>
      </c>
      <c r="Q422" s="185">
        <v>0</v>
      </c>
      <c r="R422" s="185">
        <f>Q422*H422</f>
        <v>0</v>
      </c>
      <c r="S422" s="185">
        <v>0</v>
      </c>
      <c r="T422" s="18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87" t="s">
        <v>219</v>
      </c>
      <c r="AT422" s="187" t="s">
        <v>124</v>
      </c>
      <c r="AU422" s="187" t="s">
        <v>79</v>
      </c>
      <c r="AY422" s="20" t="s">
        <v>121</v>
      </c>
      <c r="BE422" s="188">
        <f>IF(N422="základní",J422,0)</f>
        <v>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20" t="s">
        <v>77</v>
      </c>
      <c r="BK422" s="188">
        <f>ROUND(I422*H422,2)</f>
        <v>0</v>
      </c>
      <c r="BL422" s="20" t="s">
        <v>219</v>
      </c>
      <c r="BM422" s="187" t="s">
        <v>1225</v>
      </c>
    </row>
    <row r="423" spans="1:65" s="2" customFormat="1" ht="33" customHeight="1">
      <c r="A423" s="37"/>
      <c r="B423" s="38"/>
      <c r="C423" s="176" t="s">
        <v>1226</v>
      </c>
      <c r="D423" s="176" t="s">
        <v>124</v>
      </c>
      <c r="E423" s="177" t="s">
        <v>1227</v>
      </c>
      <c r="F423" s="178" t="s">
        <v>1228</v>
      </c>
      <c r="G423" s="179" t="s">
        <v>144</v>
      </c>
      <c r="H423" s="180">
        <v>8.125</v>
      </c>
      <c r="I423" s="181"/>
      <c r="J423" s="182">
        <f>ROUND(I423*H423,2)</f>
        <v>0</v>
      </c>
      <c r="K423" s="178" t="s">
        <v>128</v>
      </c>
      <c r="L423" s="42"/>
      <c r="M423" s="183" t="s">
        <v>19</v>
      </c>
      <c r="N423" s="184" t="s">
        <v>40</v>
      </c>
      <c r="O423" s="67"/>
      <c r="P423" s="185">
        <f>O423*H423</f>
        <v>0</v>
      </c>
      <c r="Q423" s="185">
        <v>0</v>
      </c>
      <c r="R423" s="185">
        <f>Q423*H423</f>
        <v>0</v>
      </c>
      <c r="S423" s="185">
        <v>0</v>
      </c>
      <c r="T423" s="186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87" t="s">
        <v>219</v>
      </c>
      <c r="AT423" s="187" t="s">
        <v>124</v>
      </c>
      <c r="AU423" s="187" t="s">
        <v>79</v>
      </c>
      <c r="AY423" s="20" t="s">
        <v>121</v>
      </c>
      <c r="BE423" s="188">
        <f>IF(N423="základní",J423,0)</f>
        <v>0</v>
      </c>
      <c r="BF423" s="188">
        <f>IF(N423="snížená",J423,0)</f>
        <v>0</v>
      </c>
      <c r="BG423" s="188">
        <f>IF(N423="zákl. přenesená",J423,0)</f>
        <v>0</v>
      </c>
      <c r="BH423" s="188">
        <f>IF(N423="sníž. přenesená",J423,0)</f>
        <v>0</v>
      </c>
      <c r="BI423" s="188">
        <f>IF(N423="nulová",J423,0)</f>
        <v>0</v>
      </c>
      <c r="BJ423" s="20" t="s">
        <v>77</v>
      </c>
      <c r="BK423" s="188">
        <f>ROUND(I423*H423,2)</f>
        <v>0</v>
      </c>
      <c r="BL423" s="20" t="s">
        <v>219</v>
      </c>
      <c r="BM423" s="187" t="s">
        <v>1229</v>
      </c>
    </row>
    <row r="424" spans="2:51" s="13" customFormat="1" ht="11.25">
      <c r="B424" s="189"/>
      <c r="C424" s="190"/>
      <c r="D424" s="191" t="s">
        <v>131</v>
      </c>
      <c r="E424" s="192" t="s">
        <v>19</v>
      </c>
      <c r="F424" s="193" t="s">
        <v>1230</v>
      </c>
      <c r="G424" s="190"/>
      <c r="H424" s="194">
        <v>8.125</v>
      </c>
      <c r="I424" s="195"/>
      <c r="J424" s="190"/>
      <c r="K424" s="190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131</v>
      </c>
      <c r="AU424" s="200" t="s">
        <v>79</v>
      </c>
      <c r="AV424" s="13" t="s">
        <v>79</v>
      </c>
      <c r="AW424" s="13" t="s">
        <v>31</v>
      </c>
      <c r="AX424" s="13" t="s">
        <v>77</v>
      </c>
      <c r="AY424" s="200" t="s">
        <v>121</v>
      </c>
    </row>
    <row r="425" spans="1:65" s="2" customFormat="1" ht="24">
      <c r="A425" s="37"/>
      <c r="B425" s="38"/>
      <c r="C425" s="212" t="s">
        <v>1231</v>
      </c>
      <c r="D425" s="212" t="s">
        <v>135</v>
      </c>
      <c r="E425" s="213" t="s">
        <v>1232</v>
      </c>
      <c r="F425" s="214" t="s">
        <v>1233</v>
      </c>
      <c r="G425" s="215" t="s">
        <v>144</v>
      </c>
      <c r="H425" s="216">
        <v>8.125</v>
      </c>
      <c r="I425" s="217"/>
      <c r="J425" s="218">
        <f>ROUND(I425*H425,2)</f>
        <v>0</v>
      </c>
      <c r="K425" s="214" t="s">
        <v>128</v>
      </c>
      <c r="L425" s="219"/>
      <c r="M425" s="220" t="s">
        <v>19</v>
      </c>
      <c r="N425" s="221" t="s">
        <v>40</v>
      </c>
      <c r="O425" s="67"/>
      <c r="P425" s="185">
        <f>O425*H425</f>
        <v>0</v>
      </c>
      <c r="Q425" s="185">
        <v>0.00735</v>
      </c>
      <c r="R425" s="185">
        <f>Q425*H425</f>
        <v>0.05971875</v>
      </c>
      <c r="S425" s="185">
        <v>0</v>
      </c>
      <c r="T425" s="18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87" t="s">
        <v>230</v>
      </c>
      <c r="AT425" s="187" t="s">
        <v>135</v>
      </c>
      <c r="AU425" s="187" t="s">
        <v>79</v>
      </c>
      <c r="AY425" s="20" t="s">
        <v>121</v>
      </c>
      <c r="BE425" s="188">
        <f>IF(N425="základní",J425,0)</f>
        <v>0</v>
      </c>
      <c r="BF425" s="188">
        <f>IF(N425="snížená",J425,0)</f>
        <v>0</v>
      </c>
      <c r="BG425" s="188">
        <f>IF(N425="zákl. přenesená",J425,0)</f>
        <v>0</v>
      </c>
      <c r="BH425" s="188">
        <f>IF(N425="sníž. přenesená",J425,0)</f>
        <v>0</v>
      </c>
      <c r="BI425" s="188">
        <f>IF(N425="nulová",J425,0)</f>
        <v>0</v>
      </c>
      <c r="BJ425" s="20" t="s">
        <v>77</v>
      </c>
      <c r="BK425" s="188">
        <f>ROUND(I425*H425,2)</f>
        <v>0</v>
      </c>
      <c r="BL425" s="20" t="s">
        <v>219</v>
      </c>
      <c r="BM425" s="187" t="s">
        <v>1234</v>
      </c>
    </row>
    <row r="426" spans="1:65" s="2" customFormat="1" ht="55.5" customHeight="1">
      <c r="A426" s="37"/>
      <c r="B426" s="38"/>
      <c r="C426" s="176" t="s">
        <v>1235</v>
      </c>
      <c r="D426" s="176" t="s">
        <v>124</v>
      </c>
      <c r="E426" s="177" t="s">
        <v>1236</v>
      </c>
      <c r="F426" s="178" t="s">
        <v>1237</v>
      </c>
      <c r="G426" s="179" t="s">
        <v>127</v>
      </c>
      <c r="H426" s="180">
        <v>12.5</v>
      </c>
      <c r="I426" s="181"/>
      <c r="J426" s="182">
        <f>ROUND(I426*H426,2)</f>
        <v>0</v>
      </c>
      <c r="K426" s="178" t="s">
        <v>128</v>
      </c>
      <c r="L426" s="42"/>
      <c r="M426" s="183" t="s">
        <v>19</v>
      </c>
      <c r="N426" s="184" t="s">
        <v>40</v>
      </c>
      <c r="O426" s="67"/>
      <c r="P426" s="185">
        <f>O426*H426</f>
        <v>0</v>
      </c>
      <c r="Q426" s="185">
        <v>0</v>
      </c>
      <c r="R426" s="185">
        <f>Q426*H426</f>
        <v>0</v>
      </c>
      <c r="S426" s="185">
        <v>0</v>
      </c>
      <c r="T426" s="18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87" t="s">
        <v>219</v>
      </c>
      <c r="AT426" s="187" t="s">
        <v>124</v>
      </c>
      <c r="AU426" s="187" t="s">
        <v>79</v>
      </c>
      <c r="AY426" s="20" t="s">
        <v>121</v>
      </c>
      <c r="BE426" s="188">
        <f>IF(N426="základní",J426,0)</f>
        <v>0</v>
      </c>
      <c r="BF426" s="188">
        <f>IF(N426="snížená",J426,0)</f>
        <v>0</v>
      </c>
      <c r="BG426" s="188">
        <f>IF(N426="zákl. přenesená",J426,0)</f>
        <v>0</v>
      </c>
      <c r="BH426" s="188">
        <f>IF(N426="sníž. přenesená",J426,0)</f>
        <v>0</v>
      </c>
      <c r="BI426" s="188">
        <f>IF(N426="nulová",J426,0)</f>
        <v>0</v>
      </c>
      <c r="BJ426" s="20" t="s">
        <v>77</v>
      </c>
      <c r="BK426" s="188">
        <f>ROUND(I426*H426,2)</f>
        <v>0</v>
      </c>
      <c r="BL426" s="20" t="s">
        <v>219</v>
      </c>
      <c r="BM426" s="187" t="s">
        <v>1238</v>
      </c>
    </row>
    <row r="427" spans="2:51" s="13" customFormat="1" ht="11.25">
      <c r="B427" s="189"/>
      <c r="C427" s="190"/>
      <c r="D427" s="191" t="s">
        <v>131</v>
      </c>
      <c r="E427" s="192" t="s">
        <v>19</v>
      </c>
      <c r="F427" s="193" t="s">
        <v>1239</v>
      </c>
      <c r="G427" s="190"/>
      <c r="H427" s="194">
        <v>12.5</v>
      </c>
      <c r="I427" s="195"/>
      <c r="J427" s="190"/>
      <c r="K427" s="190"/>
      <c r="L427" s="196"/>
      <c r="M427" s="197"/>
      <c r="N427" s="198"/>
      <c r="O427" s="198"/>
      <c r="P427" s="198"/>
      <c r="Q427" s="198"/>
      <c r="R427" s="198"/>
      <c r="S427" s="198"/>
      <c r="T427" s="199"/>
      <c r="AT427" s="200" t="s">
        <v>131</v>
      </c>
      <c r="AU427" s="200" t="s">
        <v>79</v>
      </c>
      <c r="AV427" s="13" t="s">
        <v>79</v>
      </c>
      <c r="AW427" s="13" t="s">
        <v>31</v>
      </c>
      <c r="AX427" s="13" t="s">
        <v>77</v>
      </c>
      <c r="AY427" s="200" t="s">
        <v>121</v>
      </c>
    </row>
    <row r="428" spans="1:65" s="2" customFormat="1" ht="21.75" customHeight="1">
      <c r="A428" s="37"/>
      <c r="B428" s="38"/>
      <c r="C428" s="212" t="s">
        <v>1240</v>
      </c>
      <c r="D428" s="212" t="s">
        <v>135</v>
      </c>
      <c r="E428" s="213" t="s">
        <v>1241</v>
      </c>
      <c r="F428" s="214" t="s">
        <v>1242</v>
      </c>
      <c r="G428" s="215" t="s">
        <v>611</v>
      </c>
      <c r="H428" s="216">
        <v>0.21</v>
      </c>
      <c r="I428" s="217"/>
      <c r="J428" s="218">
        <f>ROUND(I428*H428,2)</f>
        <v>0</v>
      </c>
      <c r="K428" s="214" t="s">
        <v>128</v>
      </c>
      <c r="L428" s="219"/>
      <c r="M428" s="220" t="s">
        <v>19</v>
      </c>
      <c r="N428" s="221" t="s">
        <v>40</v>
      </c>
      <c r="O428" s="67"/>
      <c r="P428" s="185">
        <f>O428*H428</f>
        <v>0</v>
      </c>
      <c r="Q428" s="185">
        <v>0.55</v>
      </c>
      <c r="R428" s="185">
        <f>Q428*H428</f>
        <v>0.1155</v>
      </c>
      <c r="S428" s="185">
        <v>0</v>
      </c>
      <c r="T428" s="18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7" t="s">
        <v>230</v>
      </c>
      <c r="AT428" s="187" t="s">
        <v>135</v>
      </c>
      <c r="AU428" s="187" t="s">
        <v>79</v>
      </c>
      <c r="AY428" s="20" t="s">
        <v>121</v>
      </c>
      <c r="BE428" s="188">
        <f>IF(N428="základní",J428,0)</f>
        <v>0</v>
      </c>
      <c r="BF428" s="188">
        <f>IF(N428="snížená",J428,0)</f>
        <v>0</v>
      </c>
      <c r="BG428" s="188">
        <f>IF(N428="zákl. přenesená",J428,0)</f>
        <v>0</v>
      </c>
      <c r="BH428" s="188">
        <f>IF(N428="sníž. přenesená",J428,0)</f>
        <v>0</v>
      </c>
      <c r="BI428" s="188">
        <f>IF(N428="nulová",J428,0)</f>
        <v>0</v>
      </c>
      <c r="BJ428" s="20" t="s">
        <v>77</v>
      </c>
      <c r="BK428" s="188">
        <f>ROUND(I428*H428,2)</f>
        <v>0</v>
      </c>
      <c r="BL428" s="20" t="s">
        <v>219</v>
      </c>
      <c r="BM428" s="187" t="s">
        <v>1243</v>
      </c>
    </row>
    <row r="429" spans="2:51" s="13" customFormat="1" ht="11.25">
      <c r="B429" s="189"/>
      <c r="C429" s="190"/>
      <c r="D429" s="191" t="s">
        <v>131</v>
      </c>
      <c r="E429" s="192" t="s">
        <v>19</v>
      </c>
      <c r="F429" s="193" t="s">
        <v>1244</v>
      </c>
      <c r="G429" s="190"/>
      <c r="H429" s="194">
        <v>0.21</v>
      </c>
      <c r="I429" s="195"/>
      <c r="J429" s="190"/>
      <c r="K429" s="190"/>
      <c r="L429" s="196"/>
      <c r="M429" s="197"/>
      <c r="N429" s="198"/>
      <c r="O429" s="198"/>
      <c r="P429" s="198"/>
      <c r="Q429" s="198"/>
      <c r="R429" s="198"/>
      <c r="S429" s="198"/>
      <c r="T429" s="199"/>
      <c r="AT429" s="200" t="s">
        <v>131</v>
      </c>
      <c r="AU429" s="200" t="s">
        <v>79</v>
      </c>
      <c r="AV429" s="13" t="s">
        <v>79</v>
      </c>
      <c r="AW429" s="13" t="s">
        <v>31</v>
      </c>
      <c r="AX429" s="13" t="s">
        <v>77</v>
      </c>
      <c r="AY429" s="200" t="s">
        <v>121</v>
      </c>
    </row>
    <row r="430" spans="1:65" s="2" customFormat="1" ht="55.5" customHeight="1">
      <c r="A430" s="37"/>
      <c r="B430" s="38"/>
      <c r="C430" s="176" t="s">
        <v>1245</v>
      </c>
      <c r="D430" s="176" t="s">
        <v>124</v>
      </c>
      <c r="E430" s="177" t="s">
        <v>1246</v>
      </c>
      <c r="F430" s="178" t="s">
        <v>1247</v>
      </c>
      <c r="G430" s="179" t="s">
        <v>127</v>
      </c>
      <c r="H430" s="180">
        <v>129.2</v>
      </c>
      <c r="I430" s="181"/>
      <c r="J430" s="182">
        <f>ROUND(I430*H430,2)</f>
        <v>0</v>
      </c>
      <c r="K430" s="178" t="s">
        <v>128</v>
      </c>
      <c r="L430" s="42"/>
      <c r="M430" s="183" t="s">
        <v>19</v>
      </c>
      <c r="N430" s="184" t="s">
        <v>40</v>
      </c>
      <c r="O430" s="67"/>
      <c r="P430" s="185">
        <f>O430*H430</f>
        <v>0</v>
      </c>
      <c r="Q430" s="185">
        <v>0</v>
      </c>
      <c r="R430" s="185">
        <f>Q430*H430</f>
        <v>0</v>
      </c>
      <c r="S430" s="185">
        <v>0</v>
      </c>
      <c r="T430" s="186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87" t="s">
        <v>219</v>
      </c>
      <c r="AT430" s="187" t="s">
        <v>124</v>
      </c>
      <c r="AU430" s="187" t="s">
        <v>79</v>
      </c>
      <c r="AY430" s="20" t="s">
        <v>121</v>
      </c>
      <c r="BE430" s="188">
        <f>IF(N430="základní",J430,0)</f>
        <v>0</v>
      </c>
      <c r="BF430" s="188">
        <f>IF(N430="snížená",J430,0)</f>
        <v>0</v>
      </c>
      <c r="BG430" s="188">
        <f>IF(N430="zákl. přenesená",J430,0)</f>
        <v>0</v>
      </c>
      <c r="BH430" s="188">
        <f>IF(N430="sníž. přenesená",J430,0)</f>
        <v>0</v>
      </c>
      <c r="BI430" s="188">
        <f>IF(N430="nulová",J430,0)</f>
        <v>0</v>
      </c>
      <c r="BJ430" s="20" t="s">
        <v>77</v>
      </c>
      <c r="BK430" s="188">
        <f>ROUND(I430*H430,2)</f>
        <v>0</v>
      </c>
      <c r="BL430" s="20" t="s">
        <v>219</v>
      </c>
      <c r="BM430" s="187" t="s">
        <v>1248</v>
      </c>
    </row>
    <row r="431" spans="2:51" s="15" customFormat="1" ht="11.25">
      <c r="B431" s="222"/>
      <c r="C431" s="223"/>
      <c r="D431" s="191" t="s">
        <v>131</v>
      </c>
      <c r="E431" s="224" t="s">
        <v>19</v>
      </c>
      <c r="F431" s="225" t="s">
        <v>1249</v>
      </c>
      <c r="G431" s="223"/>
      <c r="H431" s="224" t="s">
        <v>19</v>
      </c>
      <c r="I431" s="226"/>
      <c r="J431" s="223"/>
      <c r="K431" s="223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131</v>
      </c>
      <c r="AU431" s="231" t="s">
        <v>79</v>
      </c>
      <c r="AV431" s="15" t="s">
        <v>77</v>
      </c>
      <c r="AW431" s="15" t="s">
        <v>31</v>
      </c>
      <c r="AX431" s="15" t="s">
        <v>69</v>
      </c>
      <c r="AY431" s="231" t="s">
        <v>121</v>
      </c>
    </row>
    <row r="432" spans="2:51" s="13" customFormat="1" ht="11.25">
      <c r="B432" s="189"/>
      <c r="C432" s="190"/>
      <c r="D432" s="191" t="s">
        <v>131</v>
      </c>
      <c r="E432" s="192" t="s">
        <v>19</v>
      </c>
      <c r="F432" s="193" t="s">
        <v>1250</v>
      </c>
      <c r="G432" s="190"/>
      <c r="H432" s="194">
        <v>129.2</v>
      </c>
      <c r="I432" s="195"/>
      <c r="J432" s="190"/>
      <c r="K432" s="190"/>
      <c r="L432" s="196"/>
      <c r="M432" s="197"/>
      <c r="N432" s="198"/>
      <c r="O432" s="198"/>
      <c r="P432" s="198"/>
      <c r="Q432" s="198"/>
      <c r="R432" s="198"/>
      <c r="S432" s="198"/>
      <c r="T432" s="199"/>
      <c r="AT432" s="200" t="s">
        <v>131</v>
      </c>
      <c r="AU432" s="200" t="s">
        <v>79</v>
      </c>
      <c r="AV432" s="13" t="s">
        <v>79</v>
      </c>
      <c r="AW432" s="13" t="s">
        <v>31</v>
      </c>
      <c r="AX432" s="13" t="s">
        <v>77</v>
      </c>
      <c r="AY432" s="200" t="s">
        <v>121</v>
      </c>
    </row>
    <row r="433" spans="1:65" s="2" customFormat="1" ht="21.75" customHeight="1">
      <c r="A433" s="37"/>
      <c r="B433" s="38"/>
      <c r="C433" s="212" t="s">
        <v>1251</v>
      </c>
      <c r="D433" s="212" t="s">
        <v>135</v>
      </c>
      <c r="E433" s="213" t="s">
        <v>1252</v>
      </c>
      <c r="F433" s="214" t="s">
        <v>1253</v>
      </c>
      <c r="G433" s="215" t="s">
        <v>611</v>
      </c>
      <c r="H433" s="216">
        <v>2.074</v>
      </c>
      <c r="I433" s="217"/>
      <c r="J433" s="218">
        <f>ROUND(I433*H433,2)</f>
        <v>0</v>
      </c>
      <c r="K433" s="214" t="s">
        <v>128</v>
      </c>
      <c r="L433" s="219"/>
      <c r="M433" s="220" t="s">
        <v>19</v>
      </c>
      <c r="N433" s="221" t="s">
        <v>40</v>
      </c>
      <c r="O433" s="67"/>
      <c r="P433" s="185">
        <f>O433*H433</f>
        <v>0</v>
      </c>
      <c r="Q433" s="185">
        <v>0.55</v>
      </c>
      <c r="R433" s="185">
        <f>Q433*H433</f>
        <v>1.1407</v>
      </c>
      <c r="S433" s="185">
        <v>0</v>
      </c>
      <c r="T433" s="18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87" t="s">
        <v>230</v>
      </c>
      <c r="AT433" s="187" t="s">
        <v>135</v>
      </c>
      <c r="AU433" s="187" t="s">
        <v>79</v>
      </c>
      <c r="AY433" s="20" t="s">
        <v>121</v>
      </c>
      <c r="BE433" s="188">
        <f>IF(N433="základní",J433,0)</f>
        <v>0</v>
      </c>
      <c r="BF433" s="188">
        <f>IF(N433="snížená",J433,0)</f>
        <v>0</v>
      </c>
      <c r="BG433" s="188">
        <f>IF(N433="zákl. přenesená",J433,0)</f>
        <v>0</v>
      </c>
      <c r="BH433" s="188">
        <f>IF(N433="sníž. přenesená",J433,0)</f>
        <v>0</v>
      </c>
      <c r="BI433" s="188">
        <f>IF(N433="nulová",J433,0)</f>
        <v>0</v>
      </c>
      <c r="BJ433" s="20" t="s">
        <v>77</v>
      </c>
      <c r="BK433" s="188">
        <f>ROUND(I433*H433,2)</f>
        <v>0</v>
      </c>
      <c r="BL433" s="20" t="s">
        <v>219</v>
      </c>
      <c r="BM433" s="187" t="s">
        <v>1254</v>
      </c>
    </row>
    <row r="434" spans="2:51" s="13" customFormat="1" ht="11.25">
      <c r="B434" s="189"/>
      <c r="C434" s="190"/>
      <c r="D434" s="191" t="s">
        <v>131</v>
      </c>
      <c r="E434" s="192" t="s">
        <v>19</v>
      </c>
      <c r="F434" s="193" t="s">
        <v>1255</v>
      </c>
      <c r="G434" s="190"/>
      <c r="H434" s="194">
        <v>2.074</v>
      </c>
      <c r="I434" s="195"/>
      <c r="J434" s="190"/>
      <c r="K434" s="190"/>
      <c r="L434" s="196"/>
      <c r="M434" s="197"/>
      <c r="N434" s="198"/>
      <c r="O434" s="198"/>
      <c r="P434" s="198"/>
      <c r="Q434" s="198"/>
      <c r="R434" s="198"/>
      <c r="S434" s="198"/>
      <c r="T434" s="199"/>
      <c r="AT434" s="200" t="s">
        <v>131</v>
      </c>
      <c r="AU434" s="200" t="s">
        <v>79</v>
      </c>
      <c r="AV434" s="13" t="s">
        <v>79</v>
      </c>
      <c r="AW434" s="13" t="s">
        <v>31</v>
      </c>
      <c r="AX434" s="13" t="s">
        <v>77</v>
      </c>
      <c r="AY434" s="200" t="s">
        <v>121</v>
      </c>
    </row>
    <row r="435" spans="1:65" s="2" customFormat="1" ht="21.75" customHeight="1">
      <c r="A435" s="37"/>
      <c r="B435" s="38"/>
      <c r="C435" s="212" t="s">
        <v>1256</v>
      </c>
      <c r="D435" s="212" t="s">
        <v>135</v>
      </c>
      <c r="E435" s="213" t="s">
        <v>1257</v>
      </c>
      <c r="F435" s="214" t="s">
        <v>1258</v>
      </c>
      <c r="G435" s="215" t="s">
        <v>611</v>
      </c>
      <c r="H435" s="216">
        <v>3.11</v>
      </c>
      <c r="I435" s="217"/>
      <c r="J435" s="218">
        <f>ROUND(I435*H435,2)</f>
        <v>0</v>
      </c>
      <c r="K435" s="214" t="s">
        <v>128</v>
      </c>
      <c r="L435" s="219"/>
      <c r="M435" s="220" t="s">
        <v>19</v>
      </c>
      <c r="N435" s="221" t="s">
        <v>40</v>
      </c>
      <c r="O435" s="67"/>
      <c r="P435" s="185">
        <f>O435*H435</f>
        <v>0</v>
      </c>
      <c r="Q435" s="185">
        <v>0.55</v>
      </c>
      <c r="R435" s="185">
        <f>Q435*H435</f>
        <v>1.7105000000000001</v>
      </c>
      <c r="S435" s="185">
        <v>0</v>
      </c>
      <c r="T435" s="18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7" t="s">
        <v>230</v>
      </c>
      <c r="AT435" s="187" t="s">
        <v>135</v>
      </c>
      <c r="AU435" s="187" t="s">
        <v>79</v>
      </c>
      <c r="AY435" s="20" t="s">
        <v>121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20" t="s">
        <v>77</v>
      </c>
      <c r="BK435" s="188">
        <f>ROUND(I435*H435,2)</f>
        <v>0</v>
      </c>
      <c r="BL435" s="20" t="s">
        <v>219</v>
      </c>
      <c r="BM435" s="187" t="s">
        <v>1259</v>
      </c>
    </row>
    <row r="436" spans="2:51" s="13" customFormat="1" ht="11.25">
      <c r="B436" s="189"/>
      <c r="C436" s="190"/>
      <c r="D436" s="191" t="s">
        <v>131</v>
      </c>
      <c r="E436" s="192" t="s">
        <v>19</v>
      </c>
      <c r="F436" s="193" t="s">
        <v>1260</v>
      </c>
      <c r="G436" s="190"/>
      <c r="H436" s="194">
        <v>3.11</v>
      </c>
      <c r="I436" s="195"/>
      <c r="J436" s="190"/>
      <c r="K436" s="190"/>
      <c r="L436" s="196"/>
      <c r="M436" s="197"/>
      <c r="N436" s="198"/>
      <c r="O436" s="198"/>
      <c r="P436" s="198"/>
      <c r="Q436" s="198"/>
      <c r="R436" s="198"/>
      <c r="S436" s="198"/>
      <c r="T436" s="199"/>
      <c r="AT436" s="200" t="s">
        <v>131</v>
      </c>
      <c r="AU436" s="200" t="s">
        <v>79</v>
      </c>
      <c r="AV436" s="13" t="s">
        <v>79</v>
      </c>
      <c r="AW436" s="13" t="s">
        <v>31</v>
      </c>
      <c r="AX436" s="13" t="s">
        <v>77</v>
      </c>
      <c r="AY436" s="200" t="s">
        <v>121</v>
      </c>
    </row>
    <row r="437" spans="1:65" s="2" customFormat="1" ht="21.75" customHeight="1">
      <c r="A437" s="37"/>
      <c r="B437" s="38"/>
      <c r="C437" s="212" t="s">
        <v>1261</v>
      </c>
      <c r="D437" s="212" t="s">
        <v>135</v>
      </c>
      <c r="E437" s="213" t="s">
        <v>1262</v>
      </c>
      <c r="F437" s="214" t="s">
        <v>1263</v>
      </c>
      <c r="G437" s="215" t="s">
        <v>611</v>
      </c>
      <c r="H437" s="216">
        <v>0.397</v>
      </c>
      <c r="I437" s="217"/>
      <c r="J437" s="218">
        <f>ROUND(I437*H437,2)</f>
        <v>0</v>
      </c>
      <c r="K437" s="214" t="s">
        <v>128</v>
      </c>
      <c r="L437" s="219"/>
      <c r="M437" s="220" t="s">
        <v>19</v>
      </c>
      <c r="N437" s="221" t="s">
        <v>40</v>
      </c>
      <c r="O437" s="67"/>
      <c r="P437" s="185">
        <f>O437*H437</f>
        <v>0</v>
      </c>
      <c r="Q437" s="185">
        <v>0.55</v>
      </c>
      <c r="R437" s="185">
        <f>Q437*H437</f>
        <v>0.21835000000000002</v>
      </c>
      <c r="S437" s="185">
        <v>0</v>
      </c>
      <c r="T437" s="186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7" t="s">
        <v>230</v>
      </c>
      <c r="AT437" s="187" t="s">
        <v>135</v>
      </c>
      <c r="AU437" s="187" t="s">
        <v>79</v>
      </c>
      <c r="AY437" s="20" t="s">
        <v>121</v>
      </c>
      <c r="BE437" s="188">
        <f>IF(N437="základní",J437,0)</f>
        <v>0</v>
      </c>
      <c r="BF437" s="188">
        <f>IF(N437="snížená",J437,0)</f>
        <v>0</v>
      </c>
      <c r="BG437" s="188">
        <f>IF(N437="zákl. přenesená",J437,0)</f>
        <v>0</v>
      </c>
      <c r="BH437" s="188">
        <f>IF(N437="sníž. přenesená",J437,0)</f>
        <v>0</v>
      </c>
      <c r="BI437" s="188">
        <f>IF(N437="nulová",J437,0)</f>
        <v>0</v>
      </c>
      <c r="BJ437" s="20" t="s">
        <v>77</v>
      </c>
      <c r="BK437" s="188">
        <f>ROUND(I437*H437,2)</f>
        <v>0</v>
      </c>
      <c r="BL437" s="20" t="s">
        <v>219</v>
      </c>
      <c r="BM437" s="187" t="s">
        <v>1264</v>
      </c>
    </row>
    <row r="438" spans="2:51" s="13" customFormat="1" ht="11.25">
      <c r="B438" s="189"/>
      <c r="C438" s="190"/>
      <c r="D438" s="191" t="s">
        <v>131</v>
      </c>
      <c r="E438" s="192" t="s">
        <v>19</v>
      </c>
      <c r="F438" s="193" t="s">
        <v>1265</v>
      </c>
      <c r="G438" s="190"/>
      <c r="H438" s="194">
        <v>0.397</v>
      </c>
      <c r="I438" s="195"/>
      <c r="J438" s="190"/>
      <c r="K438" s="190"/>
      <c r="L438" s="196"/>
      <c r="M438" s="197"/>
      <c r="N438" s="198"/>
      <c r="O438" s="198"/>
      <c r="P438" s="198"/>
      <c r="Q438" s="198"/>
      <c r="R438" s="198"/>
      <c r="S438" s="198"/>
      <c r="T438" s="199"/>
      <c r="AT438" s="200" t="s">
        <v>131</v>
      </c>
      <c r="AU438" s="200" t="s">
        <v>79</v>
      </c>
      <c r="AV438" s="13" t="s">
        <v>79</v>
      </c>
      <c r="AW438" s="13" t="s">
        <v>31</v>
      </c>
      <c r="AX438" s="13" t="s">
        <v>77</v>
      </c>
      <c r="AY438" s="200" t="s">
        <v>121</v>
      </c>
    </row>
    <row r="439" spans="1:65" s="2" customFormat="1" ht="36">
      <c r="A439" s="37"/>
      <c r="B439" s="38"/>
      <c r="C439" s="176" t="s">
        <v>1266</v>
      </c>
      <c r="D439" s="176" t="s">
        <v>124</v>
      </c>
      <c r="E439" s="177" t="s">
        <v>1267</v>
      </c>
      <c r="F439" s="178" t="s">
        <v>1268</v>
      </c>
      <c r="G439" s="179" t="s">
        <v>144</v>
      </c>
      <c r="H439" s="180">
        <v>78.56</v>
      </c>
      <c r="I439" s="181"/>
      <c r="J439" s="182">
        <f>ROUND(I439*H439,2)</f>
        <v>0</v>
      </c>
      <c r="K439" s="178" t="s">
        <v>128</v>
      </c>
      <c r="L439" s="42"/>
      <c r="M439" s="183" t="s">
        <v>19</v>
      </c>
      <c r="N439" s="184" t="s">
        <v>40</v>
      </c>
      <c r="O439" s="67"/>
      <c r="P439" s="185">
        <f>O439*H439</f>
        <v>0</v>
      </c>
      <c r="Q439" s="185">
        <v>0</v>
      </c>
      <c r="R439" s="185">
        <f>Q439*H439</f>
        <v>0</v>
      </c>
      <c r="S439" s="185">
        <v>0</v>
      </c>
      <c r="T439" s="186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7" t="s">
        <v>219</v>
      </c>
      <c r="AT439" s="187" t="s">
        <v>124</v>
      </c>
      <c r="AU439" s="187" t="s">
        <v>79</v>
      </c>
      <c r="AY439" s="20" t="s">
        <v>121</v>
      </c>
      <c r="BE439" s="188">
        <f>IF(N439="základní",J439,0)</f>
        <v>0</v>
      </c>
      <c r="BF439" s="188">
        <f>IF(N439="snížená",J439,0)</f>
        <v>0</v>
      </c>
      <c r="BG439" s="188">
        <f>IF(N439="zákl. přenesená",J439,0)</f>
        <v>0</v>
      </c>
      <c r="BH439" s="188">
        <f>IF(N439="sníž. přenesená",J439,0)</f>
        <v>0</v>
      </c>
      <c r="BI439" s="188">
        <f>IF(N439="nulová",J439,0)</f>
        <v>0</v>
      </c>
      <c r="BJ439" s="20" t="s">
        <v>77</v>
      </c>
      <c r="BK439" s="188">
        <f>ROUND(I439*H439,2)</f>
        <v>0</v>
      </c>
      <c r="BL439" s="20" t="s">
        <v>219</v>
      </c>
      <c r="BM439" s="187" t="s">
        <v>1269</v>
      </c>
    </row>
    <row r="440" spans="2:51" s="13" customFormat="1" ht="11.25">
      <c r="B440" s="189"/>
      <c r="C440" s="190"/>
      <c r="D440" s="191" t="s">
        <v>131</v>
      </c>
      <c r="E440" s="192" t="s">
        <v>19</v>
      </c>
      <c r="F440" s="193" t="s">
        <v>807</v>
      </c>
      <c r="G440" s="190"/>
      <c r="H440" s="194">
        <v>78.56</v>
      </c>
      <c r="I440" s="195"/>
      <c r="J440" s="190"/>
      <c r="K440" s="190"/>
      <c r="L440" s="196"/>
      <c r="M440" s="197"/>
      <c r="N440" s="198"/>
      <c r="O440" s="198"/>
      <c r="P440" s="198"/>
      <c r="Q440" s="198"/>
      <c r="R440" s="198"/>
      <c r="S440" s="198"/>
      <c r="T440" s="199"/>
      <c r="AT440" s="200" t="s">
        <v>131</v>
      </c>
      <c r="AU440" s="200" t="s">
        <v>79</v>
      </c>
      <c r="AV440" s="13" t="s">
        <v>79</v>
      </c>
      <c r="AW440" s="13" t="s">
        <v>31</v>
      </c>
      <c r="AX440" s="13" t="s">
        <v>77</v>
      </c>
      <c r="AY440" s="200" t="s">
        <v>121</v>
      </c>
    </row>
    <row r="441" spans="1:65" s="2" customFormat="1" ht="16.5" customHeight="1">
      <c r="A441" s="37"/>
      <c r="B441" s="38"/>
      <c r="C441" s="212" t="s">
        <v>1270</v>
      </c>
      <c r="D441" s="212" t="s">
        <v>135</v>
      </c>
      <c r="E441" s="213" t="s">
        <v>1271</v>
      </c>
      <c r="F441" s="214" t="s">
        <v>1272</v>
      </c>
      <c r="G441" s="215" t="s">
        <v>611</v>
      </c>
      <c r="H441" s="216">
        <v>1.571</v>
      </c>
      <c r="I441" s="217"/>
      <c r="J441" s="218">
        <f>ROUND(I441*H441,2)</f>
        <v>0</v>
      </c>
      <c r="K441" s="214" t="s">
        <v>128</v>
      </c>
      <c r="L441" s="219"/>
      <c r="M441" s="220" t="s">
        <v>19</v>
      </c>
      <c r="N441" s="221" t="s">
        <v>40</v>
      </c>
      <c r="O441" s="67"/>
      <c r="P441" s="185">
        <f>O441*H441</f>
        <v>0</v>
      </c>
      <c r="Q441" s="185">
        <v>0.55</v>
      </c>
      <c r="R441" s="185">
        <f>Q441*H441</f>
        <v>0.8640500000000001</v>
      </c>
      <c r="S441" s="185">
        <v>0</v>
      </c>
      <c r="T441" s="186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7" t="s">
        <v>230</v>
      </c>
      <c r="AT441" s="187" t="s">
        <v>135</v>
      </c>
      <c r="AU441" s="187" t="s">
        <v>79</v>
      </c>
      <c r="AY441" s="20" t="s">
        <v>121</v>
      </c>
      <c r="BE441" s="188">
        <f>IF(N441="základní",J441,0)</f>
        <v>0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20" t="s">
        <v>77</v>
      </c>
      <c r="BK441" s="188">
        <f>ROUND(I441*H441,2)</f>
        <v>0</v>
      </c>
      <c r="BL441" s="20" t="s">
        <v>219</v>
      </c>
      <c r="BM441" s="187" t="s">
        <v>1273</v>
      </c>
    </row>
    <row r="442" spans="2:51" s="13" customFormat="1" ht="11.25">
      <c r="B442" s="189"/>
      <c r="C442" s="190"/>
      <c r="D442" s="191" t="s">
        <v>131</v>
      </c>
      <c r="E442" s="192" t="s">
        <v>19</v>
      </c>
      <c r="F442" s="193" t="s">
        <v>1274</v>
      </c>
      <c r="G442" s="190"/>
      <c r="H442" s="194">
        <v>1.571</v>
      </c>
      <c r="I442" s="195"/>
      <c r="J442" s="190"/>
      <c r="K442" s="190"/>
      <c r="L442" s="196"/>
      <c r="M442" s="197"/>
      <c r="N442" s="198"/>
      <c r="O442" s="198"/>
      <c r="P442" s="198"/>
      <c r="Q442" s="198"/>
      <c r="R442" s="198"/>
      <c r="S442" s="198"/>
      <c r="T442" s="199"/>
      <c r="AT442" s="200" t="s">
        <v>131</v>
      </c>
      <c r="AU442" s="200" t="s">
        <v>79</v>
      </c>
      <c r="AV442" s="13" t="s">
        <v>79</v>
      </c>
      <c r="AW442" s="13" t="s">
        <v>31</v>
      </c>
      <c r="AX442" s="13" t="s">
        <v>77</v>
      </c>
      <c r="AY442" s="200" t="s">
        <v>121</v>
      </c>
    </row>
    <row r="443" spans="1:65" s="2" customFormat="1" ht="44.25" customHeight="1">
      <c r="A443" s="37"/>
      <c r="B443" s="38"/>
      <c r="C443" s="176" t="s">
        <v>1275</v>
      </c>
      <c r="D443" s="176" t="s">
        <v>124</v>
      </c>
      <c r="E443" s="177" t="s">
        <v>1276</v>
      </c>
      <c r="F443" s="178" t="s">
        <v>1277</v>
      </c>
      <c r="G443" s="179" t="s">
        <v>251</v>
      </c>
      <c r="H443" s="232"/>
      <c r="I443" s="181"/>
      <c r="J443" s="182">
        <f>ROUND(I443*H443,2)</f>
        <v>0</v>
      </c>
      <c r="K443" s="178" t="s">
        <v>128</v>
      </c>
      <c r="L443" s="42"/>
      <c r="M443" s="183" t="s">
        <v>19</v>
      </c>
      <c r="N443" s="184" t="s">
        <v>40</v>
      </c>
      <c r="O443" s="67"/>
      <c r="P443" s="185">
        <f>O443*H443</f>
        <v>0</v>
      </c>
      <c r="Q443" s="185">
        <v>0</v>
      </c>
      <c r="R443" s="185">
        <f>Q443*H443</f>
        <v>0</v>
      </c>
      <c r="S443" s="185">
        <v>0</v>
      </c>
      <c r="T443" s="186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87" t="s">
        <v>219</v>
      </c>
      <c r="AT443" s="187" t="s">
        <v>124</v>
      </c>
      <c r="AU443" s="187" t="s">
        <v>79</v>
      </c>
      <c r="AY443" s="20" t="s">
        <v>121</v>
      </c>
      <c r="BE443" s="188">
        <f>IF(N443="základní",J443,0)</f>
        <v>0</v>
      </c>
      <c r="BF443" s="188">
        <f>IF(N443="snížená",J443,0)</f>
        <v>0</v>
      </c>
      <c r="BG443" s="188">
        <f>IF(N443="zákl. přenesená",J443,0)</f>
        <v>0</v>
      </c>
      <c r="BH443" s="188">
        <f>IF(N443="sníž. přenesená",J443,0)</f>
        <v>0</v>
      </c>
      <c r="BI443" s="188">
        <f>IF(N443="nulová",J443,0)</f>
        <v>0</v>
      </c>
      <c r="BJ443" s="20" t="s">
        <v>77</v>
      </c>
      <c r="BK443" s="188">
        <f>ROUND(I443*H443,2)</f>
        <v>0</v>
      </c>
      <c r="BL443" s="20" t="s">
        <v>219</v>
      </c>
      <c r="BM443" s="187" t="s">
        <v>1278</v>
      </c>
    </row>
    <row r="444" spans="2:63" s="12" customFormat="1" ht="22.9" customHeight="1">
      <c r="B444" s="160"/>
      <c r="C444" s="161"/>
      <c r="D444" s="162" t="s">
        <v>68</v>
      </c>
      <c r="E444" s="174" t="s">
        <v>1279</v>
      </c>
      <c r="F444" s="174" t="s">
        <v>1280</v>
      </c>
      <c r="G444" s="161"/>
      <c r="H444" s="161"/>
      <c r="I444" s="164"/>
      <c r="J444" s="175">
        <f>BK444</f>
        <v>0</v>
      </c>
      <c r="K444" s="161"/>
      <c r="L444" s="166"/>
      <c r="M444" s="167"/>
      <c r="N444" s="168"/>
      <c r="O444" s="168"/>
      <c r="P444" s="169">
        <f>SUM(P445:P452)</f>
        <v>0</v>
      </c>
      <c r="Q444" s="168"/>
      <c r="R444" s="169">
        <f>SUM(R445:R452)</f>
        <v>2.0110054</v>
      </c>
      <c r="S444" s="168"/>
      <c r="T444" s="170">
        <f>SUM(T445:T452)</f>
        <v>0</v>
      </c>
      <c r="AR444" s="171" t="s">
        <v>79</v>
      </c>
      <c r="AT444" s="172" t="s">
        <v>68</v>
      </c>
      <c r="AU444" s="172" t="s">
        <v>77</v>
      </c>
      <c r="AY444" s="171" t="s">
        <v>121</v>
      </c>
      <c r="BK444" s="173">
        <f>SUM(BK445:BK452)</f>
        <v>0</v>
      </c>
    </row>
    <row r="445" spans="1:65" s="2" customFormat="1" ht="55.5" customHeight="1">
      <c r="A445" s="37"/>
      <c r="B445" s="38"/>
      <c r="C445" s="176" t="s">
        <v>1281</v>
      </c>
      <c r="D445" s="176" t="s">
        <v>124</v>
      </c>
      <c r="E445" s="177" t="s">
        <v>1282</v>
      </c>
      <c r="F445" s="178" t="s">
        <v>1283</v>
      </c>
      <c r="G445" s="179" t="s">
        <v>144</v>
      </c>
      <c r="H445" s="180">
        <v>2.59</v>
      </c>
      <c r="I445" s="181"/>
      <c r="J445" s="182">
        <f>ROUND(I445*H445,2)</f>
        <v>0</v>
      </c>
      <c r="K445" s="178" t="s">
        <v>128</v>
      </c>
      <c r="L445" s="42"/>
      <c r="M445" s="183" t="s">
        <v>19</v>
      </c>
      <c r="N445" s="184" t="s">
        <v>40</v>
      </c>
      <c r="O445" s="67"/>
      <c r="P445" s="185">
        <f>O445*H445</f>
        <v>0</v>
      </c>
      <c r="Q445" s="185">
        <v>0.02866</v>
      </c>
      <c r="R445" s="185">
        <f>Q445*H445</f>
        <v>0.0742294</v>
      </c>
      <c r="S445" s="185">
        <v>0</v>
      </c>
      <c r="T445" s="186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87" t="s">
        <v>219</v>
      </c>
      <c r="AT445" s="187" t="s">
        <v>124</v>
      </c>
      <c r="AU445" s="187" t="s">
        <v>79</v>
      </c>
      <c r="AY445" s="20" t="s">
        <v>121</v>
      </c>
      <c r="BE445" s="188">
        <f>IF(N445="základní",J445,0)</f>
        <v>0</v>
      </c>
      <c r="BF445" s="188">
        <f>IF(N445="snížená",J445,0)</f>
        <v>0</v>
      </c>
      <c r="BG445" s="188">
        <f>IF(N445="zákl. přenesená",J445,0)</f>
        <v>0</v>
      </c>
      <c r="BH445" s="188">
        <f>IF(N445="sníž. přenesená",J445,0)</f>
        <v>0</v>
      </c>
      <c r="BI445" s="188">
        <f>IF(N445="nulová",J445,0)</f>
        <v>0</v>
      </c>
      <c r="BJ445" s="20" t="s">
        <v>77</v>
      </c>
      <c r="BK445" s="188">
        <f>ROUND(I445*H445,2)</f>
        <v>0</v>
      </c>
      <c r="BL445" s="20" t="s">
        <v>219</v>
      </c>
      <c r="BM445" s="187" t="s">
        <v>1284</v>
      </c>
    </row>
    <row r="446" spans="1:47" s="2" customFormat="1" ht="29.25">
      <c r="A446" s="37"/>
      <c r="B446" s="38"/>
      <c r="C446" s="39"/>
      <c r="D446" s="191" t="s">
        <v>696</v>
      </c>
      <c r="E446" s="39"/>
      <c r="F446" s="251" t="s">
        <v>1285</v>
      </c>
      <c r="G446" s="39"/>
      <c r="H446" s="39"/>
      <c r="I446" s="252"/>
      <c r="J446" s="39"/>
      <c r="K446" s="39"/>
      <c r="L446" s="42"/>
      <c r="M446" s="253"/>
      <c r="N446" s="254"/>
      <c r="O446" s="67"/>
      <c r="P446" s="67"/>
      <c r="Q446" s="67"/>
      <c r="R446" s="67"/>
      <c r="S446" s="67"/>
      <c r="T446" s="68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20" t="s">
        <v>696</v>
      </c>
      <c r="AU446" s="20" t="s">
        <v>79</v>
      </c>
    </row>
    <row r="447" spans="2:51" s="13" customFormat="1" ht="11.25">
      <c r="B447" s="189"/>
      <c r="C447" s="190"/>
      <c r="D447" s="191" t="s">
        <v>131</v>
      </c>
      <c r="E447" s="192" t="s">
        <v>19</v>
      </c>
      <c r="F447" s="193" t="s">
        <v>1286</v>
      </c>
      <c r="G447" s="190"/>
      <c r="H447" s="194">
        <v>2.59</v>
      </c>
      <c r="I447" s="195"/>
      <c r="J447" s="190"/>
      <c r="K447" s="190"/>
      <c r="L447" s="196"/>
      <c r="M447" s="197"/>
      <c r="N447" s="198"/>
      <c r="O447" s="198"/>
      <c r="P447" s="198"/>
      <c r="Q447" s="198"/>
      <c r="R447" s="198"/>
      <c r="S447" s="198"/>
      <c r="T447" s="199"/>
      <c r="AT447" s="200" t="s">
        <v>131</v>
      </c>
      <c r="AU447" s="200" t="s">
        <v>79</v>
      </c>
      <c r="AV447" s="13" t="s">
        <v>79</v>
      </c>
      <c r="AW447" s="13" t="s">
        <v>31</v>
      </c>
      <c r="AX447" s="13" t="s">
        <v>77</v>
      </c>
      <c r="AY447" s="200" t="s">
        <v>121</v>
      </c>
    </row>
    <row r="448" spans="1:65" s="2" customFormat="1" ht="60">
      <c r="A448" s="37"/>
      <c r="B448" s="38"/>
      <c r="C448" s="176" t="s">
        <v>1287</v>
      </c>
      <c r="D448" s="176" t="s">
        <v>124</v>
      </c>
      <c r="E448" s="177" t="s">
        <v>1288</v>
      </c>
      <c r="F448" s="178" t="s">
        <v>1289</v>
      </c>
      <c r="G448" s="179" t="s">
        <v>144</v>
      </c>
      <c r="H448" s="180">
        <v>17.94</v>
      </c>
      <c r="I448" s="181"/>
      <c r="J448" s="182">
        <f>ROUND(I448*H448,2)</f>
        <v>0</v>
      </c>
      <c r="K448" s="178" t="s">
        <v>128</v>
      </c>
      <c r="L448" s="42"/>
      <c r="M448" s="183" t="s">
        <v>19</v>
      </c>
      <c r="N448" s="184" t="s">
        <v>40</v>
      </c>
      <c r="O448" s="67"/>
      <c r="P448" s="185">
        <f>O448*H448</f>
        <v>0</v>
      </c>
      <c r="Q448" s="185">
        <v>0.0272</v>
      </c>
      <c r="R448" s="185">
        <f>Q448*H448</f>
        <v>0.487968</v>
      </c>
      <c r="S448" s="185">
        <v>0</v>
      </c>
      <c r="T448" s="186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87" t="s">
        <v>219</v>
      </c>
      <c r="AT448" s="187" t="s">
        <v>124</v>
      </c>
      <c r="AU448" s="187" t="s">
        <v>79</v>
      </c>
      <c r="AY448" s="20" t="s">
        <v>121</v>
      </c>
      <c r="BE448" s="188">
        <f>IF(N448="základní",J448,0)</f>
        <v>0</v>
      </c>
      <c r="BF448" s="188">
        <f>IF(N448="snížená",J448,0)</f>
        <v>0</v>
      </c>
      <c r="BG448" s="188">
        <f>IF(N448="zákl. přenesená",J448,0)</f>
        <v>0</v>
      </c>
      <c r="BH448" s="188">
        <f>IF(N448="sníž. přenesená",J448,0)</f>
        <v>0</v>
      </c>
      <c r="BI448" s="188">
        <f>IF(N448="nulová",J448,0)</f>
        <v>0</v>
      </c>
      <c r="BJ448" s="20" t="s">
        <v>77</v>
      </c>
      <c r="BK448" s="188">
        <f>ROUND(I448*H448,2)</f>
        <v>0</v>
      </c>
      <c r="BL448" s="20" t="s">
        <v>219</v>
      </c>
      <c r="BM448" s="187" t="s">
        <v>1290</v>
      </c>
    </row>
    <row r="449" spans="2:51" s="13" customFormat="1" ht="11.25">
      <c r="B449" s="189"/>
      <c r="C449" s="190"/>
      <c r="D449" s="191" t="s">
        <v>131</v>
      </c>
      <c r="E449" s="192" t="s">
        <v>19</v>
      </c>
      <c r="F449" s="193" t="s">
        <v>1291</v>
      </c>
      <c r="G449" s="190"/>
      <c r="H449" s="194">
        <v>17.94</v>
      </c>
      <c r="I449" s="195"/>
      <c r="J449" s="190"/>
      <c r="K449" s="190"/>
      <c r="L449" s="196"/>
      <c r="M449" s="197"/>
      <c r="N449" s="198"/>
      <c r="O449" s="198"/>
      <c r="P449" s="198"/>
      <c r="Q449" s="198"/>
      <c r="R449" s="198"/>
      <c r="S449" s="198"/>
      <c r="T449" s="199"/>
      <c r="AT449" s="200" t="s">
        <v>131</v>
      </c>
      <c r="AU449" s="200" t="s">
        <v>79</v>
      </c>
      <c r="AV449" s="13" t="s">
        <v>79</v>
      </c>
      <c r="AW449" s="13" t="s">
        <v>31</v>
      </c>
      <c r="AX449" s="13" t="s">
        <v>77</v>
      </c>
      <c r="AY449" s="200" t="s">
        <v>121</v>
      </c>
    </row>
    <row r="450" spans="1:65" s="2" customFormat="1" ht="48">
      <c r="A450" s="37"/>
      <c r="B450" s="38"/>
      <c r="C450" s="176" t="s">
        <v>1292</v>
      </c>
      <c r="D450" s="176" t="s">
        <v>124</v>
      </c>
      <c r="E450" s="177" t="s">
        <v>1293</v>
      </c>
      <c r="F450" s="178" t="s">
        <v>1294</v>
      </c>
      <c r="G450" s="179" t="s">
        <v>144</v>
      </c>
      <c r="H450" s="180">
        <v>90.1</v>
      </c>
      <c r="I450" s="181"/>
      <c r="J450" s="182">
        <f>ROUND(I450*H450,2)</f>
        <v>0</v>
      </c>
      <c r="K450" s="178" t="s">
        <v>128</v>
      </c>
      <c r="L450" s="42"/>
      <c r="M450" s="183" t="s">
        <v>19</v>
      </c>
      <c r="N450" s="184" t="s">
        <v>40</v>
      </c>
      <c r="O450" s="67"/>
      <c r="P450" s="185">
        <f>O450*H450</f>
        <v>0</v>
      </c>
      <c r="Q450" s="185">
        <v>0.01608</v>
      </c>
      <c r="R450" s="185">
        <f>Q450*H450</f>
        <v>1.4488079999999999</v>
      </c>
      <c r="S450" s="185">
        <v>0</v>
      </c>
      <c r="T450" s="186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87" t="s">
        <v>219</v>
      </c>
      <c r="AT450" s="187" t="s">
        <v>124</v>
      </c>
      <c r="AU450" s="187" t="s">
        <v>79</v>
      </c>
      <c r="AY450" s="20" t="s">
        <v>121</v>
      </c>
      <c r="BE450" s="188">
        <f>IF(N450="základní",J450,0)</f>
        <v>0</v>
      </c>
      <c r="BF450" s="188">
        <f>IF(N450="snížená",J450,0)</f>
        <v>0</v>
      </c>
      <c r="BG450" s="188">
        <f>IF(N450="zákl. přenesená",J450,0)</f>
        <v>0</v>
      </c>
      <c r="BH450" s="188">
        <f>IF(N450="sníž. přenesená",J450,0)</f>
        <v>0</v>
      </c>
      <c r="BI450" s="188">
        <f>IF(N450="nulová",J450,0)</f>
        <v>0</v>
      </c>
      <c r="BJ450" s="20" t="s">
        <v>77</v>
      </c>
      <c r="BK450" s="188">
        <f>ROUND(I450*H450,2)</f>
        <v>0</v>
      </c>
      <c r="BL450" s="20" t="s">
        <v>219</v>
      </c>
      <c r="BM450" s="187" t="s">
        <v>1295</v>
      </c>
    </row>
    <row r="451" spans="2:51" s="13" customFormat="1" ht="11.25">
      <c r="B451" s="189"/>
      <c r="C451" s="190"/>
      <c r="D451" s="191" t="s">
        <v>131</v>
      </c>
      <c r="E451" s="192" t="s">
        <v>19</v>
      </c>
      <c r="F451" s="193" t="s">
        <v>1296</v>
      </c>
      <c r="G451" s="190"/>
      <c r="H451" s="194">
        <v>90.1</v>
      </c>
      <c r="I451" s="195"/>
      <c r="J451" s="190"/>
      <c r="K451" s="190"/>
      <c r="L451" s="196"/>
      <c r="M451" s="197"/>
      <c r="N451" s="198"/>
      <c r="O451" s="198"/>
      <c r="P451" s="198"/>
      <c r="Q451" s="198"/>
      <c r="R451" s="198"/>
      <c r="S451" s="198"/>
      <c r="T451" s="199"/>
      <c r="AT451" s="200" t="s">
        <v>131</v>
      </c>
      <c r="AU451" s="200" t="s">
        <v>79</v>
      </c>
      <c r="AV451" s="13" t="s">
        <v>79</v>
      </c>
      <c r="AW451" s="13" t="s">
        <v>31</v>
      </c>
      <c r="AX451" s="13" t="s">
        <v>77</v>
      </c>
      <c r="AY451" s="200" t="s">
        <v>121</v>
      </c>
    </row>
    <row r="452" spans="1:65" s="2" customFormat="1" ht="36">
      <c r="A452" s="37"/>
      <c r="B452" s="38"/>
      <c r="C452" s="176" t="s">
        <v>1297</v>
      </c>
      <c r="D452" s="176" t="s">
        <v>124</v>
      </c>
      <c r="E452" s="177" t="s">
        <v>1298</v>
      </c>
      <c r="F452" s="178" t="s">
        <v>1299</v>
      </c>
      <c r="G452" s="179" t="s">
        <v>251</v>
      </c>
      <c r="H452" s="232"/>
      <c r="I452" s="181"/>
      <c r="J452" s="182">
        <f>ROUND(I452*H452,2)</f>
        <v>0</v>
      </c>
      <c r="K452" s="178" t="s">
        <v>128</v>
      </c>
      <c r="L452" s="42"/>
      <c r="M452" s="183" t="s">
        <v>19</v>
      </c>
      <c r="N452" s="184" t="s">
        <v>40</v>
      </c>
      <c r="O452" s="67"/>
      <c r="P452" s="185">
        <f>O452*H452</f>
        <v>0</v>
      </c>
      <c r="Q452" s="185">
        <v>0</v>
      </c>
      <c r="R452" s="185">
        <f>Q452*H452</f>
        <v>0</v>
      </c>
      <c r="S452" s="185">
        <v>0</v>
      </c>
      <c r="T452" s="186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7" t="s">
        <v>219</v>
      </c>
      <c r="AT452" s="187" t="s">
        <v>124</v>
      </c>
      <c r="AU452" s="187" t="s">
        <v>79</v>
      </c>
      <c r="AY452" s="20" t="s">
        <v>121</v>
      </c>
      <c r="BE452" s="188">
        <f>IF(N452="základní",J452,0)</f>
        <v>0</v>
      </c>
      <c r="BF452" s="188">
        <f>IF(N452="snížená",J452,0)</f>
        <v>0</v>
      </c>
      <c r="BG452" s="188">
        <f>IF(N452="zákl. přenesená",J452,0)</f>
        <v>0</v>
      </c>
      <c r="BH452" s="188">
        <f>IF(N452="sníž. přenesená",J452,0)</f>
        <v>0</v>
      </c>
      <c r="BI452" s="188">
        <f>IF(N452="nulová",J452,0)</f>
        <v>0</v>
      </c>
      <c r="BJ452" s="20" t="s">
        <v>77</v>
      </c>
      <c r="BK452" s="188">
        <f>ROUND(I452*H452,2)</f>
        <v>0</v>
      </c>
      <c r="BL452" s="20" t="s">
        <v>219</v>
      </c>
      <c r="BM452" s="187" t="s">
        <v>1300</v>
      </c>
    </row>
    <row r="453" spans="2:63" s="12" customFormat="1" ht="22.9" customHeight="1">
      <c r="B453" s="160"/>
      <c r="C453" s="161"/>
      <c r="D453" s="162" t="s">
        <v>68</v>
      </c>
      <c r="E453" s="174" t="s">
        <v>413</v>
      </c>
      <c r="F453" s="174" t="s">
        <v>414</v>
      </c>
      <c r="G453" s="161"/>
      <c r="H453" s="161"/>
      <c r="I453" s="164"/>
      <c r="J453" s="175">
        <f>BK453</f>
        <v>0</v>
      </c>
      <c r="K453" s="161"/>
      <c r="L453" s="166"/>
      <c r="M453" s="167"/>
      <c r="N453" s="168"/>
      <c r="O453" s="168"/>
      <c r="P453" s="169">
        <f>SUM(P454:P472)</f>
        <v>0</v>
      </c>
      <c r="Q453" s="168"/>
      <c r="R453" s="169">
        <f>SUM(R454:R472)</f>
        <v>0.8105156</v>
      </c>
      <c r="S453" s="168"/>
      <c r="T453" s="170">
        <f>SUM(T454:T472)</f>
        <v>0</v>
      </c>
      <c r="AR453" s="171" t="s">
        <v>79</v>
      </c>
      <c r="AT453" s="172" t="s">
        <v>68</v>
      </c>
      <c r="AU453" s="172" t="s">
        <v>77</v>
      </c>
      <c r="AY453" s="171" t="s">
        <v>121</v>
      </c>
      <c r="BK453" s="173">
        <f>SUM(BK454:BK472)</f>
        <v>0</v>
      </c>
    </row>
    <row r="454" spans="1:65" s="2" customFormat="1" ht="60">
      <c r="A454" s="37"/>
      <c r="B454" s="38"/>
      <c r="C454" s="176" t="s">
        <v>1301</v>
      </c>
      <c r="D454" s="176" t="s">
        <v>124</v>
      </c>
      <c r="E454" s="177" t="s">
        <v>1302</v>
      </c>
      <c r="F454" s="178" t="s">
        <v>1303</v>
      </c>
      <c r="G454" s="179" t="s">
        <v>144</v>
      </c>
      <c r="H454" s="180">
        <v>78.56</v>
      </c>
      <c r="I454" s="181"/>
      <c r="J454" s="182">
        <f>ROUND(I454*H454,2)</f>
        <v>0</v>
      </c>
      <c r="K454" s="178" t="s">
        <v>128</v>
      </c>
      <c r="L454" s="42"/>
      <c r="M454" s="183" t="s">
        <v>19</v>
      </c>
      <c r="N454" s="184" t="s">
        <v>40</v>
      </c>
      <c r="O454" s="67"/>
      <c r="P454" s="185">
        <f>O454*H454</f>
        <v>0</v>
      </c>
      <c r="Q454" s="185">
        <v>0.00661</v>
      </c>
      <c r="R454" s="185">
        <f>Q454*H454</f>
        <v>0.5192816</v>
      </c>
      <c r="S454" s="185">
        <v>0</v>
      </c>
      <c r="T454" s="186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87" t="s">
        <v>219</v>
      </c>
      <c r="AT454" s="187" t="s">
        <v>124</v>
      </c>
      <c r="AU454" s="187" t="s">
        <v>79</v>
      </c>
      <c r="AY454" s="20" t="s">
        <v>121</v>
      </c>
      <c r="BE454" s="188">
        <f>IF(N454="základní",J454,0)</f>
        <v>0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20" t="s">
        <v>77</v>
      </c>
      <c r="BK454" s="188">
        <f>ROUND(I454*H454,2)</f>
        <v>0</v>
      </c>
      <c r="BL454" s="20" t="s">
        <v>219</v>
      </c>
      <c r="BM454" s="187" t="s">
        <v>1304</v>
      </c>
    </row>
    <row r="455" spans="2:51" s="13" customFormat="1" ht="11.25">
      <c r="B455" s="189"/>
      <c r="C455" s="190"/>
      <c r="D455" s="191" t="s">
        <v>131</v>
      </c>
      <c r="E455" s="192" t="s">
        <v>19</v>
      </c>
      <c r="F455" s="193" t="s">
        <v>807</v>
      </c>
      <c r="G455" s="190"/>
      <c r="H455" s="194">
        <v>78.56</v>
      </c>
      <c r="I455" s="195"/>
      <c r="J455" s="190"/>
      <c r="K455" s="190"/>
      <c r="L455" s="196"/>
      <c r="M455" s="197"/>
      <c r="N455" s="198"/>
      <c r="O455" s="198"/>
      <c r="P455" s="198"/>
      <c r="Q455" s="198"/>
      <c r="R455" s="198"/>
      <c r="S455" s="198"/>
      <c r="T455" s="199"/>
      <c r="AT455" s="200" t="s">
        <v>131</v>
      </c>
      <c r="AU455" s="200" t="s">
        <v>79</v>
      </c>
      <c r="AV455" s="13" t="s">
        <v>79</v>
      </c>
      <c r="AW455" s="13" t="s">
        <v>31</v>
      </c>
      <c r="AX455" s="13" t="s">
        <v>77</v>
      </c>
      <c r="AY455" s="200" t="s">
        <v>121</v>
      </c>
    </row>
    <row r="456" spans="1:65" s="2" customFormat="1" ht="55.5" customHeight="1">
      <c r="A456" s="37"/>
      <c r="B456" s="38"/>
      <c r="C456" s="176" t="s">
        <v>1305</v>
      </c>
      <c r="D456" s="176" t="s">
        <v>124</v>
      </c>
      <c r="E456" s="177" t="s">
        <v>1306</v>
      </c>
      <c r="F456" s="178" t="s">
        <v>1307</v>
      </c>
      <c r="G456" s="179" t="s">
        <v>127</v>
      </c>
      <c r="H456" s="180">
        <v>11.3</v>
      </c>
      <c r="I456" s="181"/>
      <c r="J456" s="182">
        <f>ROUND(I456*H456,2)</f>
        <v>0</v>
      </c>
      <c r="K456" s="178" t="s">
        <v>128</v>
      </c>
      <c r="L456" s="42"/>
      <c r="M456" s="183" t="s">
        <v>19</v>
      </c>
      <c r="N456" s="184" t="s">
        <v>40</v>
      </c>
      <c r="O456" s="67"/>
      <c r="P456" s="185">
        <f>O456*H456</f>
        <v>0</v>
      </c>
      <c r="Q456" s="185">
        <v>0.0066</v>
      </c>
      <c r="R456" s="185">
        <f>Q456*H456</f>
        <v>0.07458000000000001</v>
      </c>
      <c r="S456" s="185">
        <v>0</v>
      </c>
      <c r="T456" s="186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87" t="s">
        <v>219</v>
      </c>
      <c r="AT456" s="187" t="s">
        <v>124</v>
      </c>
      <c r="AU456" s="187" t="s">
        <v>79</v>
      </c>
      <c r="AY456" s="20" t="s">
        <v>121</v>
      </c>
      <c r="BE456" s="188">
        <f>IF(N456="základní",J456,0)</f>
        <v>0</v>
      </c>
      <c r="BF456" s="188">
        <f>IF(N456="snížená",J456,0)</f>
        <v>0</v>
      </c>
      <c r="BG456" s="188">
        <f>IF(N456="zákl. přenesená",J456,0)</f>
        <v>0</v>
      </c>
      <c r="BH456" s="188">
        <f>IF(N456="sníž. přenesená",J456,0)</f>
        <v>0</v>
      </c>
      <c r="BI456" s="188">
        <f>IF(N456="nulová",J456,0)</f>
        <v>0</v>
      </c>
      <c r="BJ456" s="20" t="s">
        <v>77</v>
      </c>
      <c r="BK456" s="188">
        <f>ROUND(I456*H456,2)</f>
        <v>0</v>
      </c>
      <c r="BL456" s="20" t="s">
        <v>219</v>
      </c>
      <c r="BM456" s="187" t="s">
        <v>1308</v>
      </c>
    </row>
    <row r="457" spans="2:51" s="13" customFormat="1" ht="11.25">
      <c r="B457" s="189"/>
      <c r="C457" s="190"/>
      <c r="D457" s="191" t="s">
        <v>131</v>
      </c>
      <c r="E457" s="192" t="s">
        <v>19</v>
      </c>
      <c r="F457" s="193" t="s">
        <v>1309</v>
      </c>
      <c r="G457" s="190"/>
      <c r="H457" s="194">
        <v>11.3</v>
      </c>
      <c r="I457" s="195"/>
      <c r="J457" s="190"/>
      <c r="K457" s="190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131</v>
      </c>
      <c r="AU457" s="200" t="s">
        <v>79</v>
      </c>
      <c r="AV457" s="13" t="s">
        <v>79</v>
      </c>
      <c r="AW457" s="13" t="s">
        <v>31</v>
      </c>
      <c r="AX457" s="13" t="s">
        <v>77</v>
      </c>
      <c r="AY457" s="200" t="s">
        <v>121</v>
      </c>
    </row>
    <row r="458" spans="1:65" s="2" customFormat="1" ht="24">
      <c r="A458" s="37"/>
      <c r="B458" s="38"/>
      <c r="C458" s="176" t="s">
        <v>1310</v>
      </c>
      <c r="D458" s="176" t="s">
        <v>124</v>
      </c>
      <c r="E458" s="177" t="s">
        <v>1311</v>
      </c>
      <c r="F458" s="178" t="s">
        <v>1312</v>
      </c>
      <c r="G458" s="179" t="s">
        <v>127</v>
      </c>
      <c r="H458" s="180">
        <v>11</v>
      </c>
      <c r="I458" s="181"/>
      <c r="J458" s="182">
        <f>ROUND(I458*H458,2)</f>
        <v>0</v>
      </c>
      <c r="K458" s="178" t="s">
        <v>128</v>
      </c>
      <c r="L458" s="42"/>
      <c r="M458" s="183" t="s">
        <v>19</v>
      </c>
      <c r="N458" s="184" t="s">
        <v>40</v>
      </c>
      <c r="O458" s="67"/>
      <c r="P458" s="185">
        <f>O458*H458</f>
        <v>0</v>
      </c>
      <c r="Q458" s="185">
        <v>0.00581</v>
      </c>
      <c r="R458" s="185">
        <f>Q458*H458</f>
        <v>0.06391</v>
      </c>
      <c r="S458" s="185">
        <v>0</v>
      </c>
      <c r="T458" s="186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187" t="s">
        <v>219</v>
      </c>
      <c r="AT458" s="187" t="s">
        <v>124</v>
      </c>
      <c r="AU458" s="187" t="s">
        <v>79</v>
      </c>
      <c r="AY458" s="20" t="s">
        <v>121</v>
      </c>
      <c r="BE458" s="188">
        <f>IF(N458="základní",J458,0)</f>
        <v>0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20" t="s">
        <v>77</v>
      </c>
      <c r="BK458" s="188">
        <f>ROUND(I458*H458,2)</f>
        <v>0</v>
      </c>
      <c r="BL458" s="20" t="s">
        <v>219</v>
      </c>
      <c r="BM458" s="187" t="s">
        <v>1313</v>
      </c>
    </row>
    <row r="459" spans="1:65" s="2" customFormat="1" ht="36">
      <c r="A459" s="37"/>
      <c r="B459" s="38"/>
      <c r="C459" s="176" t="s">
        <v>1314</v>
      </c>
      <c r="D459" s="176" t="s">
        <v>124</v>
      </c>
      <c r="E459" s="177" t="s">
        <v>456</v>
      </c>
      <c r="F459" s="178" t="s">
        <v>457</v>
      </c>
      <c r="G459" s="179" t="s">
        <v>127</v>
      </c>
      <c r="H459" s="180">
        <v>12.6</v>
      </c>
      <c r="I459" s="181"/>
      <c r="J459" s="182">
        <f>ROUND(I459*H459,2)</f>
        <v>0</v>
      </c>
      <c r="K459" s="178" t="s">
        <v>128</v>
      </c>
      <c r="L459" s="42"/>
      <c r="M459" s="183" t="s">
        <v>19</v>
      </c>
      <c r="N459" s="184" t="s">
        <v>40</v>
      </c>
      <c r="O459" s="67"/>
      <c r="P459" s="185">
        <f>O459*H459</f>
        <v>0</v>
      </c>
      <c r="Q459" s="185">
        <v>0.00228</v>
      </c>
      <c r="R459" s="185">
        <f>Q459*H459</f>
        <v>0.028727999999999997</v>
      </c>
      <c r="S459" s="185">
        <v>0</v>
      </c>
      <c r="T459" s="186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87" t="s">
        <v>219</v>
      </c>
      <c r="AT459" s="187" t="s">
        <v>124</v>
      </c>
      <c r="AU459" s="187" t="s">
        <v>79</v>
      </c>
      <c r="AY459" s="20" t="s">
        <v>121</v>
      </c>
      <c r="BE459" s="188">
        <f>IF(N459="základní",J459,0)</f>
        <v>0</v>
      </c>
      <c r="BF459" s="188">
        <f>IF(N459="snížená",J459,0)</f>
        <v>0</v>
      </c>
      <c r="BG459" s="188">
        <f>IF(N459="zákl. přenesená",J459,0)</f>
        <v>0</v>
      </c>
      <c r="BH459" s="188">
        <f>IF(N459="sníž. přenesená",J459,0)</f>
        <v>0</v>
      </c>
      <c r="BI459" s="188">
        <f>IF(N459="nulová",J459,0)</f>
        <v>0</v>
      </c>
      <c r="BJ459" s="20" t="s">
        <v>77</v>
      </c>
      <c r="BK459" s="188">
        <f>ROUND(I459*H459,2)</f>
        <v>0</v>
      </c>
      <c r="BL459" s="20" t="s">
        <v>219</v>
      </c>
      <c r="BM459" s="187" t="s">
        <v>1315</v>
      </c>
    </row>
    <row r="460" spans="2:51" s="13" customFormat="1" ht="11.25">
      <c r="B460" s="189"/>
      <c r="C460" s="190"/>
      <c r="D460" s="191" t="s">
        <v>131</v>
      </c>
      <c r="E460" s="192" t="s">
        <v>19</v>
      </c>
      <c r="F460" s="193" t="s">
        <v>1316</v>
      </c>
      <c r="G460" s="190"/>
      <c r="H460" s="194">
        <v>12.6</v>
      </c>
      <c r="I460" s="195"/>
      <c r="J460" s="190"/>
      <c r="K460" s="190"/>
      <c r="L460" s="196"/>
      <c r="M460" s="197"/>
      <c r="N460" s="198"/>
      <c r="O460" s="198"/>
      <c r="P460" s="198"/>
      <c r="Q460" s="198"/>
      <c r="R460" s="198"/>
      <c r="S460" s="198"/>
      <c r="T460" s="199"/>
      <c r="AT460" s="200" t="s">
        <v>131</v>
      </c>
      <c r="AU460" s="200" t="s">
        <v>79</v>
      </c>
      <c r="AV460" s="13" t="s">
        <v>79</v>
      </c>
      <c r="AW460" s="13" t="s">
        <v>31</v>
      </c>
      <c r="AX460" s="13" t="s">
        <v>77</v>
      </c>
      <c r="AY460" s="200" t="s">
        <v>121</v>
      </c>
    </row>
    <row r="461" spans="1:65" s="2" customFormat="1" ht="36">
      <c r="A461" s="37"/>
      <c r="B461" s="38"/>
      <c r="C461" s="176" t="s">
        <v>1317</v>
      </c>
      <c r="D461" s="176" t="s">
        <v>124</v>
      </c>
      <c r="E461" s="177" t="s">
        <v>1318</v>
      </c>
      <c r="F461" s="178" t="s">
        <v>1319</v>
      </c>
      <c r="G461" s="179" t="s">
        <v>127</v>
      </c>
      <c r="H461" s="180">
        <v>20</v>
      </c>
      <c r="I461" s="181"/>
      <c r="J461" s="182">
        <f>ROUND(I461*H461,2)</f>
        <v>0</v>
      </c>
      <c r="K461" s="178" t="s">
        <v>128</v>
      </c>
      <c r="L461" s="42"/>
      <c r="M461" s="183" t="s">
        <v>19</v>
      </c>
      <c r="N461" s="184" t="s">
        <v>40</v>
      </c>
      <c r="O461" s="67"/>
      <c r="P461" s="185">
        <f>O461*H461</f>
        <v>0</v>
      </c>
      <c r="Q461" s="185">
        <v>0.00291</v>
      </c>
      <c r="R461" s="185">
        <f>Q461*H461</f>
        <v>0.058199999999999995</v>
      </c>
      <c r="S461" s="185">
        <v>0</v>
      </c>
      <c r="T461" s="186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87" t="s">
        <v>219</v>
      </c>
      <c r="AT461" s="187" t="s">
        <v>124</v>
      </c>
      <c r="AU461" s="187" t="s">
        <v>79</v>
      </c>
      <c r="AY461" s="20" t="s">
        <v>121</v>
      </c>
      <c r="BE461" s="188">
        <f>IF(N461="základní",J461,0)</f>
        <v>0</v>
      </c>
      <c r="BF461" s="188">
        <f>IF(N461="snížená",J461,0)</f>
        <v>0</v>
      </c>
      <c r="BG461" s="188">
        <f>IF(N461="zákl. přenesená",J461,0)</f>
        <v>0</v>
      </c>
      <c r="BH461" s="188">
        <f>IF(N461="sníž. přenesená",J461,0)</f>
        <v>0</v>
      </c>
      <c r="BI461" s="188">
        <f>IF(N461="nulová",J461,0)</f>
        <v>0</v>
      </c>
      <c r="BJ461" s="20" t="s">
        <v>77</v>
      </c>
      <c r="BK461" s="188">
        <f>ROUND(I461*H461,2)</f>
        <v>0</v>
      </c>
      <c r="BL461" s="20" t="s">
        <v>219</v>
      </c>
      <c r="BM461" s="187" t="s">
        <v>1320</v>
      </c>
    </row>
    <row r="462" spans="2:51" s="13" customFormat="1" ht="11.25">
      <c r="B462" s="189"/>
      <c r="C462" s="190"/>
      <c r="D462" s="191" t="s">
        <v>131</v>
      </c>
      <c r="E462" s="192" t="s">
        <v>19</v>
      </c>
      <c r="F462" s="193" t="s">
        <v>1321</v>
      </c>
      <c r="G462" s="190"/>
      <c r="H462" s="194">
        <v>20</v>
      </c>
      <c r="I462" s="195"/>
      <c r="J462" s="190"/>
      <c r="K462" s="190"/>
      <c r="L462" s="196"/>
      <c r="M462" s="197"/>
      <c r="N462" s="198"/>
      <c r="O462" s="198"/>
      <c r="P462" s="198"/>
      <c r="Q462" s="198"/>
      <c r="R462" s="198"/>
      <c r="S462" s="198"/>
      <c r="T462" s="199"/>
      <c r="AT462" s="200" t="s">
        <v>131</v>
      </c>
      <c r="AU462" s="200" t="s">
        <v>79</v>
      </c>
      <c r="AV462" s="13" t="s">
        <v>79</v>
      </c>
      <c r="AW462" s="13" t="s">
        <v>31</v>
      </c>
      <c r="AX462" s="13" t="s">
        <v>77</v>
      </c>
      <c r="AY462" s="200" t="s">
        <v>121</v>
      </c>
    </row>
    <row r="463" spans="1:65" s="2" customFormat="1" ht="36">
      <c r="A463" s="37"/>
      <c r="B463" s="38"/>
      <c r="C463" s="176" t="s">
        <v>1322</v>
      </c>
      <c r="D463" s="176" t="s">
        <v>124</v>
      </c>
      <c r="E463" s="177" t="s">
        <v>1323</v>
      </c>
      <c r="F463" s="178" t="s">
        <v>1324</v>
      </c>
      <c r="G463" s="179" t="s">
        <v>127</v>
      </c>
      <c r="H463" s="180">
        <v>5.15</v>
      </c>
      <c r="I463" s="181"/>
      <c r="J463" s="182">
        <f>ROUND(I463*H463,2)</f>
        <v>0</v>
      </c>
      <c r="K463" s="178" t="s">
        <v>128</v>
      </c>
      <c r="L463" s="42"/>
      <c r="M463" s="183" t="s">
        <v>19</v>
      </c>
      <c r="N463" s="184" t="s">
        <v>40</v>
      </c>
      <c r="O463" s="67"/>
      <c r="P463" s="185">
        <f>O463*H463</f>
        <v>0</v>
      </c>
      <c r="Q463" s="185">
        <v>0.00222</v>
      </c>
      <c r="R463" s="185">
        <f>Q463*H463</f>
        <v>0.011433000000000002</v>
      </c>
      <c r="S463" s="185">
        <v>0</v>
      </c>
      <c r="T463" s="186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87" t="s">
        <v>219</v>
      </c>
      <c r="AT463" s="187" t="s">
        <v>124</v>
      </c>
      <c r="AU463" s="187" t="s">
        <v>79</v>
      </c>
      <c r="AY463" s="20" t="s">
        <v>121</v>
      </c>
      <c r="BE463" s="188">
        <f>IF(N463="základní",J463,0)</f>
        <v>0</v>
      </c>
      <c r="BF463" s="188">
        <f>IF(N463="snížená",J463,0)</f>
        <v>0</v>
      </c>
      <c r="BG463" s="188">
        <f>IF(N463="zákl. přenesená",J463,0)</f>
        <v>0</v>
      </c>
      <c r="BH463" s="188">
        <f>IF(N463="sníž. přenesená",J463,0)</f>
        <v>0</v>
      </c>
      <c r="BI463" s="188">
        <f>IF(N463="nulová",J463,0)</f>
        <v>0</v>
      </c>
      <c r="BJ463" s="20" t="s">
        <v>77</v>
      </c>
      <c r="BK463" s="188">
        <f>ROUND(I463*H463,2)</f>
        <v>0</v>
      </c>
      <c r="BL463" s="20" t="s">
        <v>219</v>
      </c>
      <c r="BM463" s="187" t="s">
        <v>1325</v>
      </c>
    </row>
    <row r="464" spans="2:51" s="13" customFormat="1" ht="11.25">
      <c r="B464" s="189"/>
      <c r="C464" s="190"/>
      <c r="D464" s="191" t="s">
        <v>131</v>
      </c>
      <c r="E464" s="192" t="s">
        <v>19</v>
      </c>
      <c r="F464" s="193" t="s">
        <v>1326</v>
      </c>
      <c r="G464" s="190"/>
      <c r="H464" s="194">
        <v>5.15</v>
      </c>
      <c r="I464" s="195"/>
      <c r="J464" s="190"/>
      <c r="K464" s="190"/>
      <c r="L464" s="196"/>
      <c r="M464" s="197"/>
      <c r="N464" s="198"/>
      <c r="O464" s="198"/>
      <c r="P464" s="198"/>
      <c r="Q464" s="198"/>
      <c r="R464" s="198"/>
      <c r="S464" s="198"/>
      <c r="T464" s="199"/>
      <c r="AT464" s="200" t="s">
        <v>131</v>
      </c>
      <c r="AU464" s="200" t="s">
        <v>79</v>
      </c>
      <c r="AV464" s="13" t="s">
        <v>79</v>
      </c>
      <c r="AW464" s="13" t="s">
        <v>31</v>
      </c>
      <c r="AX464" s="13" t="s">
        <v>77</v>
      </c>
      <c r="AY464" s="200" t="s">
        <v>121</v>
      </c>
    </row>
    <row r="465" spans="1:65" s="2" customFormat="1" ht="44.25" customHeight="1">
      <c r="A465" s="37"/>
      <c r="B465" s="38"/>
      <c r="C465" s="176" t="s">
        <v>1327</v>
      </c>
      <c r="D465" s="176" t="s">
        <v>124</v>
      </c>
      <c r="E465" s="177" t="s">
        <v>1328</v>
      </c>
      <c r="F465" s="178" t="s">
        <v>1329</v>
      </c>
      <c r="G465" s="179" t="s">
        <v>127</v>
      </c>
      <c r="H465" s="180">
        <v>11.3</v>
      </c>
      <c r="I465" s="181"/>
      <c r="J465" s="182">
        <f>ROUND(I465*H465,2)</f>
        <v>0</v>
      </c>
      <c r="K465" s="178" t="s">
        <v>128</v>
      </c>
      <c r="L465" s="42"/>
      <c r="M465" s="183" t="s">
        <v>19</v>
      </c>
      <c r="N465" s="184" t="s">
        <v>40</v>
      </c>
      <c r="O465" s="67"/>
      <c r="P465" s="185">
        <f>O465*H465</f>
        <v>0</v>
      </c>
      <c r="Q465" s="185">
        <v>0.0022</v>
      </c>
      <c r="R465" s="185">
        <f>Q465*H465</f>
        <v>0.024860000000000004</v>
      </c>
      <c r="S465" s="185">
        <v>0</v>
      </c>
      <c r="T465" s="186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87" t="s">
        <v>219</v>
      </c>
      <c r="AT465" s="187" t="s">
        <v>124</v>
      </c>
      <c r="AU465" s="187" t="s">
        <v>79</v>
      </c>
      <c r="AY465" s="20" t="s">
        <v>121</v>
      </c>
      <c r="BE465" s="188">
        <f>IF(N465="základní",J465,0)</f>
        <v>0</v>
      </c>
      <c r="BF465" s="188">
        <f>IF(N465="snížená",J465,0)</f>
        <v>0</v>
      </c>
      <c r="BG465" s="188">
        <f>IF(N465="zákl. přenesená",J465,0)</f>
        <v>0</v>
      </c>
      <c r="BH465" s="188">
        <f>IF(N465="sníž. přenesená",J465,0)</f>
        <v>0</v>
      </c>
      <c r="BI465" s="188">
        <f>IF(N465="nulová",J465,0)</f>
        <v>0</v>
      </c>
      <c r="BJ465" s="20" t="s">
        <v>77</v>
      </c>
      <c r="BK465" s="188">
        <f>ROUND(I465*H465,2)</f>
        <v>0</v>
      </c>
      <c r="BL465" s="20" t="s">
        <v>219</v>
      </c>
      <c r="BM465" s="187" t="s">
        <v>1330</v>
      </c>
    </row>
    <row r="466" spans="2:51" s="13" customFormat="1" ht="11.25">
      <c r="B466" s="189"/>
      <c r="C466" s="190"/>
      <c r="D466" s="191" t="s">
        <v>131</v>
      </c>
      <c r="E466" s="192" t="s">
        <v>19</v>
      </c>
      <c r="F466" s="193" t="s">
        <v>1309</v>
      </c>
      <c r="G466" s="190"/>
      <c r="H466" s="194">
        <v>11.3</v>
      </c>
      <c r="I466" s="195"/>
      <c r="J466" s="190"/>
      <c r="K466" s="190"/>
      <c r="L466" s="196"/>
      <c r="M466" s="197"/>
      <c r="N466" s="198"/>
      <c r="O466" s="198"/>
      <c r="P466" s="198"/>
      <c r="Q466" s="198"/>
      <c r="R466" s="198"/>
      <c r="S466" s="198"/>
      <c r="T466" s="199"/>
      <c r="AT466" s="200" t="s">
        <v>131</v>
      </c>
      <c r="AU466" s="200" t="s">
        <v>79</v>
      </c>
      <c r="AV466" s="13" t="s">
        <v>79</v>
      </c>
      <c r="AW466" s="13" t="s">
        <v>31</v>
      </c>
      <c r="AX466" s="13" t="s">
        <v>77</v>
      </c>
      <c r="AY466" s="200" t="s">
        <v>121</v>
      </c>
    </row>
    <row r="467" spans="1:65" s="2" customFormat="1" ht="33" customHeight="1">
      <c r="A467" s="37"/>
      <c r="B467" s="38"/>
      <c r="C467" s="176" t="s">
        <v>1331</v>
      </c>
      <c r="D467" s="176" t="s">
        <v>124</v>
      </c>
      <c r="E467" s="177" t="s">
        <v>465</v>
      </c>
      <c r="F467" s="178" t="s">
        <v>466</v>
      </c>
      <c r="G467" s="179" t="s">
        <v>127</v>
      </c>
      <c r="H467" s="180">
        <v>12.55</v>
      </c>
      <c r="I467" s="181"/>
      <c r="J467" s="182">
        <f>ROUND(I467*H467,2)</f>
        <v>0</v>
      </c>
      <c r="K467" s="178" t="s">
        <v>128</v>
      </c>
      <c r="L467" s="42"/>
      <c r="M467" s="183" t="s">
        <v>19</v>
      </c>
      <c r="N467" s="184" t="s">
        <v>40</v>
      </c>
      <c r="O467" s="67"/>
      <c r="P467" s="185">
        <f>O467*H467</f>
        <v>0</v>
      </c>
      <c r="Q467" s="185">
        <v>0.00169</v>
      </c>
      <c r="R467" s="185">
        <f>Q467*H467</f>
        <v>0.021209500000000003</v>
      </c>
      <c r="S467" s="185">
        <v>0</v>
      </c>
      <c r="T467" s="18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7" t="s">
        <v>219</v>
      </c>
      <c r="AT467" s="187" t="s">
        <v>124</v>
      </c>
      <c r="AU467" s="187" t="s">
        <v>79</v>
      </c>
      <c r="AY467" s="20" t="s">
        <v>121</v>
      </c>
      <c r="BE467" s="188">
        <f>IF(N467="základní",J467,0)</f>
        <v>0</v>
      </c>
      <c r="BF467" s="188">
        <f>IF(N467="snížená",J467,0)</f>
        <v>0</v>
      </c>
      <c r="BG467" s="188">
        <f>IF(N467="zákl. přenesená",J467,0)</f>
        <v>0</v>
      </c>
      <c r="BH467" s="188">
        <f>IF(N467="sníž. přenesená",J467,0)</f>
        <v>0</v>
      </c>
      <c r="BI467" s="188">
        <f>IF(N467="nulová",J467,0)</f>
        <v>0</v>
      </c>
      <c r="BJ467" s="20" t="s">
        <v>77</v>
      </c>
      <c r="BK467" s="188">
        <f>ROUND(I467*H467,2)</f>
        <v>0</v>
      </c>
      <c r="BL467" s="20" t="s">
        <v>219</v>
      </c>
      <c r="BM467" s="187" t="s">
        <v>1332</v>
      </c>
    </row>
    <row r="468" spans="2:51" s="13" customFormat="1" ht="11.25">
      <c r="B468" s="189"/>
      <c r="C468" s="190"/>
      <c r="D468" s="191" t="s">
        <v>131</v>
      </c>
      <c r="E468" s="192" t="s">
        <v>19</v>
      </c>
      <c r="F468" s="193" t="s">
        <v>1333</v>
      </c>
      <c r="G468" s="190"/>
      <c r="H468" s="194">
        <v>12.55</v>
      </c>
      <c r="I468" s="195"/>
      <c r="J468" s="190"/>
      <c r="K468" s="190"/>
      <c r="L468" s="196"/>
      <c r="M468" s="197"/>
      <c r="N468" s="198"/>
      <c r="O468" s="198"/>
      <c r="P468" s="198"/>
      <c r="Q468" s="198"/>
      <c r="R468" s="198"/>
      <c r="S468" s="198"/>
      <c r="T468" s="199"/>
      <c r="AT468" s="200" t="s">
        <v>131</v>
      </c>
      <c r="AU468" s="200" t="s">
        <v>79</v>
      </c>
      <c r="AV468" s="13" t="s">
        <v>79</v>
      </c>
      <c r="AW468" s="13" t="s">
        <v>31</v>
      </c>
      <c r="AX468" s="13" t="s">
        <v>77</v>
      </c>
      <c r="AY468" s="200" t="s">
        <v>121</v>
      </c>
    </row>
    <row r="469" spans="1:65" s="2" customFormat="1" ht="36">
      <c r="A469" s="37"/>
      <c r="B469" s="38"/>
      <c r="C469" s="176" t="s">
        <v>1334</v>
      </c>
      <c r="D469" s="176" t="s">
        <v>124</v>
      </c>
      <c r="E469" s="177" t="s">
        <v>1335</v>
      </c>
      <c r="F469" s="178" t="s">
        <v>1336</v>
      </c>
      <c r="G469" s="179" t="s">
        <v>323</v>
      </c>
      <c r="H469" s="180">
        <v>1</v>
      </c>
      <c r="I469" s="181"/>
      <c r="J469" s="182">
        <f>ROUND(I469*H469,2)</f>
        <v>0</v>
      </c>
      <c r="K469" s="178" t="s">
        <v>128</v>
      </c>
      <c r="L469" s="42"/>
      <c r="M469" s="183" t="s">
        <v>19</v>
      </c>
      <c r="N469" s="184" t="s">
        <v>40</v>
      </c>
      <c r="O469" s="67"/>
      <c r="P469" s="185">
        <f>O469*H469</f>
        <v>0</v>
      </c>
      <c r="Q469" s="185">
        <v>0.00025</v>
      </c>
      <c r="R469" s="185">
        <f>Q469*H469</f>
        <v>0.00025</v>
      </c>
      <c r="S469" s="185">
        <v>0</v>
      </c>
      <c r="T469" s="186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87" t="s">
        <v>219</v>
      </c>
      <c r="AT469" s="187" t="s">
        <v>124</v>
      </c>
      <c r="AU469" s="187" t="s">
        <v>79</v>
      </c>
      <c r="AY469" s="20" t="s">
        <v>121</v>
      </c>
      <c r="BE469" s="188">
        <f>IF(N469="základní",J469,0)</f>
        <v>0</v>
      </c>
      <c r="BF469" s="188">
        <f>IF(N469="snížená",J469,0)</f>
        <v>0</v>
      </c>
      <c r="BG469" s="188">
        <f>IF(N469="zákl. přenesená",J469,0)</f>
        <v>0</v>
      </c>
      <c r="BH469" s="188">
        <f>IF(N469="sníž. přenesená",J469,0)</f>
        <v>0</v>
      </c>
      <c r="BI469" s="188">
        <f>IF(N469="nulová",J469,0)</f>
        <v>0</v>
      </c>
      <c r="BJ469" s="20" t="s">
        <v>77</v>
      </c>
      <c r="BK469" s="188">
        <f>ROUND(I469*H469,2)</f>
        <v>0</v>
      </c>
      <c r="BL469" s="20" t="s">
        <v>219</v>
      </c>
      <c r="BM469" s="187" t="s">
        <v>1337</v>
      </c>
    </row>
    <row r="470" spans="1:65" s="2" customFormat="1" ht="44.25" customHeight="1">
      <c r="A470" s="37"/>
      <c r="B470" s="38"/>
      <c r="C470" s="176" t="s">
        <v>1338</v>
      </c>
      <c r="D470" s="176" t="s">
        <v>124</v>
      </c>
      <c r="E470" s="177" t="s">
        <v>470</v>
      </c>
      <c r="F470" s="178" t="s">
        <v>471</v>
      </c>
      <c r="G470" s="179" t="s">
        <v>323</v>
      </c>
      <c r="H470" s="180">
        <v>1</v>
      </c>
      <c r="I470" s="181"/>
      <c r="J470" s="182">
        <f>ROUND(I470*H470,2)</f>
        <v>0</v>
      </c>
      <c r="K470" s="178" t="s">
        <v>128</v>
      </c>
      <c r="L470" s="42"/>
      <c r="M470" s="183" t="s">
        <v>19</v>
      </c>
      <c r="N470" s="184" t="s">
        <v>40</v>
      </c>
      <c r="O470" s="67"/>
      <c r="P470" s="185">
        <f>O470*H470</f>
        <v>0</v>
      </c>
      <c r="Q470" s="185">
        <v>0.00036</v>
      </c>
      <c r="R470" s="185">
        <f>Q470*H470</f>
        <v>0.00036</v>
      </c>
      <c r="S470" s="185">
        <v>0</v>
      </c>
      <c r="T470" s="186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7" t="s">
        <v>219</v>
      </c>
      <c r="AT470" s="187" t="s">
        <v>124</v>
      </c>
      <c r="AU470" s="187" t="s">
        <v>79</v>
      </c>
      <c r="AY470" s="20" t="s">
        <v>121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20" t="s">
        <v>77</v>
      </c>
      <c r="BK470" s="188">
        <f>ROUND(I470*H470,2)</f>
        <v>0</v>
      </c>
      <c r="BL470" s="20" t="s">
        <v>219</v>
      </c>
      <c r="BM470" s="187" t="s">
        <v>1339</v>
      </c>
    </row>
    <row r="471" spans="1:65" s="2" customFormat="1" ht="36">
      <c r="A471" s="37"/>
      <c r="B471" s="38"/>
      <c r="C471" s="176" t="s">
        <v>1340</v>
      </c>
      <c r="D471" s="176" t="s">
        <v>124</v>
      </c>
      <c r="E471" s="177" t="s">
        <v>474</v>
      </c>
      <c r="F471" s="178" t="s">
        <v>475</v>
      </c>
      <c r="G471" s="179" t="s">
        <v>127</v>
      </c>
      <c r="H471" s="180">
        <v>3.55</v>
      </c>
      <c r="I471" s="181"/>
      <c r="J471" s="182">
        <f>ROUND(I471*H471,2)</f>
        <v>0</v>
      </c>
      <c r="K471" s="178" t="s">
        <v>128</v>
      </c>
      <c r="L471" s="42"/>
      <c r="M471" s="183" t="s">
        <v>19</v>
      </c>
      <c r="N471" s="184" t="s">
        <v>40</v>
      </c>
      <c r="O471" s="67"/>
      <c r="P471" s="185">
        <f>O471*H471</f>
        <v>0</v>
      </c>
      <c r="Q471" s="185">
        <v>0.00217</v>
      </c>
      <c r="R471" s="185">
        <f>Q471*H471</f>
        <v>0.007703499999999999</v>
      </c>
      <c r="S471" s="185">
        <v>0</v>
      </c>
      <c r="T471" s="186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7" t="s">
        <v>219</v>
      </c>
      <c r="AT471" s="187" t="s">
        <v>124</v>
      </c>
      <c r="AU471" s="187" t="s">
        <v>79</v>
      </c>
      <c r="AY471" s="20" t="s">
        <v>121</v>
      </c>
      <c r="BE471" s="188">
        <f>IF(N471="základní",J471,0)</f>
        <v>0</v>
      </c>
      <c r="BF471" s="188">
        <f>IF(N471="snížená",J471,0)</f>
        <v>0</v>
      </c>
      <c r="BG471" s="188">
        <f>IF(N471="zákl. přenesená",J471,0)</f>
        <v>0</v>
      </c>
      <c r="BH471" s="188">
        <f>IF(N471="sníž. přenesená",J471,0)</f>
        <v>0</v>
      </c>
      <c r="BI471" s="188">
        <f>IF(N471="nulová",J471,0)</f>
        <v>0</v>
      </c>
      <c r="BJ471" s="20" t="s">
        <v>77</v>
      </c>
      <c r="BK471" s="188">
        <f>ROUND(I471*H471,2)</f>
        <v>0</v>
      </c>
      <c r="BL471" s="20" t="s">
        <v>219</v>
      </c>
      <c r="BM471" s="187" t="s">
        <v>1341</v>
      </c>
    </row>
    <row r="472" spans="1:65" s="2" customFormat="1" ht="44.25" customHeight="1">
      <c r="A472" s="37"/>
      <c r="B472" s="38"/>
      <c r="C472" s="176" t="s">
        <v>1342</v>
      </c>
      <c r="D472" s="176" t="s">
        <v>124</v>
      </c>
      <c r="E472" s="177" t="s">
        <v>1343</v>
      </c>
      <c r="F472" s="178" t="s">
        <v>1344</v>
      </c>
      <c r="G472" s="179" t="s">
        <v>251</v>
      </c>
      <c r="H472" s="232"/>
      <c r="I472" s="181"/>
      <c r="J472" s="182">
        <f>ROUND(I472*H472,2)</f>
        <v>0</v>
      </c>
      <c r="K472" s="178" t="s">
        <v>128</v>
      </c>
      <c r="L472" s="42"/>
      <c r="M472" s="183" t="s">
        <v>19</v>
      </c>
      <c r="N472" s="184" t="s">
        <v>40</v>
      </c>
      <c r="O472" s="67"/>
      <c r="P472" s="185">
        <f>O472*H472</f>
        <v>0</v>
      </c>
      <c r="Q472" s="185">
        <v>0</v>
      </c>
      <c r="R472" s="185">
        <f>Q472*H472</f>
        <v>0</v>
      </c>
      <c r="S472" s="185">
        <v>0</v>
      </c>
      <c r="T472" s="186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7" t="s">
        <v>219</v>
      </c>
      <c r="AT472" s="187" t="s">
        <v>124</v>
      </c>
      <c r="AU472" s="187" t="s">
        <v>79</v>
      </c>
      <c r="AY472" s="20" t="s">
        <v>121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20" t="s">
        <v>77</v>
      </c>
      <c r="BK472" s="188">
        <f>ROUND(I472*H472,2)</f>
        <v>0</v>
      </c>
      <c r="BL472" s="20" t="s">
        <v>219</v>
      </c>
      <c r="BM472" s="187" t="s">
        <v>1345</v>
      </c>
    </row>
    <row r="473" spans="2:63" s="12" customFormat="1" ht="22.9" customHeight="1">
      <c r="B473" s="160"/>
      <c r="C473" s="161"/>
      <c r="D473" s="162" t="s">
        <v>68</v>
      </c>
      <c r="E473" s="174" t="s">
        <v>488</v>
      </c>
      <c r="F473" s="174" t="s">
        <v>489</v>
      </c>
      <c r="G473" s="161"/>
      <c r="H473" s="161"/>
      <c r="I473" s="164"/>
      <c r="J473" s="175">
        <f>BK473</f>
        <v>0</v>
      </c>
      <c r="K473" s="161"/>
      <c r="L473" s="166"/>
      <c r="M473" s="167"/>
      <c r="N473" s="168"/>
      <c r="O473" s="168"/>
      <c r="P473" s="169">
        <f>SUM(P474:P498)</f>
        <v>0</v>
      </c>
      <c r="Q473" s="168"/>
      <c r="R473" s="169">
        <f>SUM(R474:R498)</f>
        <v>0.5423150200000001</v>
      </c>
      <c r="S473" s="168"/>
      <c r="T473" s="170">
        <f>SUM(T474:T498)</f>
        <v>0</v>
      </c>
      <c r="AR473" s="171" t="s">
        <v>79</v>
      </c>
      <c r="AT473" s="172" t="s">
        <v>68</v>
      </c>
      <c r="AU473" s="172" t="s">
        <v>77</v>
      </c>
      <c r="AY473" s="171" t="s">
        <v>121</v>
      </c>
      <c r="BK473" s="173">
        <f>SUM(BK474:BK498)</f>
        <v>0</v>
      </c>
    </row>
    <row r="474" spans="1:65" s="2" customFormat="1" ht="33" customHeight="1">
      <c r="A474" s="37"/>
      <c r="B474" s="38"/>
      <c r="C474" s="176" t="s">
        <v>1346</v>
      </c>
      <c r="D474" s="176" t="s">
        <v>124</v>
      </c>
      <c r="E474" s="177" t="s">
        <v>1347</v>
      </c>
      <c r="F474" s="178" t="s">
        <v>1348</v>
      </c>
      <c r="G474" s="179" t="s">
        <v>144</v>
      </c>
      <c r="H474" s="180">
        <v>2.94</v>
      </c>
      <c r="I474" s="181"/>
      <c r="J474" s="182">
        <f>ROUND(I474*H474,2)</f>
        <v>0</v>
      </c>
      <c r="K474" s="178" t="s">
        <v>19</v>
      </c>
      <c r="L474" s="42"/>
      <c r="M474" s="183" t="s">
        <v>19</v>
      </c>
      <c r="N474" s="184" t="s">
        <v>40</v>
      </c>
      <c r="O474" s="67"/>
      <c r="P474" s="185">
        <f>O474*H474</f>
        <v>0</v>
      </c>
      <c r="Q474" s="185">
        <v>0.00026</v>
      </c>
      <c r="R474" s="185">
        <f>Q474*H474</f>
        <v>0.0007643999999999999</v>
      </c>
      <c r="S474" s="185">
        <v>0</v>
      </c>
      <c r="T474" s="186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187" t="s">
        <v>219</v>
      </c>
      <c r="AT474" s="187" t="s">
        <v>124</v>
      </c>
      <c r="AU474" s="187" t="s">
        <v>79</v>
      </c>
      <c r="AY474" s="20" t="s">
        <v>121</v>
      </c>
      <c r="BE474" s="188">
        <f>IF(N474="základní",J474,0)</f>
        <v>0</v>
      </c>
      <c r="BF474" s="188">
        <f>IF(N474="snížená",J474,0)</f>
        <v>0</v>
      </c>
      <c r="BG474" s="188">
        <f>IF(N474="zákl. přenesená",J474,0)</f>
        <v>0</v>
      </c>
      <c r="BH474" s="188">
        <f>IF(N474="sníž. přenesená",J474,0)</f>
        <v>0</v>
      </c>
      <c r="BI474" s="188">
        <f>IF(N474="nulová",J474,0)</f>
        <v>0</v>
      </c>
      <c r="BJ474" s="20" t="s">
        <v>77</v>
      </c>
      <c r="BK474" s="188">
        <f>ROUND(I474*H474,2)</f>
        <v>0</v>
      </c>
      <c r="BL474" s="20" t="s">
        <v>219</v>
      </c>
      <c r="BM474" s="187" t="s">
        <v>1349</v>
      </c>
    </row>
    <row r="475" spans="2:51" s="13" customFormat="1" ht="11.25">
      <c r="B475" s="189"/>
      <c r="C475" s="190"/>
      <c r="D475" s="191" t="s">
        <v>131</v>
      </c>
      <c r="E475" s="192" t="s">
        <v>19</v>
      </c>
      <c r="F475" s="193" t="s">
        <v>1350</v>
      </c>
      <c r="G475" s="190"/>
      <c r="H475" s="194">
        <v>2.94</v>
      </c>
      <c r="I475" s="195"/>
      <c r="J475" s="190"/>
      <c r="K475" s="190"/>
      <c r="L475" s="196"/>
      <c r="M475" s="197"/>
      <c r="N475" s="198"/>
      <c r="O475" s="198"/>
      <c r="P475" s="198"/>
      <c r="Q475" s="198"/>
      <c r="R475" s="198"/>
      <c r="S475" s="198"/>
      <c r="T475" s="199"/>
      <c r="AT475" s="200" t="s">
        <v>131</v>
      </c>
      <c r="AU475" s="200" t="s">
        <v>79</v>
      </c>
      <c r="AV475" s="13" t="s">
        <v>79</v>
      </c>
      <c r="AW475" s="13" t="s">
        <v>31</v>
      </c>
      <c r="AX475" s="13" t="s">
        <v>77</v>
      </c>
      <c r="AY475" s="200" t="s">
        <v>121</v>
      </c>
    </row>
    <row r="476" spans="1:65" s="2" customFormat="1" ht="21.75" customHeight="1">
      <c r="A476" s="37"/>
      <c r="B476" s="38"/>
      <c r="C476" s="212" t="s">
        <v>1351</v>
      </c>
      <c r="D476" s="212" t="s">
        <v>135</v>
      </c>
      <c r="E476" s="213" t="s">
        <v>1352</v>
      </c>
      <c r="F476" s="214" t="s">
        <v>1353</v>
      </c>
      <c r="G476" s="215" t="s">
        <v>144</v>
      </c>
      <c r="H476" s="216">
        <v>2.94</v>
      </c>
      <c r="I476" s="217"/>
      <c r="J476" s="218">
        <f>ROUND(I476*H476,2)</f>
        <v>0</v>
      </c>
      <c r="K476" s="214" t="s">
        <v>19</v>
      </c>
      <c r="L476" s="219"/>
      <c r="M476" s="220" t="s">
        <v>19</v>
      </c>
      <c r="N476" s="221" t="s">
        <v>40</v>
      </c>
      <c r="O476" s="67"/>
      <c r="P476" s="185">
        <f>O476*H476</f>
        <v>0</v>
      </c>
      <c r="Q476" s="185">
        <v>0.0375</v>
      </c>
      <c r="R476" s="185">
        <f>Q476*H476</f>
        <v>0.11025</v>
      </c>
      <c r="S476" s="185">
        <v>0</v>
      </c>
      <c r="T476" s="186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7" t="s">
        <v>230</v>
      </c>
      <c r="AT476" s="187" t="s">
        <v>135</v>
      </c>
      <c r="AU476" s="187" t="s">
        <v>79</v>
      </c>
      <c r="AY476" s="20" t="s">
        <v>121</v>
      </c>
      <c r="BE476" s="188">
        <f>IF(N476="základní",J476,0)</f>
        <v>0</v>
      </c>
      <c r="BF476" s="188">
        <f>IF(N476="snížená",J476,0)</f>
        <v>0</v>
      </c>
      <c r="BG476" s="188">
        <f>IF(N476="zákl. přenesená",J476,0)</f>
        <v>0</v>
      </c>
      <c r="BH476" s="188">
        <f>IF(N476="sníž. přenesená",J476,0)</f>
        <v>0</v>
      </c>
      <c r="BI476" s="188">
        <f>IF(N476="nulová",J476,0)</f>
        <v>0</v>
      </c>
      <c r="BJ476" s="20" t="s">
        <v>77</v>
      </c>
      <c r="BK476" s="188">
        <f>ROUND(I476*H476,2)</f>
        <v>0</v>
      </c>
      <c r="BL476" s="20" t="s">
        <v>219</v>
      </c>
      <c r="BM476" s="187" t="s">
        <v>1354</v>
      </c>
    </row>
    <row r="477" spans="1:65" s="2" customFormat="1" ht="24">
      <c r="A477" s="37"/>
      <c r="B477" s="38"/>
      <c r="C477" s="176" t="s">
        <v>1355</v>
      </c>
      <c r="D477" s="176" t="s">
        <v>124</v>
      </c>
      <c r="E477" s="177" t="s">
        <v>1356</v>
      </c>
      <c r="F477" s="178" t="s">
        <v>1357</v>
      </c>
      <c r="G477" s="179" t="s">
        <v>323</v>
      </c>
      <c r="H477" s="180">
        <v>0.938</v>
      </c>
      <c r="I477" s="181"/>
      <c r="J477" s="182">
        <f>ROUND(I477*H477,2)</f>
        <v>0</v>
      </c>
      <c r="K477" s="178" t="s">
        <v>128</v>
      </c>
      <c r="L477" s="42"/>
      <c r="M477" s="183" t="s">
        <v>19</v>
      </c>
      <c r="N477" s="184" t="s">
        <v>40</v>
      </c>
      <c r="O477" s="67"/>
      <c r="P477" s="185">
        <f>O477*H477</f>
        <v>0</v>
      </c>
      <c r="Q477" s="185">
        <v>0.00027</v>
      </c>
      <c r="R477" s="185">
        <f>Q477*H477</f>
        <v>0.00025326</v>
      </c>
      <c r="S477" s="185">
        <v>0</v>
      </c>
      <c r="T477" s="186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87" t="s">
        <v>219</v>
      </c>
      <c r="AT477" s="187" t="s">
        <v>124</v>
      </c>
      <c r="AU477" s="187" t="s">
        <v>79</v>
      </c>
      <c r="AY477" s="20" t="s">
        <v>121</v>
      </c>
      <c r="BE477" s="188">
        <f>IF(N477="základní",J477,0)</f>
        <v>0</v>
      </c>
      <c r="BF477" s="188">
        <f>IF(N477="snížená",J477,0)</f>
        <v>0</v>
      </c>
      <c r="BG477" s="188">
        <f>IF(N477="zákl. přenesená",J477,0)</f>
        <v>0</v>
      </c>
      <c r="BH477" s="188">
        <f>IF(N477="sníž. přenesená",J477,0)</f>
        <v>0</v>
      </c>
      <c r="BI477" s="188">
        <f>IF(N477="nulová",J477,0)</f>
        <v>0</v>
      </c>
      <c r="BJ477" s="20" t="s">
        <v>77</v>
      </c>
      <c r="BK477" s="188">
        <f>ROUND(I477*H477,2)</f>
        <v>0</v>
      </c>
      <c r="BL477" s="20" t="s">
        <v>219</v>
      </c>
      <c r="BM477" s="187" t="s">
        <v>1358</v>
      </c>
    </row>
    <row r="478" spans="1:65" s="2" customFormat="1" ht="24">
      <c r="A478" s="37"/>
      <c r="B478" s="38"/>
      <c r="C478" s="212" t="s">
        <v>1359</v>
      </c>
      <c r="D478" s="212" t="s">
        <v>135</v>
      </c>
      <c r="E478" s="213" t="s">
        <v>1360</v>
      </c>
      <c r="F478" s="214" t="s">
        <v>1361</v>
      </c>
      <c r="G478" s="215" t="s">
        <v>144</v>
      </c>
      <c r="H478" s="216">
        <v>0.938</v>
      </c>
      <c r="I478" s="217"/>
      <c r="J478" s="218">
        <f>ROUND(I478*H478,2)</f>
        <v>0</v>
      </c>
      <c r="K478" s="214" t="s">
        <v>128</v>
      </c>
      <c r="L478" s="219"/>
      <c r="M478" s="220" t="s">
        <v>19</v>
      </c>
      <c r="N478" s="221" t="s">
        <v>40</v>
      </c>
      <c r="O478" s="67"/>
      <c r="P478" s="185">
        <f>O478*H478</f>
        <v>0</v>
      </c>
      <c r="Q478" s="185">
        <v>0.03472</v>
      </c>
      <c r="R478" s="185">
        <f>Q478*H478</f>
        <v>0.03256736</v>
      </c>
      <c r="S478" s="185">
        <v>0</v>
      </c>
      <c r="T478" s="186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187" t="s">
        <v>230</v>
      </c>
      <c r="AT478" s="187" t="s">
        <v>135</v>
      </c>
      <c r="AU478" s="187" t="s">
        <v>79</v>
      </c>
      <c r="AY478" s="20" t="s">
        <v>121</v>
      </c>
      <c r="BE478" s="188">
        <f>IF(N478="základní",J478,0)</f>
        <v>0</v>
      </c>
      <c r="BF478" s="188">
        <f>IF(N478="snížená",J478,0)</f>
        <v>0</v>
      </c>
      <c r="BG478" s="188">
        <f>IF(N478="zákl. přenesená",J478,0)</f>
        <v>0</v>
      </c>
      <c r="BH478" s="188">
        <f>IF(N478="sníž. přenesená",J478,0)</f>
        <v>0</v>
      </c>
      <c r="BI478" s="188">
        <f>IF(N478="nulová",J478,0)</f>
        <v>0</v>
      </c>
      <c r="BJ478" s="20" t="s">
        <v>77</v>
      </c>
      <c r="BK478" s="188">
        <f>ROUND(I478*H478,2)</f>
        <v>0</v>
      </c>
      <c r="BL478" s="20" t="s">
        <v>219</v>
      </c>
      <c r="BM478" s="187" t="s">
        <v>1362</v>
      </c>
    </row>
    <row r="479" spans="2:51" s="13" customFormat="1" ht="11.25">
      <c r="B479" s="189"/>
      <c r="C479" s="190"/>
      <c r="D479" s="191" t="s">
        <v>131</v>
      </c>
      <c r="E479" s="192" t="s">
        <v>19</v>
      </c>
      <c r="F479" s="193" t="s">
        <v>1363</v>
      </c>
      <c r="G479" s="190"/>
      <c r="H479" s="194">
        <v>0.938</v>
      </c>
      <c r="I479" s="195"/>
      <c r="J479" s="190"/>
      <c r="K479" s="190"/>
      <c r="L479" s="196"/>
      <c r="M479" s="197"/>
      <c r="N479" s="198"/>
      <c r="O479" s="198"/>
      <c r="P479" s="198"/>
      <c r="Q479" s="198"/>
      <c r="R479" s="198"/>
      <c r="S479" s="198"/>
      <c r="T479" s="199"/>
      <c r="AT479" s="200" t="s">
        <v>131</v>
      </c>
      <c r="AU479" s="200" t="s">
        <v>79</v>
      </c>
      <c r="AV479" s="13" t="s">
        <v>79</v>
      </c>
      <c r="AW479" s="13" t="s">
        <v>31</v>
      </c>
      <c r="AX479" s="13" t="s">
        <v>77</v>
      </c>
      <c r="AY479" s="200" t="s">
        <v>121</v>
      </c>
    </row>
    <row r="480" spans="1:65" s="2" customFormat="1" ht="36">
      <c r="A480" s="37"/>
      <c r="B480" s="38"/>
      <c r="C480" s="176" t="s">
        <v>1364</v>
      </c>
      <c r="D480" s="176" t="s">
        <v>124</v>
      </c>
      <c r="E480" s="177" t="s">
        <v>1365</v>
      </c>
      <c r="F480" s="178" t="s">
        <v>1366</v>
      </c>
      <c r="G480" s="179" t="s">
        <v>323</v>
      </c>
      <c r="H480" s="180">
        <v>2</v>
      </c>
      <c r="I480" s="181"/>
      <c r="J480" s="182">
        <f>ROUND(I480*H480,2)</f>
        <v>0</v>
      </c>
      <c r="K480" s="178" t="s">
        <v>128</v>
      </c>
      <c r="L480" s="42"/>
      <c r="M480" s="183" t="s">
        <v>19</v>
      </c>
      <c r="N480" s="184" t="s">
        <v>40</v>
      </c>
      <c r="O480" s="67"/>
      <c r="P480" s="185">
        <f>O480*H480</f>
        <v>0</v>
      </c>
      <c r="Q480" s="185">
        <v>0</v>
      </c>
      <c r="R480" s="185">
        <f>Q480*H480</f>
        <v>0</v>
      </c>
      <c r="S480" s="185">
        <v>0</v>
      </c>
      <c r="T480" s="186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87" t="s">
        <v>219</v>
      </c>
      <c r="AT480" s="187" t="s">
        <v>124</v>
      </c>
      <c r="AU480" s="187" t="s">
        <v>79</v>
      </c>
      <c r="AY480" s="20" t="s">
        <v>121</v>
      </c>
      <c r="BE480" s="188">
        <f>IF(N480="základní",J480,0)</f>
        <v>0</v>
      </c>
      <c r="BF480" s="188">
        <f>IF(N480="snížená",J480,0)</f>
        <v>0</v>
      </c>
      <c r="BG480" s="188">
        <f>IF(N480="zákl. přenesená",J480,0)</f>
        <v>0</v>
      </c>
      <c r="BH480" s="188">
        <f>IF(N480="sníž. přenesená",J480,0)</f>
        <v>0</v>
      </c>
      <c r="BI480" s="188">
        <f>IF(N480="nulová",J480,0)</f>
        <v>0</v>
      </c>
      <c r="BJ480" s="20" t="s">
        <v>77</v>
      </c>
      <c r="BK480" s="188">
        <f>ROUND(I480*H480,2)</f>
        <v>0</v>
      </c>
      <c r="BL480" s="20" t="s">
        <v>219</v>
      </c>
      <c r="BM480" s="187" t="s">
        <v>1367</v>
      </c>
    </row>
    <row r="481" spans="1:65" s="2" customFormat="1" ht="36">
      <c r="A481" s="37"/>
      <c r="B481" s="38"/>
      <c r="C481" s="176" t="s">
        <v>1368</v>
      </c>
      <c r="D481" s="176" t="s">
        <v>124</v>
      </c>
      <c r="E481" s="177" t="s">
        <v>1369</v>
      </c>
      <c r="F481" s="178" t="s">
        <v>1370</v>
      </c>
      <c r="G481" s="179" t="s">
        <v>323</v>
      </c>
      <c r="H481" s="180">
        <v>1</v>
      </c>
      <c r="I481" s="181"/>
      <c r="J481" s="182">
        <f>ROUND(I481*H481,2)</f>
        <v>0</v>
      </c>
      <c r="K481" s="178" t="s">
        <v>128</v>
      </c>
      <c r="L481" s="42"/>
      <c r="M481" s="183" t="s">
        <v>19</v>
      </c>
      <c r="N481" s="184" t="s">
        <v>40</v>
      </c>
      <c r="O481" s="67"/>
      <c r="P481" s="185">
        <f>O481*H481</f>
        <v>0</v>
      </c>
      <c r="Q481" s="185">
        <v>0.00026</v>
      </c>
      <c r="R481" s="185">
        <f>Q481*H481</f>
        <v>0.00026</v>
      </c>
      <c r="S481" s="185">
        <v>0</v>
      </c>
      <c r="T481" s="186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7" t="s">
        <v>219</v>
      </c>
      <c r="AT481" s="187" t="s">
        <v>124</v>
      </c>
      <c r="AU481" s="187" t="s">
        <v>79</v>
      </c>
      <c r="AY481" s="20" t="s">
        <v>121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20" t="s">
        <v>77</v>
      </c>
      <c r="BK481" s="188">
        <f>ROUND(I481*H481,2)</f>
        <v>0</v>
      </c>
      <c r="BL481" s="20" t="s">
        <v>219</v>
      </c>
      <c r="BM481" s="187" t="s">
        <v>1371</v>
      </c>
    </row>
    <row r="482" spans="1:65" s="2" customFormat="1" ht="16.5" customHeight="1">
      <c r="A482" s="37"/>
      <c r="B482" s="38"/>
      <c r="C482" s="212" t="s">
        <v>1372</v>
      </c>
      <c r="D482" s="212" t="s">
        <v>135</v>
      </c>
      <c r="E482" s="213" t="s">
        <v>1373</v>
      </c>
      <c r="F482" s="214" t="s">
        <v>1374</v>
      </c>
      <c r="G482" s="215" t="s">
        <v>144</v>
      </c>
      <c r="H482" s="216">
        <v>2.25</v>
      </c>
      <c r="I482" s="217"/>
      <c r="J482" s="218">
        <f>ROUND(I482*H482,2)</f>
        <v>0</v>
      </c>
      <c r="K482" s="214" t="s">
        <v>128</v>
      </c>
      <c r="L482" s="219"/>
      <c r="M482" s="220" t="s">
        <v>19</v>
      </c>
      <c r="N482" s="221" t="s">
        <v>40</v>
      </c>
      <c r="O482" s="67"/>
      <c r="P482" s="185">
        <f>O482*H482</f>
        <v>0</v>
      </c>
      <c r="Q482" s="185">
        <v>0.03016</v>
      </c>
      <c r="R482" s="185">
        <f>Q482*H482</f>
        <v>0.06786</v>
      </c>
      <c r="S482" s="185">
        <v>0</v>
      </c>
      <c r="T482" s="186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7" t="s">
        <v>230</v>
      </c>
      <c r="AT482" s="187" t="s">
        <v>135</v>
      </c>
      <c r="AU482" s="187" t="s">
        <v>79</v>
      </c>
      <c r="AY482" s="20" t="s">
        <v>121</v>
      </c>
      <c r="BE482" s="188">
        <f>IF(N482="základní",J482,0)</f>
        <v>0</v>
      </c>
      <c r="BF482" s="188">
        <f>IF(N482="snížená",J482,0)</f>
        <v>0</v>
      </c>
      <c r="BG482" s="188">
        <f>IF(N482="zákl. přenesená",J482,0)</f>
        <v>0</v>
      </c>
      <c r="BH482" s="188">
        <f>IF(N482="sníž. přenesená",J482,0)</f>
        <v>0</v>
      </c>
      <c r="BI482" s="188">
        <f>IF(N482="nulová",J482,0)</f>
        <v>0</v>
      </c>
      <c r="BJ482" s="20" t="s">
        <v>77</v>
      </c>
      <c r="BK482" s="188">
        <f>ROUND(I482*H482,2)</f>
        <v>0</v>
      </c>
      <c r="BL482" s="20" t="s">
        <v>219</v>
      </c>
      <c r="BM482" s="187" t="s">
        <v>1375</v>
      </c>
    </row>
    <row r="483" spans="2:51" s="13" customFormat="1" ht="11.25">
      <c r="B483" s="189"/>
      <c r="C483" s="190"/>
      <c r="D483" s="191" t="s">
        <v>131</v>
      </c>
      <c r="E483" s="192" t="s">
        <v>19</v>
      </c>
      <c r="F483" s="193" t="s">
        <v>1376</v>
      </c>
      <c r="G483" s="190"/>
      <c r="H483" s="194">
        <v>2.25</v>
      </c>
      <c r="I483" s="195"/>
      <c r="J483" s="190"/>
      <c r="K483" s="190"/>
      <c r="L483" s="196"/>
      <c r="M483" s="197"/>
      <c r="N483" s="198"/>
      <c r="O483" s="198"/>
      <c r="P483" s="198"/>
      <c r="Q483" s="198"/>
      <c r="R483" s="198"/>
      <c r="S483" s="198"/>
      <c r="T483" s="199"/>
      <c r="AT483" s="200" t="s">
        <v>131</v>
      </c>
      <c r="AU483" s="200" t="s">
        <v>79</v>
      </c>
      <c r="AV483" s="13" t="s">
        <v>79</v>
      </c>
      <c r="AW483" s="13" t="s">
        <v>31</v>
      </c>
      <c r="AX483" s="13" t="s">
        <v>77</v>
      </c>
      <c r="AY483" s="200" t="s">
        <v>121</v>
      </c>
    </row>
    <row r="484" spans="1:65" s="2" customFormat="1" ht="36">
      <c r="A484" s="37"/>
      <c r="B484" s="38"/>
      <c r="C484" s="176" t="s">
        <v>1377</v>
      </c>
      <c r="D484" s="176" t="s">
        <v>124</v>
      </c>
      <c r="E484" s="177" t="s">
        <v>1378</v>
      </c>
      <c r="F484" s="178" t="s">
        <v>1379</v>
      </c>
      <c r="G484" s="179" t="s">
        <v>323</v>
      </c>
      <c r="H484" s="180">
        <v>12</v>
      </c>
      <c r="I484" s="181"/>
      <c r="J484" s="182">
        <f aca="true" t="shared" si="20" ref="J484:J491">ROUND(I484*H484,2)</f>
        <v>0</v>
      </c>
      <c r="K484" s="178" t="s">
        <v>128</v>
      </c>
      <c r="L484" s="42"/>
      <c r="M484" s="183" t="s">
        <v>19</v>
      </c>
      <c r="N484" s="184" t="s">
        <v>40</v>
      </c>
      <c r="O484" s="67"/>
      <c r="P484" s="185">
        <f aca="true" t="shared" si="21" ref="P484:P491">O484*H484</f>
        <v>0</v>
      </c>
      <c r="Q484" s="185">
        <v>0</v>
      </c>
      <c r="R484" s="185">
        <f aca="true" t="shared" si="22" ref="R484:R491">Q484*H484</f>
        <v>0</v>
      </c>
      <c r="S484" s="185">
        <v>0</v>
      </c>
      <c r="T484" s="186">
        <f aca="true" t="shared" si="23" ref="T484:T491"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87" t="s">
        <v>219</v>
      </c>
      <c r="AT484" s="187" t="s">
        <v>124</v>
      </c>
      <c r="AU484" s="187" t="s">
        <v>79</v>
      </c>
      <c r="AY484" s="20" t="s">
        <v>121</v>
      </c>
      <c r="BE484" s="188">
        <f aca="true" t="shared" si="24" ref="BE484:BE491">IF(N484="základní",J484,0)</f>
        <v>0</v>
      </c>
      <c r="BF484" s="188">
        <f aca="true" t="shared" si="25" ref="BF484:BF491">IF(N484="snížená",J484,0)</f>
        <v>0</v>
      </c>
      <c r="BG484" s="188">
        <f aca="true" t="shared" si="26" ref="BG484:BG491">IF(N484="zákl. přenesená",J484,0)</f>
        <v>0</v>
      </c>
      <c r="BH484" s="188">
        <f aca="true" t="shared" si="27" ref="BH484:BH491">IF(N484="sníž. přenesená",J484,0)</f>
        <v>0</v>
      </c>
      <c r="BI484" s="188">
        <f aca="true" t="shared" si="28" ref="BI484:BI491">IF(N484="nulová",J484,0)</f>
        <v>0</v>
      </c>
      <c r="BJ484" s="20" t="s">
        <v>77</v>
      </c>
      <c r="BK484" s="188">
        <f aca="true" t="shared" si="29" ref="BK484:BK491">ROUND(I484*H484,2)</f>
        <v>0</v>
      </c>
      <c r="BL484" s="20" t="s">
        <v>219</v>
      </c>
      <c r="BM484" s="187" t="s">
        <v>1380</v>
      </c>
    </row>
    <row r="485" spans="1:65" s="2" customFormat="1" ht="24">
      <c r="A485" s="37"/>
      <c r="B485" s="38"/>
      <c r="C485" s="212" t="s">
        <v>1381</v>
      </c>
      <c r="D485" s="212" t="s">
        <v>135</v>
      </c>
      <c r="E485" s="213" t="s">
        <v>1382</v>
      </c>
      <c r="F485" s="214" t="s">
        <v>1383</v>
      </c>
      <c r="G485" s="215" t="s">
        <v>323</v>
      </c>
      <c r="H485" s="216">
        <v>8</v>
      </c>
      <c r="I485" s="217"/>
      <c r="J485" s="218">
        <f t="shared" si="20"/>
        <v>0</v>
      </c>
      <c r="K485" s="214" t="s">
        <v>128</v>
      </c>
      <c r="L485" s="219"/>
      <c r="M485" s="220" t="s">
        <v>19</v>
      </c>
      <c r="N485" s="221" t="s">
        <v>40</v>
      </c>
      <c r="O485" s="67"/>
      <c r="P485" s="185">
        <f t="shared" si="21"/>
        <v>0</v>
      </c>
      <c r="Q485" s="185">
        <v>0.0145</v>
      </c>
      <c r="R485" s="185">
        <f t="shared" si="22"/>
        <v>0.116</v>
      </c>
      <c r="S485" s="185">
        <v>0</v>
      </c>
      <c r="T485" s="186">
        <f t="shared" si="23"/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7" t="s">
        <v>230</v>
      </c>
      <c r="AT485" s="187" t="s">
        <v>135</v>
      </c>
      <c r="AU485" s="187" t="s">
        <v>79</v>
      </c>
      <c r="AY485" s="20" t="s">
        <v>121</v>
      </c>
      <c r="BE485" s="188">
        <f t="shared" si="24"/>
        <v>0</v>
      </c>
      <c r="BF485" s="188">
        <f t="shared" si="25"/>
        <v>0</v>
      </c>
      <c r="BG485" s="188">
        <f t="shared" si="26"/>
        <v>0</v>
      </c>
      <c r="BH485" s="188">
        <f t="shared" si="27"/>
        <v>0</v>
      </c>
      <c r="BI485" s="188">
        <f t="shared" si="28"/>
        <v>0</v>
      </c>
      <c r="BJ485" s="20" t="s">
        <v>77</v>
      </c>
      <c r="BK485" s="188">
        <f t="shared" si="29"/>
        <v>0</v>
      </c>
      <c r="BL485" s="20" t="s">
        <v>219</v>
      </c>
      <c r="BM485" s="187" t="s">
        <v>1384</v>
      </c>
    </row>
    <row r="486" spans="1:65" s="2" customFormat="1" ht="24">
      <c r="A486" s="37"/>
      <c r="B486" s="38"/>
      <c r="C486" s="212" t="s">
        <v>1385</v>
      </c>
      <c r="D486" s="212" t="s">
        <v>135</v>
      </c>
      <c r="E486" s="213" t="s">
        <v>1386</v>
      </c>
      <c r="F486" s="214" t="s">
        <v>1387</v>
      </c>
      <c r="G486" s="215" t="s">
        <v>323</v>
      </c>
      <c r="H486" s="216">
        <v>6</v>
      </c>
      <c r="I486" s="217"/>
      <c r="J486" s="218">
        <f t="shared" si="20"/>
        <v>0</v>
      </c>
      <c r="K486" s="214" t="s">
        <v>128</v>
      </c>
      <c r="L486" s="219"/>
      <c r="M486" s="220" t="s">
        <v>19</v>
      </c>
      <c r="N486" s="221" t="s">
        <v>40</v>
      </c>
      <c r="O486" s="67"/>
      <c r="P486" s="185">
        <f t="shared" si="21"/>
        <v>0</v>
      </c>
      <c r="Q486" s="185">
        <v>0.016</v>
      </c>
      <c r="R486" s="185">
        <f t="shared" si="22"/>
        <v>0.096</v>
      </c>
      <c r="S486" s="185">
        <v>0</v>
      </c>
      <c r="T486" s="186">
        <f t="shared" si="23"/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187" t="s">
        <v>230</v>
      </c>
      <c r="AT486" s="187" t="s">
        <v>135</v>
      </c>
      <c r="AU486" s="187" t="s">
        <v>79</v>
      </c>
      <c r="AY486" s="20" t="s">
        <v>121</v>
      </c>
      <c r="BE486" s="188">
        <f t="shared" si="24"/>
        <v>0</v>
      </c>
      <c r="BF486" s="188">
        <f t="shared" si="25"/>
        <v>0</v>
      </c>
      <c r="BG486" s="188">
        <f t="shared" si="26"/>
        <v>0</v>
      </c>
      <c r="BH486" s="188">
        <f t="shared" si="27"/>
        <v>0</v>
      </c>
      <c r="BI486" s="188">
        <f t="shared" si="28"/>
        <v>0</v>
      </c>
      <c r="BJ486" s="20" t="s">
        <v>77</v>
      </c>
      <c r="BK486" s="188">
        <f t="shared" si="29"/>
        <v>0</v>
      </c>
      <c r="BL486" s="20" t="s">
        <v>219</v>
      </c>
      <c r="BM486" s="187" t="s">
        <v>1388</v>
      </c>
    </row>
    <row r="487" spans="1:65" s="2" customFormat="1" ht="36">
      <c r="A487" s="37"/>
      <c r="B487" s="38"/>
      <c r="C487" s="176" t="s">
        <v>1389</v>
      </c>
      <c r="D487" s="176" t="s">
        <v>124</v>
      </c>
      <c r="E487" s="177" t="s">
        <v>1390</v>
      </c>
      <c r="F487" s="178" t="s">
        <v>1391</v>
      </c>
      <c r="G487" s="179" t="s">
        <v>323</v>
      </c>
      <c r="H487" s="180">
        <v>2</v>
      </c>
      <c r="I487" s="181"/>
      <c r="J487" s="182">
        <f t="shared" si="20"/>
        <v>0</v>
      </c>
      <c r="K487" s="178" t="s">
        <v>128</v>
      </c>
      <c r="L487" s="42"/>
      <c r="M487" s="183" t="s">
        <v>19</v>
      </c>
      <c r="N487" s="184" t="s">
        <v>40</v>
      </c>
      <c r="O487" s="67"/>
      <c r="P487" s="185">
        <f t="shared" si="21"/>
        <v>0</v>
      </c>
      <c r="Q487" s="185">
        <v>0</v>
      </c>
      <c r="R487" s="185">
        <f t="shared" si="22"/>
        <v>0</v>
      </c>
      <c r="S487" s="185">
        <v>0</v>
      </c>
      <c r="T487" s="186">
        <f t="shared" si="23"/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87" t="s">
        <v>219</v>
      </c>
      <c r="AT487" s="187" t="s">
        <v>124</v>
      </c>
      <c r="AU487" s="187" t="s">
        <v>79</v>
      </c>
      <c r="AY487" s="20" t="s">
        <v>121</v>
      </c>
      <c r="BE487" s="188">
        <f t="shared" si="24"/>
        <v>0</v>
      </c>
      <c r="BF487" s="188">
        <f t="shared" si="25"/>
        <v>0</v>
      </c>
      <c r="BG487" s="188">
        <f t="shared" si="26"/>
        <v>0</v>
      </c>
      <c r="BH487" s="188">
        <f t="shared" si="27"/>
        <v>0</v>
      </c>
      <c r="BI487" s="188">
        <f t="shared" si="28"/>
        <v>0</v>
      </c>
      <c r="BJ487" s="20" t="s">
        <v>77</v>
      </c>
      <c r="BK487" s="188">
        <f t="shared" si="29"/>
        <v>0</v>
      </c>
      <c r="BL487" s="20" t="s">
        <v>219</v>
      </c>
      <c r="BM487" s="187" t="s">
        <v>1392</v>
      </c>
    </row>
    <row r="488" spans="1:65" s="2" customFormat="1" ht="45" customHeight="1">
      <c r="A488" s="37"/>
      <c r="B488" s="38"/>
      <c r="C488" s="212" t="s">
        <v>1393</v>
      </c>
      <c r="D488" s="212" t="s">
        <v>135</v>
      </c>
      <c r="E488" s="213" t="s">
        <v>1394</v>
      </c>
      <c r="F488" s="214" t="s">
        <v>1395</v>
      </c>
      <c r="G488" s="215" t="s">
        <v>323</v>
      </c>
      <c r="H488" s="216">
        <v>2</v>
      </c>
      <c r="I488" s="217"/>
      <c r="J488" s="218">
        <f t="shared" si="20"/>
        <v>0</v>
      </c>
      <c r="K488" s="214" t="s">
        <v>128</v>
      </c>
      <c r="L488" s="219"/>
      <c r="M488" s="220" t="s">
        <v>19</v>
      </c>
      <c r="N488" s="221" t="s">
        <v>40</v>
      </c>
      <c r="O488" s="67"/>
      <c r="P488" s="185">
        <f t="shared" si="21"/>
        <v>0</v>
      </c>
      <c r="Q488" s="185">
        <v>0.04</v>
      </c>
      <c r="R488" s="185">
        <f t="shared" si="22"/>
        <v>0.08</v>
      </c>
      <c r="S488" s="185">
        <v>0</v>
      </c>
      <c r="T488" s="186">
        <f t="shared" si="23"/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187" t="s">
        <v>230</v>
      </c>
      <c r="AT488" s="187" t="s">
        <v>135</v>
      </c>
      <c r="AU488" s="187" t="s">
        <v>79</v>
      </c>
      <c r="AY488" s="20" t="s">
        <v>121</v>
      </c>
      <c r="BE488" s="188">
        <f t="shared" si="24"/>
        <v>0</v>
      </c>
      <c r="BF488" s="188">
        <f t="shared" si="25"/>
        <v>0</v>
      </c>
      <c r="BG488" s="188">
        <f t="shared" si="26"/>
        <v>0</v>
      </c>
      <c r="BH488" s="188">
        <f t="shared" si="27"/>
        <v>0</v>
      </c>
      <c r="BI488" s="188">
        <f t="shared" si="28"/>
        <v>0</v>
      </c>
      <c r="BJ488" s="20" t="s">
        <v>77</v>
      </c>
      <c r="BK488" s="188">
        <f t="shared" si="29"/>
        <v>0</v>
      </c>
      <c r="BL488" s="20" t="s">
        <v>219</v>
      </c>
      <c r="BM488" s="187" t="s">
        <v>1396</v>
      </c>
    </row>
    <row r="489" spans="1:65" s="2" customFormat="1" ht="24">
      <c r="A489" s="37"/>
      <c r="B489" s="38"/>
      <c r="C489" s="176" t="s">
        <v>1397</v>
      </c>
      <c r="D489" s="176" t="s">
        <v>124</v>
      </c>
      <c r="E489" s="177" t="s">
        <v>1398</v>
      </c>
      <c r="F489" s="178" t="s">
        <v>1399</v>
      </c>
      <c r="G489" s="179" t="s">
        <v>323</v>
      </c>
      <c r="H489" s="180">
        <v>15</v>
      </c>
      <c r="I489" s="181"/>
      <c r="J489" s="182">
        <f t="shared" si="20"/>
        <v>0</v>
      </c>
      <c r="K489" s="178" t="s">
        <v>128</v>
      </c>
      <c r="L489" s="42"/>
      <c r="M489" s="183" t="s">
        <v>19</v>
      </c>
      <c r="N489" s="184" t="s">
        <v>40</v>
      </c>
      <c r="O489" s="67"/>
      <c r="P489" s="185">
        <f t="shared" si="21"/>
        <v>0</v>
      </c>
      <c r="Q489" s="185">
        <v>0</v>
      </c>
      <c r="R489" s="185">
        <f t="shared" si="22"/>
        <v>0</v>
      </c>
      <c r="S489" s="185">
        <v>0</v>
      </c>
      <c r="T489" s="186">
        <f t="shared" si="23"/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87" t="s">
        <v>219</v>
      </c>
      <c r="AT489" s="187" t="s">
        <v>124</v>
      </c>
      <c r="AU489" s="187" t="s">
        <v>79</v>
      </c>
      <c r="AY489" s="20" t="s">
        <v>121</v>
      </c>
      <c r="BE489" s="188">
        <f t="shared" si="24"/>
        <v>0</v>
      </c>
      <c r="BF489" s="188">
        <f t="shared" si="25"/>
        <v>0</v>
      </c>
      <c r="BG489" s="188">
        <f t="shared" si="26"/>
        <v>0</v>
      </c>
      <c r="BH489" s="188">
        <f t="shared" si="27"/>
        <v>0</v>
      </c>
      <c r="BI489" s="188">
        <f t="shared" si="28"/>
        <v>0</v>
      </c>
      <c r="BJ489" s="20" t="s">
        <v>77</v>
      </c>
      <c r="BK489" s="188">
        <f t="shared" si="29"/>
        <v>0</v>
      </c>
      <c r="BL489" s="20" t="s">
        <v>219</v>
      </c>
      <c r="BM489" s="187" t="s">
        <v>1400</v>
      </c>
    </row>
    <row r="490" spans="1:65" s="2" customFormat="1" ht="24">
      <c r="A490" s="37"/>
      <c r="B490" s="38"/>
      <c r="C490" s="212" t="s">
        <v>1401</v>
      </c>
      <c r="D490" s="212" t="s">
        <v>135</v>
      </c>
      <c r="E490" s="213" t="s">
        <v>1402</v>
      </c>
      <c r="F490" s="214" t="s">
        <v>1403</v>
      </c>
      <c r="G490" s="215" t="s">
        <v>323</v>
      </c>
      <c r="H490" s="216">
        <v>15</v>
      </c>
      <c r="I490" s="217"/>
      <c r="J490" s="218">
        <f t="shared" si="20"/>
        <v>0</v>
      </c>
      <c r="K490" s="214" t="s">
        <v>128</v>
      </c>
      <c r="L490" s="219"/>
      <c r="M490" s="220" t="s">
        <v>19</v>
      </c>
      <c r="N490" s="221" t="s">
        <v>40</v>
      </c>
      <c r="O490" s="67"/>
      <c r="P490" s="185">
        <f t="shared" si="21"/>
        <v>0</v>
      </c>
      <c r="Q490" s="185">
        <v>0.0012</v>
      </c>
      <c r="R490" s="185">
        <f t="shared" si="22"/>
        <v>0.018</v>
      </c>
      <c r="S490" s="185">
        <v>0</v>
      </c>
      <c r="T490" s="186">
        <f t="shared" si="23"/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87" t="s">
        <v>230</v>
      </c>
      <c r="AT490" s="187" t="s">
        <v>135</v>
      </c>
      <c r="AU490" s="187" t="s">
        <v>79</v>
      </c>
      <c r="AY490" s="20" t="s">
        <v>121</v>
      </c>
      <c r="BE490" s="188">
        <f t="shared" si="24"/>
        <v>0</v>
      </c>
      <c r="BF490" s="188">
        <f t="shared" si="25"/>
        <v>0</v>
      </c>
      <c r="BG490" s="188">
        <f t="shared" si="26"/>
        <v>0</v>
      </c>
      <c r="BH490" s="188">
        <f t="shared" si="27"/>
        <v>0</v>
      </c>
      <c r="BI490" s="188">
        <f t="shared" si="28"/>
        <v>0</v>
      </c>
      <c r="BJ490" s="20" t="s">
        <v>77</v>
      </c>
      <c r="BK490" s="188">
        <f t="shared" si="29"/>
        <v>0</v>
      </c>
      <c r="BL490" s="20" t="s">
        <v>219</v>
      </c>
      <c r="BM490" s="187" t="s">
        <v>1404</v>
      </c>
    </row>
    <row r="491" spans="1:65" s="2" customFormat="1" ht="44.25" customHeight="1">
      <c r="A491" s="37"/>
      <c r="B491" s="38"/>
      <c r="C491" s="176" t="s">
        <v>1405</v>
      </c>
      <c r="D491" s="176" t="s">
        <v>124</v>
      </c>
      <c r="E491" s="177" t="s">
        <v>521</v>
      </c>
      <c r="F491" s="178" t="s">
        <v>522</v>
      </c>
      <c r="G491" s="179" t="s">
        <v>323</v>
      </c>
      <c r="H491" s="180">
        <v>1.25</v>
      </c>
      <c r="I491" s="181"/>
      <c r="J491" s="182">
        <f t="shared" si="20"/>
        <v>0</v>
      </c>
      <c r="K491" s="178" t="s">
        <v>128</v>
      </c>
      <c r="L491" s="42"/>
      <c r="M491" s="183" t="s">
        <v>19</v>
      </c>
      <c r="N491" s="184" t="s">
        <v>40</v>
      </c>
      <c r="O491" s="67"/>
      <c r="P491" s="185">
        <f t="shared" si="21"/>
        <v>0</v>
      </c>
      <c r="Q491" s="185">
        <v>0</v>
      </c>
      <c r="R491" s="185">
        <f t="shared" si="22"/>
        <v>0</v>
      </c>
      <c r="S491" s="185">
        <v>0</v>
      </c>
      <c r="T491" s="186">
        <f t="shared" si="23"/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87" t="s">
        <v>219</v>
      </c>
      <c r="AT491" s="187" t="s">
        <v>124</v>
      </c>
      <c r="AU491" s="187" t="s">
        <v>79</v>
      </c>
      <c r="AY491" s="20" t="s">
        <v>121</v>
      </c>
      <c r="BE491" s="188">
        <f t="shared" si="24"/>
        <v>0</v>
      </c>
      <c r="BF491" s="188">
        <f t="shared" si="25"/>
        <v>0</v>
      </c>
      <c r="BG491" s="188">
        <f t="shared" si="26"/>
        <v>0</v>
      </c>
      <c r="BH491" s="188">
        <f t="shared" si="27"/>
        <v>0</v>
      </c>
      <c r="BI491" s="188">
        <f t="shared" si="28"/>
        <v>0</v>
      </c>
      <c r="BJ491" s="20" t="s">
        <v>77</v>
      </c>
      <c r="BK491" s="188">
        <f t="shared" si="29"/>
        <v>0</v>
      </c>
      <c r="BL491" s="20" t="s">
        <v>219</v>
      </c>
      <c r="BM491" s="187" t="s">
        <v>1406</v>
      </c>
    </row>
    <row r="492" spans="2:51" s="13" customFormat="1" ht="11.25">
      <c r="B492" s="189"/>
      <c r="C492" s="190"/>
      <c r="D492" s="191" t="s">
        <v>131</v>
      </c>
      <c r="E492" s="192" t="s">
        <v>19</v>
      </c>
      <c r="F492" s="193" t="s">
        <v>1407</v>
      </c>
      <c r="G492" s="190"/>
      <c r="H492" s="194">
        <v>1.25</v>
      </c>
      <c r="I492" s="195"/>
      <c r="J492" s="190"/>
      <c r="K492" s="190"/>
      <c r="L492" s="196"/>
      <c r="M492" s="197"/>
      <c r="N492" s="198"/>
      <c r="O492" s="198"/>
      <c r="P492" s="198"/>
      <c r="Q492" s="198"/>
      <c r="R492" s="198"/>
      <c r="S492" s="198"/>
      <c r="T492" s="199"/>
      <c r="AT492" s="200" t="s">
        <v>131</v>
      </c>
      <c r="AU492" s="200" t="s">
        <v>79</v>
      </c>
      <c r="AV492" s="13" t="s">
        <v>79</v>
      </c>
      <c r="AW492" s="13" t="s">
        <v>31</v>
      </c>
      <c r="AX492" s="13" t="s">
        <v>77</v>
      </c>
      <c r="AY492" s="200" t="s">
        <v>121</v>
      </c>
    </row>
    <row r="493" spans="1:65" s="2" customFormat="1" ht="24">
      <c r="A493" s="37"/>
      <c r="B493" s="38"/>
      <c r="C493" s="212" t="s">
        <v>1408</v>
      </c>
      <c r="D493" s="212" t="s">
        <v>135</v>
      </c>
      <c r="E493" s="213" t="s">
        <v>1409</v>
      </c>
      <c r="F493" s="214" t="s">
        <v>1410</v>
      </c>
      <c r="G493" s="215" t="s">
        <v>127</v>
      </c>
      <c r="H493" s="216">
        <v>1.25</v>
      </c>
      <c r="I493" s="217"/>
      <c r="J493" s="218">
        <f>ROUND(I493*H493,2)</f>
        <v>0</v>
      </c>
      <c r="K493" s="214" t="s">
        <v>128</v>
      </c>
      <c r="L493" s="219"/>
      <c r="M493" s="220" t="s">
        <v>19</v>
      </c>
      <c r="N493" s="221" t="s">
        <v>40</v>
      </c>
      <c r="O493" s="67"/>
      <c r="P493" s="185">
        <f>O493*H493</f>
        <v>0</v>
      </c>
      <c r="Q493" s="185">
        <v>0.004</v>
      </c>
      <c r="R493" s="185">
        <f>Q493*H493</f>
        <v>0.005</v>
      </c>
      <c r="S493" s="185">
        <v>0</v>
      </c>
      <c r="T493" s="186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187" t="s">
        <v>230</v>
      </c>
      <c r="AT493" s="187" t="s">
        <v>135</v>
      </c>
      <c r="AU493" s="187" t="s">
        <v>79</v>
      </c>
      <c r="AY493" s="20" t="s">
        <v>121</v>
      </c>
      <c r="BE493" s="188">
        <f>IF(N493="základní",J493,0)</f>
        <v>0</v>
      </c>
      <c r="BF493" s="188">
        <f>IF(N493="snížená",J493,0)</f>
        <v>0</v>
      </c>
      <c r="BG493" s="188">
        <f>IF(N493="zákl. přenesená",J493,0)</f>
        <v>0</v>
      </c>
      <c r="BH493" s="188">
        <f>IF(N493="sníž. přenesená",J493,0)</f>
        <v>0</v>
      </c>
      <c r="BI493" s="188">
        <f>IF(N493="nulová",J493,0)</f>
        <v>0</v>
      </c>
      <c r="BJ493" s="20" t="s">
        <v>77</v>
      </c>
      <c r="BK493" s="188">
        <f>ROUND(I493*H493,2)</f>
        <v>0</v>
      </c>
      <c r="BL493" s="20" t="s">
        <v>219</v>
      </c>
      <c r="BM493" s="187" t="s">
        <v>1411</v>
      </c>
    </row>
    <row r="494" spans="1:65" s="2" customFormat="1" ht="44.25" customHeight="1">
      <c r="A494" s="37"/>
      <c r="B494" s="38"/>
      <c r="C494" s="176" t="s">
        <v>1412</v>
      </c>
      <c r="D494" s="176" t="s">
        <v>124</v>
      </c>
      <c r="E494" s="177" t="s">
        <v>530</v>
      </c>
      <c r="F494" s="178" t="s">
        <v>531</v>
      </c>
      <c r="G494" s="179" t="s">
        <v>323</v>
      </c>
      <c r="H494" s="180">
        <v>3.84</v>
      </c>
      <c r="I494" s="181"/>
      <c r="J494" s="182">
        <f>ROUND(I494*H494,2)</f>
        <v>0</v>
      </c>
      <c r="K494" s="178" t="s">
        <v>128</v>
      </c>
      <c r="L494" s="42"/>
      <c r="M494" s="183" t="s">
        <v>19</v>
      </c>
      <c r="N494" s="184" t="s">
        <v>40</v>
      </c>
      <c r="O494" s="67"/>
      <c r="P494" s="185">
        <f>O494*H494</f>
        <v>0</v>
      </c>
      <c r="Q494" s="185">
        <v>0</v>
      </c>
      <c r="R494" s="185">
        <f>Q494*H494</f>
        <v>0</v>
      </c>
      <c r="S494" s="185">
        <v>0</v>
      </c>
      <c r="T494" s="186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187" t="s">
        <v>219</v>
      </c>
      <c r="AT494" s="187" t="s">
        <v>124</v>
      </c>
      <c r="AU494" s="187" t="s">
        <v>79</v>
      </c>
      <c r="AY494" s="20" t="s">
        <v>121</v>
      </c>
      <c r="BE494" s="188">
        <f>IF(N494="základní",J494,0)</f>
        <v>0</v>
      </c>
      <c r="BF494" s="188">
        <f>IF(N494="snížená",J494,0)</f>
        <v>0</v>
      </c>
      <c r="BG494" s="188">
        <f>IF(N494="zákl. přenesená",J494,0)</f>
        <v>0</v>
      </c>
      <c r="BH494" s="188">
        <f>IF(N494="sníž. přenesená",J494,0)</f>
        <v>0</v>
      </c>
      <c r="BI494" s="188">
        <f>IF(N494="nulová",J494,0)</f>
        <v>0</v>
      </c>
      <c r="BJ494" s="20" t="s">
        <v>77</v>
      </c>
      <c r="BK494" s="188">
        <f>ROUND(I494*H494,2)</f>
        <v>0</v>
      </c>
      <c r="BL494" s="20" t="s">
        <v>219</v>
      </c>
      <c r="BM494" s="187" t="s">
        <v>1413</v>
      </c>
    </row>
    <row r="495" spans="2:51" s="13" customFormat="1" ht="11.25">
      <c r="B495" s="189"/>
      <c r="C495" s="190"/>
      <c r="D495" s="191" t="s">
        <v>131</v>
      </c>
      <c r="E495" s="192" t="s">
        <v>19</v>
      </c>
      <c r="F495" s="193" t="s">
        <v>1414</v>
      </c>
      <c r="G495" s="190"/>
      <c r="H495" s="194">
        <v>3.84</v>
      </c>
      <c r="I495" s="195"/>
      <c r="J495" s="190"/>
      <c r="K495" s="190"/>
      <c r="L495" s="196"/>
      <c r="M495" s="197"/>
      <c r="N495" s="198"/>
      <c r="O495" s="198"/>
      <c r="P495" s="198"/>
      <c r="Q495" s="198"/>
      <c r="R495" s="198"/>
      <c r="S495" s="198"/>
      <c r="T495" s="199"/>
      <c r="AT495" s="200" t="s">
        <v>131</v>
      </c>
      <c r="AU495" s="200" t="s">
        <v>79</v>
      </c>
      <c r="AV495" s="13" t="s">
        <v>79</v>
      </c>
      <c r="AW495" s="13" t="s">
        <v>31</v>
      </c>
      <c r="AX495" s="13" t="s">
        <v>77</v>
      </c>
      <c r="AY495" s="200" t="s">
        <v>121</v>
      </c>
    </row>
    <row r="496" spans="1:65" s="2" customFormat="1" ht="24">
      <c r="A496" s="37"/>
      <c r="B496" s="38"/>
      <c r="C496" s="212" t="s">
        <v>1415</v>
      </c>
      <c r="D496" s="212" t="s">
        <v>135</v>
      </c>
      <c r="E496" s="213" t="s">
        <v>1409</v>
      </c>
      <c r="F496" s="214" t="s">
        <v>1410</v>
      </c>
      <c r="G496" s="215" t="s">
        <v>127</v>
      </c>
      <c r="H496" s="216">
        <v>3.84</v>
      </c>
      <c r="I496" s="217"/>
      <c r="J496" s="218">
        <f>ROUND(I496*H496,2)</f>
        <v>0</v>
      </c>
      <c r="K496" s="214" t="s">
        <v>128</v>
      </c>
      <c r="L496" s="219"/>
      <c r="M496" s="220" t="s">
        <v>19</v>
      </c>
      <c r="N496" s="221" t="s">
        <v>40</v>
      </c>
      <c r="O496" s="67"/>
      <c r="P496" s="185">
        <f>O496*H496</f>
        <v>0</v>
      </c>
      <c r="Q496" s="185">
        <v>0.004</v>
      </c>
      <c r="R496" s="185">
        <f>Q496*H496</f>
        <v>0.01536</v>
      </c>
      <c r="S496" s="185">
        <v>0</v>
      </c>
      <c r="T496" s="186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187" t="s">
        <v>230</v>
      </c>
      <c r="AT496" s="187" t="s">
        <v>135</v>
      </c>
      <c r="AU496" s="187" t="s">
        <v>79</v>
      </c>
      <c r="AY496" s="20" t="s">
        <v>121</v>
      </c>
      <c r="BE496" s="188">
        <f>IF(N496="základní",J496,0)</f>
        <v>0</v>
      </c>
      <c r="BF496" s="188">
        <f>IF(N496="snížená",J496,0)</f>
        <v>0</v>
      </c>
      <c r="BG496" s="188">
        <f>IF(N496="zákl. přenesená",J496,0)</f>
        <v>0</v>
      </c>
      <c r="BH496" s="188">
        <f>IF(N496="sníž. přenesená",J496,0)</f>
        <v>0</v>
      </c>
      <c r="BI496" s="188">
        <f>IF(N496="nulová",J496,0)</f>
        <v>0</v>
      </c>
      <c r="BJ496" s="20" t="s">
        <v>77</v>
      </c>
      <c r="BK496" s="188">
        <f>ROUND(I496*H496,2)</f>
        <v>0</v>
      </c>
      <c r="BL496" s="20" t="s">
        <v>219</v>
      </c>
      <c r="BM496" s="187" t="s">
        <v>1416</v>
      </c>
    </row>
    <row r="497" spans="2:51" s="13" customFormat="1" ht="11.25">
      <c r="B497" s="189"/>
      <c r="C497" s="190"/>
      <c r="D497" s="191" t="s">
        <v>131</v>
      </c>
      <c r="E497" s="192" t="s">
        <v>19</v>
      </c>
      <c r="F497" s="193" t="s">
        <v>1414</v>
      </c>
      <c r="G497" s="190"/>
      <c r="H497" s="194">
        <v>3.84</v>
      </c>
      <c r="I497" s="195"/>
      <c r="J497" s="190"/>
      <c r="K497" s="190"/>
      <c r="L497" s="196"/>
      <c r="M497" s="197"/>
      <c r="N497" s="198"/>
      <c r="O497" s="198"/>
      <c r="P497" s="198"/>
      <c r="Q497" s="198"/>
      <c r="R497" s="198"/>
      <c r="S497" s="198"/>
      <c r="T497" s="199"/>
      <c r="AT497" s="200" t="s">
        <v>131</v>
      </c>
      <c r="AU497" s="200" t="s">
        <v>79</v>
      </c>
      <c r="AV497" s="13" t="s">
        <v>79</v>
      </c>
      <c r="AW497" s="13" t="s">
        <v>31</v>
      </c>
      <c r="AX497" s="13" t="s">
        <v>77</v>
      </c>
      <c r="AY497" s="200" t="s">
        <v>121</v>
      </c>
    </row>
    <row r="498" spans="1:65" s="2" customFormat="1" ht="44.25" customHeight="1">
      <c r="A498" s="37"/>
      <c r="B498" s="38"/>
      <c r="C498" s="176" t="s">
        <v>1417</v>
      </c>
      <c r="D498" s="176" t="s">
        <v>124</v>
      </c>
      <c r="E498" s="177" t="s">
        <v>1418</v>
      </c>
      <c r="F498" s="178" t="s">
        <v>1419</v>
      </c>
      <c r="G498" s="179" t="s">
        <v>251</v>
      </c>
      <c r="H498" s="232"/>
      <c r="I498" s="181"/>
      <c r="J498" s="182">
        <f>ROUND(I498*H498,2)</f>
        <v>0</v>
      </c>
      <c r="K498" s="178" t="s">
        <v>128</v>
      </c>
      <c r="L498" s="42"/>
      <c r="M498" s="183" t="s">
        <v>19</v>
      </c>
      <c r="N498" s="184" t="s">
        <v>40</v>
      </c>
      <c r="O498" s="67"/>
      <c r="P498" s="185">
        <f>O498*H498</f>
        <v>0</v>
      </c>
      <c r="Q498" s="185">
        <v>0</v>
      </c>
      <c r="R498" s="185">
        <f>Q498*H498</f>
        <v>0</v>
      </c>
      <c r="S498" s="185">
        <v>0</v>
      </c>
      <c r="T498" s="186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187" t="s">
        <v>219</v>
      </c>
      <c r="AT498" s="187" t="s">
        <v>124</v>
      </c>
      <c r="AU498" s="187" t="s">
        <v>79</v>
      </c>
      <c r="AY498" s="20" t="s">
        <v>121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20" t="s">
        <v>77</v>
      </c>
      <c r="BK498" s="188">
        <f>ROUND(I498*H498,2)</f>
        <v>0</v>
      </c>
      <c r="BL498" s="20" t="s">
        <v>219</v>
      </c>
      <c r="BM498" s="187" t="s">
        <v>1420</v>
      </c>
    </row>
    <row r="499" spans="2:63" s="12" customFormat="1" ht="22.9" customHeight="1">
      <c r="B499" s="160"/>
      <c r="C499" s="161"/>
      <c r="D499" s="162" t="s">
        <v>68</v>
      </c>
      <c r="E499" s="174" t="s">
        <v>1421</v>
      </c>
      <c r="F499" s="174" t="s">
        <v>1422</v>
      </c>
      <c r="G499" s="161"/>
      <c r="H499" s="161"/>
      <c r="I499" s="164"/>
      <c r="J499" s="175">
        <f>BK499</f>
        <v>0</v>
      </c>
      <c r="K499" s="161"/>
      <c r="L499" s="166"/>
      <c r="M499" s="167"/>
      <c r="N499" s="168"/>
      <c r="O499" s="168"/>
      <c r="P499" s="169">
        <f>SUM(P500:P511)</f>
        <v>0</v>
      </c>
      <c r="Q499" s="168"/>
      <c r="R499" s="169">
        <f>SUM(R500:R511)</f>
        <v>2.2024004</v>
      </c>
      <c r="S499" s="168"/>
      <c r="T499" s="170">
        <f>SUM(T500:T511)</f>
        <v>0</v>
      </c>
      <c r="AR499" s="171" t="s">
        <v>79</v>
      </c>
      <c r="AT499" s="172" t="s">
        <v>68</v>
      </c>
      <c r="AU499" s="172" t="s">
        <v>77</v>
      </c>
      <c r="AY499" s="171" t="s">
        <v>121</v>
      </c>
      <c r="BK499" s="173">
        <f>SUM(BK500:BK511)</f>
        <v>0</v>
      </c>
    </row>
    <row r="500" spans="1:65" s="2" customFormat="1" ht="36">
      <c r="A500" s="37"/>
      <c r="B500" s="38"/>
      <c r="C500" s="176" t="s">
        <v>1423</v>
      </c>
      <c r="D500" s="176" t="s">
        <v>124</v>
      </c>
      <c r="E500" s="177" t="s">
        <v>1424</v>
      </c>
      <c r="F500" s="178" t="s">
        <v>1425</v>
      </c>
      <c r="G500" s="179" t="s">
        <v>127</v>
      </c>
      <c r="H500" s="180">
        <v>69.68</v>
      </c>
      <c r="I500" s="181"/>
      <c r="J500" s="182">
        <f>ROUND(I500*H500,2)</f>
        <v>0</v>
      </c>
      <c r="K500" s="178" t="s">
        <v>128</v>
      </c>
      <c r="L500" s="42"/>
      <c r="M500" s="183" t="s">
        <v>19</v>
      </c>
      <c r="N500" s="184" t="s">
        <v>40</v>
      </c>
      <c r="O500" s="67"/>
      <c r="P500" s="185">
        <f>O500*H500</f>
        <v>0</v>
      </c>
      <c r="Q500" s="185">
        <v>0.00043</v>
      </c>
      <c r="R500" s="185">
        <f>Q500*H500</f>
        <v>0.029962400000000004</v>
      </c>
      <c r="S500" s="185">
        <v>0</v>
      </c>
      <c r="T500" s="186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187" t="s">
        <v>219</v>
      </c>
      <c r="AT500" s="187" t="s">
        <v>124</v>
      </c>
      <c r="AU500" s="187" t="s">
        <v>79</v>
      </c>
      <c r="AY500" s="20" t="s">
        <v>121</v>
      </c>
      <c r="BE500" s="188">
        <f>IF(N500="základní",J500,0)</f>
        <v>0</v>
      </c>
      <c r="BF500" s="188">
        <f>IF(N500="snížená",J500,0)</f>
        <v>0</v>
      </c>
      <c r="BG500" s="188">
        <f>IF(N500="zákl. přenesená",J500,0)</f>
        <v>0</v>
      </c>
      <c r="BH500" s="188">
        <f>IF(N500="sníž. přenesená",J500,0)</f>
        <v>0</v>
      </c>
      <c r="BI500" s="188">
        <f>IF(N500="nulová",J500,0)</f>
        <v>0</v>
      </c>
      <c r="BJ500" s="20" t="s">
        <v>77</v>
      </c>
      <c r="BK500" s="188">
        <f>ROUND(I500*H500,2)</f>
        <v>0</v>
      </c>
      <c r="BL500" s="20" t="s">
        <v>219</v>
      </c>
      <c r="BM500" s="187" t="s">
        <v>1426</v>
      </c>
    </row>
    <row r="501" spans="2:51" s="13" customFormat="1" ht="22.5">
      <c r="B501" s="189"/>
      <c r="C501" s="190"/>
      <c r="D501" s="191" t="s">
        <v>131</v>
      </c>
      <c r="E501" s="192" t="s">
        <v>19</v>
      </c>
      <c r="F501" s="193" t="s">
        <v>1427</v>
      </c>
      <c r="G501" s="190"/>
      <c r="H501" s="194">
        <v>69.68</v>
      </c>
      <c r="I501" s="195"/>
      <c r="J501" s="190"/>
      <c r="K501" s="190"/>
      <c r="L501" s="196"/>
      <c r="M501" s="197"/>
      <c r="N501" s="198"/>
      <c r="O501" s="198"/>
      <c r="P501" s="198"/>
      <c r="Q501" s="198"/>
      <c r="R501" s="198"/>
      <c r="S501" s="198"/>
      <c r="T501" s="199"/>
      <c r="AT501" s="200" t="s">
        <v>131</v>
      </c>
      <c r="AU501" s="200" t="s">
        <v>79</v>
      </c>
      <c r="AV501" s="13" t="s">
        <v>79</v>
      </c>
      <c r="AW501" s="13" t="s">
        <v>31</v>
      </c>
      <c r="AX501" s="13" t="s">
        <v>77</v>
      </c>
      <c r="AY501" s="200" t="s">
        <v>121</v>
      </c>
    </row>
    <row r="502" spans="1:65" s="2" customFormat="1" ht="24">
      <c r="A502" s="37"/>
      <c r="B502" s="38"/>
      <c r="C502" s="212" t="s">
        <v>1428</v>
      </c>
      <c r="D502" s="212" t="s">
        <v>135</v>
      </c>
      <c r="E502" s="213" t="s">
        <v>1429</v>
      </c>
      <c r="F502" s="214" t="s">
        <v>1430</v>
      </c>
      <c r="G502" s="215" t="s">
        <v>144</v>
      </c>
      <c r="H502" s="216">
        <v>6.131</v>
      </c>
      <c r="I502" s="217"/>
      <c r="J502" s="218">
        <f>ROUND(I502*H502,2)</f>
        <v>0</v>
      </c>
      <c r="K502" s="214" t="s">
        <v>128</v>
      </c>
      <c r="L502" s="219"/>
      <c r="M502" s="220" t="s">
        <v>19</v>
      </c>
      <c r="N502" s="221" t="s">
        <v>40</v>
      </c>
      <c r="O502" s="67"/>
      <c r="P502" s="185">
        <f>O502*H502</f>
        <v>0</v>
      </c>
      <c r="Q502" s="185">
        <v>0.0177</v>
      </c>
      <c r="R502" s="185">
        <f>Q502*H502</f>
        <v>0.10851870000000001</v>
      </c>
      <c r="S502" s="185">
        <v>0</v>
      </c>
      <c r="T502" s="186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87" t="s">
        <v>230</v>
      </c>
      <c r="AT502" s="187" t="s">
        <v>135</v>
      </c>
      <c r="AU502" s="187" t="s">
        <v>79</v>
      </c>
      <c r="AY502" s="20" t="s">
        <v>121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20" t="s">
        <v>77</v>
      </c>
      <c r="BK502" s="188">
        <f>ROUND(I502*H502,2)</f>
        <v>0</v>
      </c>
      <c r="BL502" s="20" t="s">
        <v>219</v>
      </c>
      <c r="BM502" s="187" t="s">
        <v>1431</v>
      </c>
    </row>
    <row r="503" spans="2:51" s="13" customFormat="1" ht="11.25">
      <c r="B503" s="189"/>
      <c r="C503" s="190"/>
      <c r="D503" s="191" t="s">
        <v>131</v>
      </c>
      <c r="E503" s="192" t="s">
        <v>19</v>
      </c>
      <c r="F503" s="193" t="s">
        <v>1432</v>
      </c>
      <c r="G503" s="190"/>
      <c r="H503" s="194">
        <v>5.574</v>
      </c>
      <c r="I503" s="195"/>
      <c r="J503" s="190"/>
      <c r="K503" s="190"/>
      <c r="L503" s="196"/>
      <c r="M503" s="197"/>
      <c r="N503" s="198"/>
      <c r="O503" s="198"/>
      <c r="P503" s="198"/>
      <c r="Q503" s="198"/>
      <c r="R503" s="198"/>
      <c r="S503" s="198"/>
      <c r="T503" s="199"/>
      <c r="AT503" s="200" t="s">
        <v>131</v>
      </c>
      <c r="AU503" s="200" t="s">
        <v>79</v>
      </c>
      <c r="AV503" s="13" t="s">
        <v>79</v>
      </c>
      <c r="AW503" s="13" t="s">
        <v>31</v>
      </c>
      <c r="AX503" s="13" t="s">
        <v>77</v>
      </c>
      <c r="AY503" s="200" t="s">
        <v>121</v>
      </c>
    </row>
    <row r="504" spans="2:51" s="13" customFormat="1" ht="11.25">
      <c r="B504" s="189"/>
      <c r="C504" s="190"/>
      <c r="D504" s="191" t="s">
        <v>131</v>
      </c>
      <c r="E504" s="190"/>
      <c r="F504" s="193" t="s">
        <v>1433</v>
      </c>
      <c r="G504" s="190"/>
      <c r="H504" s="194">
        <v>6.131</v>
      </c>
      <c r="I504" s="195"/>
      <c r="J504" s="190"/>
      <c r="K504" s="190"/>
      <c r="L504" s="196"/>
      <c r="M504" s="197"/>
      <c r="N504" s="198"/>
      <c r="O504" s="198"/>
      <c r="P504" s="198"/>
      <c r="Q504" s="198"/>
      <c r="R504" s="198"/>
      <c r="S504" s="198"/>
      <c r="T504" s="199"/>
      <c r="AT504" s="200" t="s">
        <v>131</v>
      </c>
      <c r="AU504" s="200" t="s">
        <v>79</v>
      </c>
      <c r="AV504" s="13" t="s">
        <v>79</v>
      </c>
      <c r="AW504" s="13" t="s">
        <v>4</v>
      </c>
      <c r="AX504" s="13" t="s">
        <v>77</v>
      </c>
      <c r="AY504" s="200" t="s">
        <v>121</v>
      </c>
    </row>
    <row r="505" spans="1:65" s="2" customFormat="1" ht="33" customHeight="1">
      <c r="A505" s="37"/>
      <c r="B505" s="38"/>
      <c r="C505" s="176" t="s">
        <v>1434</v>
      </c>
      <c r="D505" s="176" t="s">
        <v>124</v>
      </c>
      <c r="E505" s="177" t="s">
        <v>1435</v>
      </c>
      <c r="F505" s="178" t="s">
        <v>1436</v>
      </c>
      <c r="G505" s="179" t="s">
        <v>144</v>
      </c>
      <c r="H505" s="180">
        <v>80.09</v>
      </c>
      <c r="I505" s="181"/>
      <c r="J505" s="182">
        <f>ROUND(I505*H505,2)</f>
        <v>0</v>
      </c>
      <c r="K505" s="178" t="s">
        <v>128</v>
      </c>
      <c r="L505" s="42"/>
      <c r="M505" s="183" t="s">
        <v>19</v>
      </c>
      <c r="N505" s="184" t="s">
        <v>40</v>
      </c>
      <c r="O505" s="67"/>
      <c r="P505" s="185">
        <f>O505*H505</f>
        <v>0</v>
      </c>
      <c r="Q505" s="185">
        <v>0.0063</v>
      </c>
      <c r="R505" s="185">
        <f>Q505*H505</f>
        <v>0.504567</v>
      </c>
      <c r="S505" s="185">
        <v>0</v>
      </c>
      <c r="T505" s="186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87" t="s">
        <v>219</v>
      </c>
      <c r="AT505" s="187" t="s">
        <v>124</v>
      </c>
      <c r="AU505" s="187" t="s">
        <v>79</v>
      </c>
      <c r="AY505" s="20" t="s">
        <v>121</v>
      </c>
      <c r="BE505" s="188">
        <f>IF(N505="základní",J505,0)</f>
        <v>0</v>
      </c>
      <c r="BF505" s="188">
        <f>IF(N505="snížená",J505,0)</f>
        <v>0</v>
      </c>
      <c r="BG505" s="188">
        <f>IF(N505="zákl. přenesená",J505,0)</f>
        <v>0</v>
      </c>
      <c r="BH505" s="188">
        <f>IF(N505="sníž. přenesená",J505,0)</f>
        <v>0</v>
      </c>
      <c r="BI505" s="188">
        <f>IF(N505="nulová",J505,0)</f>
        <v>0</v>
      </c>
      <c r="BJ505" s="20" t="s">
        <v>77</v>
      </c>
      <c r="BK505" s="188">
        <f>ROUND(I505*H505,2)</f>
        <v>0</v>
      </c>
      <c r="BL505" s="20" t="s">
        <v>219</v>
      </c>
      <c r="BM505" s="187" t="s">
        <v>1437</v>
      </c>
    </row>
    <row r="506" spans="2:51" s="13" customFormat="1" ht="22.5">
      <c r="B506" s="189"/>
      <c r="C506" s="190"/>
      <c r="D506" s="191" t="s">
        <v>131</v>
      </c>
      <c r="E506" s="192" t="s">
        <v>19</v>
      </c>
      <c r="F506" s="193" t="s">
        <v>1438</v>
      </c>
      <c r="G506" s="190"/>
      <c r="H506" s="194">
        <v>80.09</v>
      </c>
      <c r="I506" s="195"/>
      <c r="J506" s="190"/>
      <c r="K506" s="190"/>
      <c r="L506" s="196"/>
      <c r="M506" s="197"/>
      <c r="N506" s="198"/>
      <c r="O506" s="198"/>
      <c r="P506" s="198"/>
      <c r="Q506" s="198"/>
      <c r="R506" s="198"/>
      <c r="S506" s="198"/>
      <c r="T506" s="199"/>
      <c r="AT506" s="200" t="s">
        <v>131</v>
      </c>
      <c r="AU506" s="200" t="s">
        <v>79</v>
      </c>
      <c r="AV506" s="13" t="s">
        <v>79</v>
      </c>
      <c r="AW506" s="13" t="s">
        <v>31</v>
      </c>
      <c r="AX506" s="13" t="s">
        <v>77</v>
      </c>
      <c r="AY506" s="200" t="s">
        <v>121</v>
      </c>
    </row>
    <row r="507" spans="1:65" s="2" customFormat="1" ht="24">
      <c r="A507" s="37"/>
      <c r="B507" s="38"/>
      <c r="C507" s="212" t="s">
        <v>1439</v>
      </c>
      <c r="D507" s="212" t="s">
        <v>135</v>
      </c>
      <c r="E507" s="213" t="s">
        <v>1429</v>
      </c>
      <c r="F507" s="214" t="s">
        <v>1430</v>
      </c>
      <c r="G507" s="215" t="s">
        <v>144</v>
      </c>
      <c r="H507" s="216">
        <v>88.099</v>
      </c>
      <c r="I507" s="217"/>
      <c r="J507" s="218">
        <f>ROUND(I507*H507,2)</f>
        <v>0</v>
      </c>
      <c r="K507" s="214" t="s">
        <v>128</v>
      </c>
      <c r="L507" s="219"/>
      <c r="M507" s="220" t="s">
        <v>19</v>
      </c>
      <c r="N507" s="221" t="s">
        <v>40</v>
      </c>
      <c r="O507" s="67"/>
      <c r="P507" s="185">
        <f>O507*H507</f>
        <v>0</v>
      </c>
      <c r="Q507" s="185">
        <v>0.0177</v>
      </c>
      <c r="R507" s="185">
        <f>Q507*H507</f>
        <v>1.5593523</v>
      </c>
      <c r="S507" s="185">
        <v>0</v>
      </c>
      <c r="T507" s="186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187" t="s">
        <v>230</v>
      </c>
      <c r="AT507" s="187" t="s">
        <v>135</v>
      </c>
      <c r="AU507" s="187" t="s">
        <v>79</v>
      </c>
      <c r="AY507" s="20" t="s">
        <v>121</v>
      </c>
      <c r="BE507" s="188">
        <f>IF(N507="základní",J507,0)</f>
        <v>0</v>
      </c>
      <c r="BF507" s="188">
        <f>IF(N507="snížená",J507,0)</f>
        <v>0</v>
      </c>
      <c r="BG507" s="188">
        <f>IF(N507="zákl. přenesená",J507,0)</f>
        <v>0</v>
      </c>
      <c r="BH507" s="188">
        <f>IF(N507="sníž. přenesená",J507,0)</f>
        <v>0</v>
      </c>
      <c r="BI507" s="188">
        <f>IF(N507="nulová",J507,0)</f>
        <v>0</v>
      </c>
      <c r="BJ507" s="20" t="s">
        <v>77</v>
      </c>
      <c r="BK507" s="188">
        <f>ROUND(I507*H507,2)</f>
        <v>0</v>
      </c>
      <c r="BL507" s="20" t="s">
        <v>219</v>
      </c>
      <c r="BM507" s="187" t="s">
        <v>1440</v>
      </c>
    </row>
    <row r="508" spans="2:51" s="13" customFormat="1" ht="11.25">
      <c r="B508" s="189"/>
      <c r="C508" s="190"/>
      <c r="D508" s="191" t="s">
        <v>131</v>
      </c>
      <c r="E508" s="190"/>
      <c r="F508" s="193" t="s">
        <v>1441</v>
      </c>
      <c r="G508" s="190"/>
      <c r="H508" s="194">
        <v>88.099</v>
      </c>
      <c r="I508" s="195"/>
      <c r="J508" s="190"/>
      <c r="K508" s="190"/>
      <c r="L508" s="196"/>
      <c r="M508" s="197"/>
      <c r="N508" s="198"/>
      <c r="O508" s="198"/>
      <c r="P508" s="198"/>
      <c r="Q508" s="198"/>
      <c r="R508" s="198"/>
      <c r="S508" s="198"/>
      <c r="T508" s="199"/>
      <c r="AT508" s="200" t="s">
        <v>131</v>
      </c>
      <c r="AU508" s="200" t="s">
        <v>79</v>
      </c>
      <c r="AV508" s="13" t="s">
        <v>79</v>
      </c>
      <c r="AW508" s="13" t="s">
        <v>4</v>
      </c>
      <c r="AX508" s="13" t="s">
        <v>77</v>
      </c>
      <c r="AY508" s="200" t="s">
        <v>121</v>
      </c>
    </row>
    <row r="509" spans="1:65" s="2" customFormat="1" ht="33" customHeight="1">
      <c r="A509" s="37"/>
      <c r="B509" s="38"/>
      <c r="C509" s="176" t="s">
        <v>1442</v>
      </c>
      <c r="D509" s="176" t="s">
        <v>124</v>
      </c>
      <c r="E509" s="177" t="s">
        <v>1443</v>
      </c>
      <c r="F509" s="178" t="s">
        <v>1444</v>
      </c>
      <c r="G509" s="179" t="s">
        <v>144</v>
      </c>
      <c r="H509" s="180">
        <v>9.5</v>
      </c>
      <c r="I509" s="181"/>
      <c r="J509" s="182">
        <f>ROUND(I509*H509,2)</f>
        <v>0</v>
      </c>
      <c r="K509" s="178" t="s">
        <v>128</v>
      </c>
      <c r="L509" s="42"/>
      <c r="M509" s="183" t="s">
        <v>19</v>
      </c>
      <c r="N509" s="184" t="s">
        <v>40</v>
      </c>
      <c r="O509" s="67"/>
      <c r="P509" s="185">
        <f>O509*H509</f>
        <v>0</v>
      </c>
      <c r="Q509" s="185">
        <v>0</v>
      </c>
      <c r="R509" s="185">
        <f>Q509*H509</f>
        <v>0</v>
      </c>
      <c r="S509" s="185">
        <v>0</v>
      </c>
      <c r="T509" s="186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87" t="s">
        <v>219</v>
      </c>
      <c r="AT509" s="187" t="s">
        <v>124</v>
      </c>
      <c r="AU509" s="187" t="s">
        <v>79</v>
      </c>
      <c r="AY509" s="20" t="s">
        <v>121</v>
      </c>
      <c r="BE509" s="188">
        <f>IF(N509="základní",J509,0)</f>
        <v>0</v>
      </c>
      <c r="BF509" s="188">
        <f>IF(N509="snížená",J509,0)</f>
        <v>0</v>
      </c>
      <c r="BG509" s="188">
        <f>IF(N509="zákl. přenesená",J509,0)</f>
        <v>0</v>
      </c>
      <c r="BH509" s="188">
        <f>IF(N509="sníž. přenesená",J509,0)</f>
        <v>0</v>
      </c>
      <c r="BI509" s="188">
        <f>IF(N509="nulová",J509,0)</f>
        <v>0</v>
      </c>
      <c r="BJ509" s="20" t="s">
        <v>77</v>
      </c>
      <c r="BK509" s="188">
        <f>ROUND(I509*H509,2)</f>
        <v>0</v>
      </c>
      <c r="BL509" s="20" t="s">
        <v>219</v>
      </c>
      <c r="BM509" s="187" t="s">
        <v>1445</v>
      </c>
    </row>
    <row r="510" spans="2:51" s="13" customFormat="1" ht="11.25">
      <c r="B510" s="189"/>
      <c r="C510" s="190"/>
      <c r="D510" s="191" t="s">
        <v>131</v>
      </c>
      <c r="E510" s="192" t="s">
        <v>19</v>
      </c>
      <c r="F510" s="193" t="s">
        <v>1446</v>
      </c>
      <c r="G510" s="190"/>
      <c r="H510" s="194">
        <v>9.5</v>
      </c>
      <c r="I510" s="195"/>
      <c r="J510" s="190"/>
      <c r="K510" s="190"/>
      <c r="L510" s="196"/>
      <c r="M510" s="197"/>
      <c r="N510" s="198"/>
      <c r="O510" s="198"/>
      <c r="P510" s="198"/>
      <c r="Q510" s="198"/>
      <c r="R510" s="198"/>
      <c r="S510" s="198"/>
      <c r="T510" s="199"/>
      <c r="AT510" s="200" t="s">
        <v>131</v>
      </c>
      <c r="AU510" s="200" t="s">
        <v>79</v>
      </c>
      <c r="AV510" s="13" t="s">
        <v>79</v>
      </c>
      <c r="AW510" s="13" t="s">
        <v>31</v>
      </c>
      <c r="AX510" s="13" t="s">
        <v>77</v>
      </c>
      <c r="AY510" s="200" t="s">
        <v>121</v>
      </c>
    </row>
    <row r="511" spans="1:65" s="2" customFormat="1" ht="44.25" customHeight="1">
      <c r="A511" s="37"/>
      <c r="B511" s="38"/>
      <c r="C511" s="176" t="s">
        <v>1447</v>
      </c>
      <c r="D511" s="176" t="s">
        <v>124</v>
      </c>
      <c r="E511" s="177" t="s">
        <v>1448</v>
      </c>
      <c r="F511" s="178" t="s">
        <v>1449</v>
      </c>
      <c r="G511" s="179" t="s">
        <v>251</v>
      </c>
      <c r="H511" s="232"/>
      <c r="I511" s="181"/>
      <c r="J511" s="182">
        <f>ROUND(I511*H511,2)</f>
        <v>0</v>
      </c>
      <c r="K511" s="178" t="s">
        <v>128</v>
      </c>
      <c r="L511" s="42"/>
      <c r="M511" s="183" t="s">
        <v>19</v>
      </c>
      <c r="N511" s="184" t="s">
        <v>40</v>
      </c>
      <c r="O511" s="67"/>
      <c r="P511" s="185">
        <f>O511*H511</f>
        <v>0</v>
      </c>
      <c r="Q511" s="185">
        <v>0</v>
      </c>
      <c r="R511" s="185">
        <f>Q511*H511</f>
        <v>0</v>
      </c>
      <c r="S511" s="185">
        <v>0</v>
      </c>
      <c r="T511" s="186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87" t="s">
        <v>219</v>
      </c>
      <c r="AT511" s="187" t="s">
        <v>124</v>
      </c>
      <c r="AU511" s="187" t="s">
        <v>79</v>
      </c>
      <c r="AY511" s="20" t="s">
        <v>121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20" t="s">
        <v>77</v>
      </c>
      <c r="BK511" s="188">
        <f>ROUND(I511*H511,2)</f>
        <v>0</v>
      </c>
      <c r="BL511" s="20" t="s">
        <v>219</v>
      </c>
      <c r="BM511" s="187" t="s">
        <v>1450</v>
      </c>
    </row>
    <row r="512" spans="2:63" s="12" customFormat="1" ht="22.9" customHeight="1">
      <c r="B512" s="160"/>
      <c r="C512" s="161"/>
      <c r="D512" s="162" t="s">
        <v>68</v>
      </c>
      <c r="E512" s="174" t="s">
        <v>1451</v>
      </c>
      <c r="F512" s="174" t="s">
        <v>1452</v>
      </c>
      <c r="G512" s="161"/>
      <c r="H512" s="161"/>
      <c r="I512" s="164"/>
      <c r="J512" s="175">
        <f>BK512</f>
        <v>0</v>
      </c>
      <c r="K512" s="161"/>
      <c r="L512" s="166"/>
      <c r="M512" s="167"/>
      <c r="N512" s="168"/>
      <c r="O512" s="168"/>
      <c r="P512" s="169">
        <f>SUM(P513:P532)</f>
        <v>0</v>
      </c>
      <c r="Q512" s="168"/>
      <c r="R512" s="169">
        <f>SUM(R513:R532)</f>
        <v>3.0359035</v>
      </c>
      <c r="S512" s="168"/>
      <c r="T512" s="170">
        <f>SUM(T513:T532)</f>
        <v>0</v>
      </c>
      <c r="AR512" s="171" t="s">
        <v>79</v>
      </c>
      <c r="AT512" s="172" t="s">
        <v>68</v>
      </c>
      <c r="AU512" s="172" t="s">
        <v>77</v>
      </c>
      <c r="AY512" s="171" t="s">
        <v>121</v>
      </c>
      <c r="BK512" s="173">
        <f>SUM(BK513:BK532)</f>
        <v>0</v>
      </c>
    </row>
    <row r="513" spans="1:65" s="2" customFormat="1" ht="24">
      <c r="A513" s="37"/>
      <c r="B513" s="38"/>
      <c r="C513" s="176" t="s">
        <v>1453</v>
      </c>
      <c r="D513" s="176" t="s">
        <v>124</v>
      </c>
      <c r="E513" s="177" t="s">
        <v>1454</v>
      </c>
      <c r="F513" s="178" t="s">
        <v>1455</v>
      </c>
      <c r="G513" s="179" t="s">
        <v>144</v>
      </c>
      <c r="H513" s="180">
        <v>173.98</v>
      </c>
      <c r="I513" s="181"/>
      <c r="J513" s="182">
        <f>ROUND(I513*H513,2)</f>
        <v>0</v>
      </c>
      <c r="K513" s="178" t="s">
        <v>128</v>
      </c>
      <c r="L513" s="42"/>
      <c r="M513" s="183" t="s">
        <v>19</v>
      </c>
      <c r="N513" s="184" t="s">
        <v>40</v>
      </c>
      <c r="O513" s="67"/>
      <c r="P513" s="185">
        <f>O513*H513</f>
        <v>0</v>
      </c>
      <c r="Q513" s="185">
        <v>0.0015</v>
      </c>
      <c r="R513" s="185">
        <f>Q513*H513</f>
        <v>0.26097</v>
      </c>
      <c r="S513" s="185">
        <v>0</v>
      </c>
      <c r="T513" s="186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7" t="s">
        <v>219</v>
      </c>
      <c r="AT513" s="187" t="s">
        <v>124</v>
      </c>
      <c r="AU513" s="187" t="s">
        <v>79</v>
      </c>
      <c r="AY513" s="20" t="s">
        <v>121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20" t="s">
        <v>77</v>
      </c>
      <c r="BK513" s="188">
        <f>ROUND(I513*H513,2)</f>
        <v>0</v>
      </c>
      <c r="BL513" s="20" t="s">
        <v>219</v>
      </c>
      <c r="BM513" s="187" t="s">
        <v>1456</v>
      </c>
    </row>
    <row r="514" spans="2:51" s="15" customFormat="1" ht="11.25">
      <c r="B514" s="222"/>
      <c r="C514" s="223"/>
      <c r="D514" s="191" t="s">
        <v>131</v>
      </c>
      <c r="E514" s="224" t="s">
        <v>19</v>
      </c>
      <c r="F514" s="225" t="s">
        <v>1457</v>
      </c>
      <c r="G514" s="223"/>
      <c r="H514" s="224" t="s">
        <v>19</v>
      </c>
      <c r="I514" s="226"/>
      <c r="J514" s="223"/>
      <c r="K514" s="223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131</v>
      </c>
      <c r="AU514" s="231" t="s">
        <v>79</v>
      </c>
      <c r="AV514" s="15" t="s">
        <v>77</v>
      </c>
      <c r="AW514" s="15" t="s">
        <v>31</v>
      </c>
      <c r="AX514" s="15" t="s">
        <v>69</v>
      </c>
      <c r="AY514" s="231" t="s">
        <v>121</v>
      </c>
    </row>
    <row r="515" spans="2:51" s="13" customFormat="1" ht="11.25">
      <c r="B515" s="189"/>
      <c r="C515" s="190"/>
      <c r="D515" s="191" t="s">
        <v>131</v>
      </c>
      <c r="E515" s="192" t="s">
        <v>19</v>
      </c>
      <c r="F515" s="193" t="s">
        <v>1458</v>
      </c>
      <c r="G515" s="190"/>
      <c r="H515" s="194">
        <v>30.33</v>
      </c>
      <c r="I515" s="195"/>
      <c r="J515" s="190"/>
      <c r="K515" s="190"/>
      <c r="L515" s="196"/>
      <c r="M515" s="197"/>
      <c r="N515" s="198"/>
      <c r="O515" s="198"/>
      <c r="P515" s="198"/>
      <c r="Q515" s="198"/>
      <c r="R515" s="198"/>
      <c r="S515" s="198"/>
      <c r="T515" s="199"/>
      <c r="AT515" s="200" t="s">
        <v>131</v>
      </c>
      <c r="AU515" s="200" t="s">
        <v>79</v>
      </c>
      <c r="AV515" s="13" t="s">
        <v>79</v>
      </c>
      <c r="AW515" s="13" t="s">
        <v>31</v>
      </c>
      <c r="AX515" s="13" t="s">
        <v>69</v>
      </c>
      <c r="AY515" s="200" t="s">
        <v>121</v>
      </c>
    </row>
    <row r="516" spans="2:51" s="15" customFormat="1" ht="11.25">
      <c r="B516" s="222"/>
      <c r="C516" s="223"/>
      <c r="D516" s="191" t="s">
        <v>131</v>
      </c>
      <c r="E516" s="224" t="s">
        <v>19</v>
      </c>
      <c r="F516" s="225" t="s">
        <v>1459</v>
      </c>
      <c r="G516" s="223"/>
      <c r="H516" s="224" t="s">
        <v>19</v>
      </c>
      <c r="I516" s="226"/>
      <c r="J516" s="223"/>
      <c r="K516" s="223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131</v>
      </c>
      <c r="AU516" s="231" t="s">
        <v>79</v>
      </c>
      <c r="AV516" s="15" t="s">
        <v>77</v>
      </c>
      <c r="AW516" s="15" t="s">
        <v>31</v>
      </c>
      <c r="AX516" s="15" t="s">
        <v>69</v>
      </c>
      <c r="AY516" s="231" t="s">
        <v>121</v>
      </c>
    </row>
    <row r="517" spans="2:51" s="13" customFormat="1" ht="22.5">
      <c r="B517" s="189"/>
      <c r="C517" s="190"/>
      <c r="D517" s="191" t="s">
        <v>131</v>
      </c>
      <c r="E517" s="192" t="s">
        <v>19</v>
      </c>
      <c r="F517" s="193" t="s">
        <v>725</v>
      </c>
      <c r="G517" s="190"/>
      <c r="H517" s="194">
        <v>166.05</v>
      </c>
      <c r="I517" s="195"/>
      <c r="J517" s="190"/>
      <c r="K517" s="190"/>
      <c r="L517" s="196"/>
      <c r="M517" s="197"/>
      <c r="N517" s="198"/>
      <c r="O517" s="198"/>
      <c r="P517" s="198"/>
      <c r="Q517" s="198"/>
      <c r="R517" s="198"/>
      <c r="S517" s="198"/>
      <c r="T517" s="199"/>
      <c r="AT517" s="200" t="s">
        <v>131</v>
      </c>
      <c r="AU517" s="200" t="s">
        <v>79</v>
      </c>
      <c r="AV517" s="13" t="s">
        <v>79</v>
      </c>
      <c r="AW517" s="13" t="s">
        <v>31</v>
      </c>
      <c r="AX517" s="13" t="s">
        <v>69</v>
      </c>
      <c r="AY517" s="200" t="s">
        <v>121</v>
      </c>
    </row>
    <row r="518" spans="2:51" s="13" customFormat="1" ht="11.25">
      <c r="B518" s="189"/>
      <c r="C518" s="190"/>
      <c r="D518" s="191" t="s">
        <v>131</v>
      </c>
      <c r="E518" s="192" t="s">
        <v>19</v>
      </c>
      <c r="F518" s="193" t="s">
        <v>726</v>
      </c>
      <c r="G518" s="190"/>
      <c r="H518" s="194">
        <v>-22.4</v>
      </c>
      <c r="I518" s="195"/>
      <c r="J518" s="190"/>
      <c r="K518" s="190"/>
      <c r="L518" s="196"/>
      <c r="M518" s="197"/>
      <c r="N518" s="198"/>
      <c r="O518" s="198"/>
      <c r="P518" s="198"/>
      <c r="Q518" s="198"/>
      <c r="R518" s="198"/>
      <c r="S518" s="198"/>
      <c r="T518" s="199"/>
      <c r="AT518" s="200" t="s">
        <v>131</v>
      </c>
      <c r="AU518" s="200" t="s">
        <v>79</v>
      </c>
      <c r="AV518" s="13" t="s">
        <v>79</v>
      </c>
      <c r="AW518" s="13" t="s">
        <v>31</v>
      </c>
      <c r="AX518" s="13" t="s">
        <v>69</v>
      </c>
      <c r="AY518" s="200" t="s">
        <v>121</v>
      </c>
    </row>
    <row r="519" spans="2:51" s="14" customFormat="1" ht="11.25">
      <c r="B519" s="201"/>
      <c r="C519" s="202"/>
      <c r="D519" s="191" t="s">
        <v>131</v>
      </c>
      <c r="E519" s="203" t="s">
        <v>19</v>
      </c>
      <c r="F519" s="204" t="s">
        <v>134</v>
      </c>
      <c r="G519" s="202"/>
      <c r="H519" s="205">
        <v>173.98</v>
      </c>
      <c r="I519" s="206"/>
      <c r="J519" s="202"/>
      <c r="K519" s="202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131</v>
      </c>
      <c r="AU519" s="211" t="s">
        <v>79</v>
      </c>
      <c r="AV519" s="14" t="s">
        <v>129</v>
      </c>
      <c r="AW519" s="14" t="s">
        <v>31</v>
      </c>
      <c r="AX519" s="14" t="s">
        <v>77</v>
      </c>
      <c r="AY519" s="211" t="s">
        <v>121</v>
      </c>
    </row>
    <row r="520" spans="1:65" s="2" customFormat="1" ht="36">
      <c r="A520" s="37"/>
      <c r="B520" s="38"/>
      <c r="C520" s="176" t="s">
        <v>1460</v>
      </c>
      <c r="D520" s="176" t="s">
        <v>124</v>
      </c>
      <c r="E520" s="177" t="s">
        <v>1461</v>
      </c>
      <c r="F520" s="178" t="s">
        <v>1462</v>
      </c>
      <c r="G520" s="179" t="s">
        <v>144</v>
      </c>
      <c r="H520" s="180">
        <v>143.65</v>
      </c>
      <c r="I520" s="181"/>
      <c r="J520" s="182">
        <f>ROUND(I520*H520,2)</f>
        <v>0</v>
      </c>
      <c r="K520" s="178" t="s">
        <v>128</v>
      </c>
      <c r="L520" s="42"/>
      <c r="M520" s="183" t="s">
        <v>19</v>
      </c>
      <c r="N520" s="184" t="s">
        <v>40</v>
      </c>
      <c r="O520" s="67"/>
      <c r="P520" s="185">
        <f>O520*H520</f>
        <v>0</v>
      </c>
      <c r="Q520" s="185">
        <v>0.0053</v>
      </c>
      <c r="R520" s="185">
        <f>Q520*H520</f>
        <v>0.761345</v>
      </c>
      <c r="S520" s="185">
        <v>0</v>
      </c>
      <c r="T520" s="186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187" t="s">
        <v>219</v>
      </c>
      <c r="AT520" s="187" t="s">
        <v>124</v>
      </c>
      <c r="AU520" s="187" t="s">
        <v>79</v>
      </c>
      <c r="AY520" s="20" t="s">
        <v>121</v>
      </c>
      <c r="BE520" s="188">
        <f>IF(N520="základní",J520,0)</f>
        <v>0</v>
      </c>
      <c r="BF520" s="188">
        <f>IF(N520="snížená",J520,0)</f>
        <v>0</v>
      </c>
      <c r="BG520" s="188">
        <f>IF(N520="zákl. přenesená",J520,0)</f>
        <v>0</v>
      </c>
      <c r="BH520" s="188">
        <f>IF(N520="sníž. přenesená",J520,0)</f>
        <v>0</v>
      </c>
      <c r="BI520" s="188">
        <f>IF(N520="nulová",J520,0)</f>
        <v>0</v>
      </c>
      <c r="BJ520" s="20" t="s">
        <v>77</v>
      </c>
      <c r="BK520" s="188">
        <f>ROUND(I520*H520,2)</f>
        <v>0</v>
      </c>
      <c r="BL520" s="20" t="s">
        <v>219</v>
      </c>
      <c r="BM520" s="187" t="s">
        <v>1463</v>
      </c>
    </row>
    <row r="521" spans="2:51" s="13" customFormat="1" ht="22.5">
      <c r="B521" s="189"/>
      <c r="C521" s="190"/>
      <c r="D521" s="191" t="s">
        <v>131</v>
      </c>
      <c r="E521" s="192" t="s">
        <v>19</v>
      </c>
      <c r="F521" s="193" t="s">
        <v>725</v>
      </c>
      <c r="G521" s="190"/>
      <c r="H521" s="194">
        <v>166.05</v>
      </c>
      <c r="I521" s="195"/>
      <c r="J521" s="190"/>
      <c r="K521" s="190"/>
      <c r="L521" s="196"/>
      <c r="M521" s="197"/>
      <c r="N521" s="198"/>
      <c r="O521" s="198"/>
      <c r="P521" s="198"/>
      <c r="Q521" s="198"/>
      <c r="R521" s="198"/>
      <c r="S521" s="198"/>
      <c r="T521" s="199"/>
      <c r="AT521" s="200" t="s">
        <v>131</v>
      </c>
      <c r="AU521" s="200" t="s">
        <v>79</v>
      </c>
      <c r="AV521" s="13" t="s">
        <v>79</v>
      </c>
      <c r="AW521" s="13" t="s">
        <v>31</v>
      </c>
      <c r="AX521" s="13" t="s">
        <v>69</v>
      </c>
      <c r="AY521" s="200" t="s">
        <v>121</v>
      </c>
    </row>
    <row r="522" spans="2:51" s="13" customFormat="1" ht="11.25">
      <c r="B522" s="189"/>
      <c r="C522" s="190"/>
      <c r="D522" s="191" t="s">
        <v>131</v>
      </c>
      <c r="E522" s="192" t="s">
        <v>19</v>
      </c>
      <c r="F522" s="193" t="s">
        <v>726</v>
      </c>
      <c r="G522" s="190"/>
      <c r="H522" s="194">
        <v>-22.4</v>
      </c>
      <c r="I522" s="195"/>
      <c r="J522" s="190"/>
      <c r="K522" s="190"/>
      <c r="L522" s="196"/>
      <c r="M522" s="197"/>
      <c r="N522" s="198"/>
      <c r="O522" s="198"/>
      <c r="P522" s="198"/>
      <c r="Q522" s="198"/>
      <c r="R522" s="198"/>
      <c r="S522" s="198"/>
      <c r="T522" s="199"/>
      <c r="AT522" s="200" t="s">
        <v>131</v>
      </c>
      <c r="AU522" s="200" t="s">
        <v>79</v>
      </c>
      <c r="AV522" s="13" t="s">
        <v>79</v>
      </c>
      <c r="AW522" s="13" t="s">
        <v>31</v>
      </c>
      <c r="AX522" s="13" t="s">
        <v>69</v>
      </c>
      <c r="AY522" s="200" t="s">
        <v>121</v>
      </c>
    </row>
    <row r="523" spans="2:51" s="14" customFormat="1" ht="11.25">
      <c r="B523" s="201"/>
      <c r="C523" s="202"/>
      <c r="D523" s="191" t="s">
        <v>131</v>
      </c>
      <c r="E523" s="203" t="s">
        <v>19</v>
      </c>
      <c r="F523" s="204" t="s">
        <v>134</v>
      </c>
      <c r="G523" s="202"/>
      <c r="H523" s="205">
        <v>143.65</v>
      </c>
      <c r="I523" s="206"/>
      <c r="J523" s="202"/>
      <c r="K523" s="202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131</v>
      </c>
      <c r="AU523" s="211" t="s">
        <v>79</v>
      </c>
      <c r="AV523" s="14" t="s">
        <v>129</v>
      </c>
      <c r="AW523" s="14" t="s">
        <v>31</v>
      </c>
      <c r="AX523" s="14" t="s">
        <v>77</v>
      </c>
      <c r="AY523" s="211" t="s">
        <v>121</v>
      </c>
    </row>
    <row r="524" spans="1:65" s="2" customFormat="1" ht="16.5" customHeight="1">
      <c r="A524" s="37"/>
      <c r="B524" s="38"/>
      <c r="C524" s="212" t="s">
        <v>1464</v>
      </c>
      <c r="D524" s="212" t="s">
        <v>135</v>
      </c>
      <c r="E524" s="213" t="s">
        <v>1465</v>
      </c>
      <c r="F524" s="214" t="s">
        <v>1466</v>
      </c>
      <c r="G524" s="215" t="s">
        <v>144</v>
      </c>
      <c r="H524" s="216">
        <v>158.015</v>
      </c>
      <c r="I524" s="217"/>
      <c r="J524" s="218">
        <f>ROUND(I524*H524,2)</f>
        <v>0</v>
      </c>
      <c r="K524" s="214" t="s">
        <v>128</v>
      </c>
      <c r="L524" s="219"/>
      <c r="M524" s="220" t="s">
        <v>19</v>
      </c>
      <c r="N524" s="221" t="s">
        <v>40</v>
      </c>
      <c r="O524" s="67"/>
      <c r="P524" s="185">
        <f>O524*H524</f>
        <v>0</v>
      </c>
      <c r="Q524" s="185">
        <v>0.0126</v>
      </c>
      <c r="R524" s="185">
        <f>Q524*H524</f>
        <v>1.990989</v>
      </c>
      <c r="S524" s="185">
        <v>0</v>
      </c>
      <c r="T524" s="186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187" t="s">
        <v>230</v>
      </c>
      <c r="AT524" s="187" t="s">
        <v>135</v>
      </c>
      <c r="AU524" s="187" t="s">
        <v>79</v>
      </c>
      <c r="AY524" s="20" t="s">
        <v>121</v>
      </c>
      <c r="BE524" s="188">
        <f>IF(N524="základní",J524,0)</f>
        <v>0</v>
      </c>
      <c r="BF524" s="188">
        <f>IF(N524="snížená",J524,0)</f>
        <v>0</v>
      </c>
      <c r="BG524" s="188">
        <f>IF(N524="zákl. přenesená",J524,0)</f>
        <v>0</v>
      </c>
      <c r="BH524" s="188">
        <f>IF(N524="sníž. přenesená",J524,0)</f>
        <v>0</v>
      </c>
      <c r="BI524" s="188">
        <f>IF(N524="nulová",J524,0)</f>
        <v>0</v>
      </c>
      <c r="BJ524" s="20" t="s">
        <v>77</v>
      </c>
      <c r="BK524" s="188">
        <f>ROUND(I524*H524,2)</f>
        <v>0</v>
      </c>
      <c r="BL524" s="20" t="s">
        <v>219</v>
      </c>
      <c r="BM524" s="187" t="s">
        <v>1467</v>
      </c>
    </row>
    <row r="525" spans="2:51" s="13" customFormat="1" ht="11.25">
      <c r="B525" s="189"/>
      <c r="C525" s="190"/>
      <c r="D525" s="191" t="s">
        <v>131</v>
      </c>
      <c r="E525" s="190"/>
      <c r="F525" s="193" t="s">
        <v>1468</v>
      </c>
      <c r="G525" s="190"/>
      <c r="H525" s="194">
        <v>158.015</v>
      </c>
      <c r="I525" s="195"/>
      <c r="J525" s="190"/>
      <c r="K525" s="190"/>
      <c r="L525" s="196"/>
      <c r="M525" s="197"/>
      <c r="N525" s="198"/>
      <c r="O525" s="198"/>
      <c r="P525" s="198"/>
      <c r="Q525" s="198"/>
      <c r="R525" s="198"/>
      <c r="S525" s="198"/>
      <c r="T525" s="199"/>
      <c r="AT525" s="200" t="s">
        <v>131</v>
      </c>
      <c r="AU525" s="200" t="s">
        <v>79</v>
      </c>
      <c r="AV525" s="13" t="s">
        <v>79</v>
      </c>
      <c r="AW525" s="13" t="s">
        <v>4</v>
      </c>
      <c r="AX525" s="13" t="s">
        <v>77</v>
      </c>
      <c r="AY525" s="200" t="s">
        <v>121</v>
      </c>
    </row>
    <row r="526" spans="1:65" s="2" customFormat="1" ht="33" customHeight="1">
      <c r="A526" s="37"/>
      <c r="B526" s="38"/>
      <c r="C526" s="176" t="s">
        <v>1469</v>
      </c>
      <c r="D526" s="176" t="s">
        <v>124</v>
      </c>
      <c r="E526" s="177" t="s">
        <v>1470</v>
      </c>
      <c r="F526" s="178" t="s">
        <v>1471</v>
      </c>
      <c r="G526" s="179" t="s">
        <v>144</v>
      </c>
      <c r="H526" s="180">
        <v>143.65</v>
      </c>
      <c r="I526" s="181"/>
      <c r="J526" s="182">
        <f>ROUND(I526*H526,2)</f>
        <v>0</v>
      </c>
      <c r="K526" s="178" t="s">
        <v>128</v>
      </c>
      <c r="L526" s="42"/>
      <c r="M526" s="183" t="s">
        <v>19</v>
      </c>
      <c r="N526" s="184" t="s">
        <v>40</v>
      </c>
      <c r="O526" s="67"/>
      <c r="P526" s="185">
        <f>O526*H526</f>
        <v>0</v>
      </c>
      <c r="Q526" s="185">
        <v>0</v>
      </c>
      <c r="R526" s="185">
        <f>Q526*H526</f>
        <v>0</v>
      </c>
      <c r="S526" s="185">
        <v>0</v>
      </c>
      <c r="T526" s="186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87" t="s">
        <v>219</v>
      </c>
      <c r="AT526" s="187" t="s">
        <v>124</v>
      </c>
      <c r="AU526" s="187" t="s">
        <v>79</v>
      </c>
      <c r="AY526" s="20" t="s">
        <v>121</v>
      </c>
      <c r="BE526" s="188">
        <f>IF(N526="základní",J526,0)</f>
        <v>0</v>
      </c>
      <c r="BF526" s="188">
        <f>IF(N526="snížená",J526,0)</f>
        <v>0</v>
      </c>
      <c r="BG526" s="188">
        <f>IF(N526="zákl. přenesená",J526,0)</f>
        <v>0</v>
      </c>
      <c r="BH526" s="188">
        <f>IF(N526="sníž. přenesená",J526,0)</f>
        <v>0</v>
      </c>
      <c r="BI526" s="188">
        <f>IF(N526="nulová",J526,0)</f>
        <v>0</v>
      </c>
      <c r="BJ526" s="20" t="s">
        <v>77</v>
      </c>
      <c r="BK526" s="188">
        <f>ROUND(I526*H526,2)</f>
        <v>0</v>
      </c>
      <c r="BL526" s="20" t="s">
        <v>219</v>
      </c>
      <c r="BM526" s="187" t="s">
        <v>1472</v>
      </c>
    </row>
    <row r="527" spans="2:51" s="13" customFormat="1" ht="22.5">
      <c r="B527" s="189"/>
      <c r="C527" s="190"/>
      <c r="D527" s="191" t="s">
        <v>131</v>
      </c>
      <c r="E527" s="192" t="s">
        <v>19</v>
      </c>
      <c r="F527" s="193" t="s">
        <v>725</v>
      </c>
      <c r="G527" s="190"/>
      <c r="H527" s="194">
        <v>166.05</v>
      </c>
      <c r="I527" s="195"/>
      <c r="J527" s="190"/>
      <c r="K527" s="190"/>
      <c r="L527" s="196"/>
      <c r="M527" s="197"/>
      <c r="N527" s="198"/>
      <c r="O527" s="198"/>
      <c r="P527" s="198"/>
      <c r="Q527" s="198"/>
      <c r="R527" s="198"/>
      <c r="S527" s="198"/>
      <c r="T527" s="199"/>
      <c r="AT527" s="200" t="s">
        <v>131</v>
      </c>
      <c r="AU527" s="200" t="s">
        <v>79</v>
      </c>
      <c r="AV527" s="13" t="s">
        <v>79</v>
      </c>
      <c r="AW527" s="13" t="s">
        <v>31</v>
      </c>
      <c r="AX527" s="13" t="s">
        <v>69</v>
      </c>
      <c r="AY527" s="200" t="s">
        <v>121</v>
      </c>
    </row>
    <row r="528" spans="2:51" s="13" customFormat="1" ht="11.25">
      <c r="B528" s="189"/>
      <c r="C528" s="190"/>
      <c r="D528" s="191" t="s">
        <v>131</v>
      </c>
      <c r="E528" s="192" t="s">
        <v>19</v>
      </c>
      <c r="F528" s="193" t="s">
        <v>726</v>
      </c>
      <c r="G528" s="190"/>
      <c r="H528" s="194">
        <v>-22.4</v>
      </c>
      <c r="I528" s="195"/>
      <c r="J528" s="190"/>
      <c r="K528" s="190"/>
      <c r="L528" s="196"/>
      <c r="M528" s="197"/>
      <c r="N528" s="198"/>
      <c r="O528" s="198"/>
      <c r="P528" s="198"/>
      <c r="Q528" s="198"/>
      <c r="R528" s="198"/>
      <c r="S528" s="198"/>
      <c r="T528" s="199"/>
      <c r="AT528" s="200" t="s">
        <v>131</v>
      </c>
      <c r="AU528" s="200" t="s">
        <v>79</v>
      </c>
      <c r="AV528" s="13" t="s">
        <v>79</v>
      </c>
      <c r="AW528" s="13" t="s">
        <v>31</v>
      </c>
      <c r="AX528" s="13" t="s">
        <v>69</v>
      </c>
      <c r="AY528" s="200" t="s">
        <v>121</v>
      </c>
    </row>
    <row r="529" spans="2:51" s="14" customFormat="1" ht="11.25">
      <c r="B529" s="201"/>
      <c r="C529" s="202"/>
      <c r="D529" s="191" t="s">
        <v>131</v>
      </c>
      <c r="E529" s="203" t="s">
        <v>19</v>
      </c>
      <c r="F529" s="204" t="s">
        <v>134</v>
      </c>
      <c r="G529" s="202"/>
      <c r="H529" s="205">
        <v>143.65</v>
      </c>
      <c r="I529" s="206"/>
      <c r="J529" s="202"/>
      <c r="K529" s="202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131</v>
      </c>
      <c r="AU529" s="211" t="s">
        <v>79</v>
      </c>
      <c r="AV529" s="14" t="s">
        <v>129</v>
      </c>
      <c r="AW529" s="14" t="s">
        <v>31</v>
      </c>
      <c r="AX529" s="14" t="s">
        <v>77</v>
      </c>
      <c r="AY529" s="211" t="s">
        <v>121</v>
      </c>
    </row>
    <row r="530" spans="1:65" s="2" customFormat="1" ht="24">
      <c r="A530" s="37"/>
      <c r="B530" s="38"/>
      <c r="C530" s="176" t="s">
        <v>1473</v>
      </c>
      <c r="D530" s="176" t="s">
        <v>124</v>
      </c>
      <c r="E530" s="177" t="s">
        <v>1474</v>
      </c>
      <c r="F530" s="178" t="s">
        <v>1475</v>
      </c>
      <c r="G530" s="179" t="s">
        <v>127</v>
      </c>
      <c r="H530" s="180">
        <v>41.09</v>
      </c>
      <c r="I530" s="181"/>
      <c r="J530" s="182">
        <f>ROUND(I530*H530,2)</f>
        <v>0</v>
      </c>
      <c r="K530" s="178" t="s">
        <v>128</v>
      </c>
      <c r="L530" s="42"/>
      <c r="M530" s="183" t="s">
        <v>19</v>
      </c>
      <c r="N530" s="184" t="s">
        <v>40</v>
      </c>
      <c r="O530" s="67"/>
      <c r="P530" s="185">
        <f>O530*H530</f>
        <v>0</v>
      </c>
      <c r="Q530" s="185">
        <v>0.00055</v>
      </c>
      <c r="R530" s="185">
        <f>Q530*H530</f>
        <v>0.0225995</v>
      </c>
      <c r="S530" s="185">
        <v>0</v>
      </c>
      <c r="T530" s="186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187" t="s">
        <v>219</v>
      </c>
      <c r="AT530" s="187" t="s">
        <v>124</v>
      </c>
      <c r="AU530" s="187" t="s">
        <v>79</v>
      </c>
      <c r="AY530" s="20" t="s">
        <v>121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20" t="s">
        <v>77</v>
      </c>
      <c r="BK530" s="188">
        <f>ROUND(I530*H530,2)</f>
        <v>0</v>
      </c>
      <c r="BL530" s="20" t="s">
        <v>219</v>
      </c>
      <c r="BM530" s="187" t="s">
        <v>1476</v>
      </c>
    </row>
    <row r="531" spans="2:51" s="13" customFormat="1" ht="11.25">
      <c r="B531" s="189"/>
      <c r="C531" s="190"/>
      <c r="D531" s="191" t="s">
        <v>131</v>
      </c>
      <c r="E531" s="192" t="s">
        <v>19</v>
      </c>
      <c r="F531" s="193" t="s">
        <v>1477</v>
      </c>
      <c r="G531" s="190"/>
      <c r="H531" s="194">
        <v>41.09</v>
      </c>
      <c r="I531" s="195"/>
      <c r="J531" s="190"/>
      <c r="K531" s="190"/>
      <c r="L531" s="196"/>
      <c r="M531" s="197"/>
      <c r="N531" s="198"/>
      <c r="O531" s="198"/>
      <c r="P531" s="198"/>
      <c r="Q531" s="198"/>
      <c r="R531" s="198"/>
      <c r="S531" s="198"/>
      <c r="T531" s="199"/>
      <c r="AT531" s="200" t="s">
        <v>131</v>
      </c>
      <c r="AU531" s="200" t="s">
        <v>79</v>
      </c>
      <c r="AV531" s="13" t="s">
        <v>79</v>
      </c>
      <c r="AW531" s="13" t="s">
        <v>31</v>
      </c>
      <c r="AX531" s="13" t="s">
        <v>77</v>
      </c>
      <c r="AY531" s="200" t="s">
        <v>121</v>
      </c>
    </row>
    <row r="532" spans="1:65" s="2" customFormat="1" ht="44.25" customHeight="1">
      <c r="A532" s="37"/>
      <c r="B532" s="38"/>
      <c r="C532" s="176" t="s">
        <v>1478</v>
      </c>
      <c r="D532" s="176" t="s">
        <v>124</v>
      </c>
      <c r="E532" s="177" t="s">
        <v>1479</v>
      </c>
      <c r="F532" s="178" t="s">
        <v>1480</v>
      </c>
      <c r="G532" s="179" t="s">
        <v>251</v>
      </c>
      <c r="H532" s="232"/>
      <c r="I532" s="181"/>
      <c r="J532" s="182">
        <f>ROUND(I532*H532,2)</f>
        <v>0</v>
      </c>
      <c r="K532" s="178" t="s">
        <v>128</v>
      </c>
      <c r="L532" s="42"/>
      <c r="M532" s="183" t="s">
        <v>19</v>
      </c>
      <c r="N532" s="184" t="s">
        <v>40</v>
      </c>
      <c r="O532" s="67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87" t="s">
        <v>219</v>
      </c>
      <c r="AT532" s="187" t="s">
        <v>124</v>
      </c>
      <c r="AU532" s="187" t="s">
        <v>79</v>
      </c>
      <c r="AY532" s="20" t="s">
        <v>121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20" t="s">
        <v>77</v>
      </c>
      <c r="BK532" s="188">
        <f>ROUND(I532*H532,2)</f>
        <v>0</v>
      </c>
      <c r="BL532" s="20" t="s">
        <v>219</v>
      </c>
      <c r="BM532" s="187" t="s">
        <v>1481</v>
      </c>
    </row>
    <row r="533" spans="2:63" s="12" customFormat="1" ht="22.9" customHeight="1">
      <c r="B533" s="160"/>
      <c r="C533" s="161"/>
      <c r="D533" s="162" t="s">
        <v>68</v>
      </c>
      <c r="E533" s="174" t="s">
        <v>1482</v>
      </c>
      <c r="F533" s="174" t="s">
        <v>1483</v>
      </c>
      <c r="G533" s="161"/>
      <c r="H533" s="161"/>
      <c r="I533" s="164"/>
      <c r="J533" s="175">
        <f>BK533</f>
        <v>0</v>
      </c>
      <c r="K533" s="161"/>
      <c r="L533" s="166"/>
      <c r="M533" s="167"/>
      <c r="N533" s="168"/>
      <c r="O533" s="168"/>
      <c r="P533" s="169">
        <f>P534</f>
        <v>0</v>
      </c>
      <c r="Q533" s="168"/>
      <c r="R533" s="169">
        <f>R534</f>
        <v>0.00203125</v>
      </c>
      <c r="S533" s="168"/>
      <c r="T533" s="170">
        <f>T534</f>
        <v>0</v>
      </c>
      <c r="AR533" s="171" t="s">
        <v>79</v>
      </c>
      <c r="AT533" s="172" t="s">
        <v>68</v>
      </c>
      <c r="AU533" s="172" t="s">
        <v>77</v>
      </c>
      <c r="AY533" s="171" t="s">
        <v>121</v>
      </c>
      <c r="BK533" s="173">
        <f>BK534</f>
        <v>0</v>
      </c>
    </row>
    <row r="534" spans="1:65" s="2" customFormat="1" ht="24">
      <c r="A534" s="37"/>
      <c r="B534" s="38"/>
      <c r="C534" s="176" t="s">
        <v>1484</v>
      </c>
      <c r="D534" s="176" t="s">
        <v>124</v>
      </c>
      <c r="E534" s="177" t="s">
        <v>1485</v>
      </c>
      <c r="F534" s="178" t="s">
        <v>1486</v>
      </c>
      <c r="G534" s="179" t="s">
        <v>144</v>
      </c>
      <c r="H534" s="180">
        <v>8.125</v>
      </c>
      <c r="I534" s="181"/>
      <c r="J534" s="182">
        <f>ROUND(I534*H534,2)</f>
        <v>0</v>
      </c>
      <c r="K534" s="178" t="s">
        <v>128</v>
      </c>
      <c r="L534" s="42"/>
      <c r="M534" s="183" t="s">
        <v>19</v>
      </c>
      <c r="N534" s="184" t="s">
        <v>40</v>
      </c>
      <c r="O534" s="67"/>
      <c r="P534" s="185">
        <f>O534*H534</f>
        <v>0</v>
      </c>
      <c r="Q534" s="185">
        <v>0.00025</v>
      </c>
      <c r="R534" s="185">
        <f>Q534*H534</f>
        <v>0.00203125</v>
      </c>
      <c r="S534" s="185">
        <v>0</v>
      </c>
      <c r="T534" s="186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187" t="s">
        <v>219</v>
      </c>
      <c r="AT534" s="187" t="s">
        <v>124</v>
      </c>
      <c r="AU534" s="187" t="s">
        <v>79</v>
      </c>
      <c r="AY534" s="20" t="s">
        <v>121</v>
      </c>
      <c r="BE534" s="188">
        <f>IF(N534="základní",J534,0)</f>
        <v>0</v>
      </c>
      <c r="BF534" s="188">
        <f>IF(N534="snížená",J534,0)</f>
        <v>0</v>
      </c>
      <c r="BG534" s="188">
        <f>IF(N534="zákl. přenesená",J534,0)</f>
        <v>0</v>
      </c>
      <c r="BH534" s="188">
        <f>IF(N534="sníž. přenesená",J534,0)</f>
        <v>0</v>
      </c>
      <c r="BI534" s="188">
        <f>IF(N534="nulová",J534,0)</f>
        <v>0</v>
      </c>
      <c r="BJ534" s="20" t="s">
        <v>77</v>
      </c>
      <c r="BK534" s="188">
        <f>ROUND(I534*H534,2)</f>
        <v>0</v>
      </c>
      <c r="BL534" s="20" t="s">
        <v>219</v>
      </c>
      <c r="BM534" s="187" t="s">
        <v>1487</v>
      </c>
    </row>
    <row r="535" spans="2:63" s="12" customFormat="1" ht="22.9" customHeight="1">
      <c r="B535" s="160"/>
      <c r="C535" s="161"/>
      <c r="D535" s="162" t="s">
        <v>68</v>
      </c>
      <c r="E535" s="174" t="s">
        <v>1488</v>
      </c>
      <c r="F535" s="174" t="s">
        <v>1489</v>
      </c>
      <c r="G535" s="161"/>
      <c r="H535" s="161"/>
      <c r="I535" s="164"/>
      <c r="J535" s="175">
        <f>BK535</f>
        <v>0</v>
      </c>
      <c r="K535" s="161"/>
      <c r="L535" s="166"/>
      <c r="M535" s="167"/>
      <c r="N535" s="168"/>
      <c r="O535" s="168"/>
      <c r="P535" s="169">
        <f>SUM(P536:P555)</f>
        <v>0</v>
      </c>
      <c r="Q535" s="168"/>
      <c r="R535" s="169">
        <f>SUM(R536:R555)</f>
        <v>0.23610025</v>
      </c>
      <c r="S535" s="168"/>
      <c r="T535" s="170">
        <f>SUM(T536:T555)</f>
        <v>0</v>
      </c>
      <c r="AR535" s="171" t="s">
        <v>79</v>
      </c>
      <c r="AT535" s="172" t="s">
        <v>68</v>
      </c>
      <c r="AU535" s="172" t="s">
        <v>77</v>
      </c>
      <c r="AY535" s="171" t="s">
        <v>121</v>
      </c>
      <c r="BK535" s="173">
        <f>SUM(BK536:BK555)</f>
        <v>0</v>
      </c>
    </row>
    <row r="536" spans="1:65" s="2" customFormat="1" ht="24">
      <c r="A536" s="37"/>
      <c r="B536" s="38"/>
      <c r="C536" s="176" t="s">
        <v>1490</v>
      </c>
      <c r="D536" s="176" t="s">
        <v>124</v>
      </c>
      <c r="E536" s="177" t="s">
        <v>1491</v>
      </c>
      <c r="F536" s="178" t="s">
        <v>1492</v>
      </c>
      <c r="G536" s="179" t="s">
        <v>144</v>
      </c>
      <c r="H536" s="180">
        <v>323.425</v>
      </c>
      <c r="I536" s="181"/>
      <c r="J536" s="182">
        <f>ROUND(I536*H536,2)</f>
        <v>0</v>
      </c>
      <c r="K536" s="178" t="s">
        <v>128</v>
      </c>
      <c r="L536" s="42"/>
      <c r="M536" s="183" t="s">
        <v>19</v>
      </c>
      <c r="N536" s="184" t="s">
        <v>40</v>
      </c>
      <c r="O536" s="67"/>
      <c r="P536" s="185">
        <f>O536*H536</f>
        <v>0</v>
      </c>
      <c r="Q536" s="185">
        <v>0.00044</v>
      </c>
      <c r="R536" s="185">
        <f>Q536*H536</f>
        <v>0.14230700000000002</v>
      </c>
      <c r="S536" s="185">
        <v>0</v>
      </c>
      <c r="T536" s="186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87" t="s">
        <v>219</v>
      </c>
      <c r="AT536" s="187" t="s">
        <v>124</v>
      </c>
      <c r="AU536" s="187" t="s">
        <v>79</v>
      </c>
      <c r="AY536" s="20" t="s">
        <v>121</v>
      </c>
      <c r="BE536" s="188">
        <f>IF(N536="základní",J536,0)</f>
        <v>0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20" t="s">
        <v>77</v>
      </c>
      <c r="BK536" s="188">
        <f>ROUND(I536*H536,2)</f>
        <v>0</v>
      </c>
      <c r="BL536" s="20" t="s">
        <v>219</v>
      </c>
      <c r="BM536" s="187" t="s">
        <v>1493</v>
      </c>
    </row>
    <row r="537" spans="2:51" s="15" customFormat="1" ht="11.25">
      <c r="B537" s="222"/>
      <c r="C537" s="223"/>
      <c r="D537" s="191" t="s">
        <v>131</v>
      </c>
      <c r="E537" s="224" t="s">
        <v>19</v>
      </c>
      <c r="F537" s="225" t="s">
        <v>1494</v>
      </c>
      <c r="G537" s="223"/>
      <c r="H537" s="224" t="s">
        <v>19</v>
      </c>
      <c r="I537" s="226"/>
      <c r="J537" s="223"/>
      <c r="K537" s="223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131</v>
      </c>
      <c r="AU537" s="231" t="s">
        <v>79</v>
      </c>
      <c r="AV537" s="15" t="s">
        <v>77</v>
      </c>
      <c r="AW537" s="15" t="s">
        <v>31</v>
      </c>
      <c r="AX537" s="15" t="s">
        <v>69</v>
      </c>
      <c r="AY537" s="231" t="s">
        <v>121</v>
      </c>
    </row>
    <row r="538" spans="2:51" s="13" customFormat="1" ht="22.5">
      <c r="B538" s="189"/>
      <c r="C538" s="190"/>
      <c r="D538" s="191" t="s">
        <v>131</v>
      </c>
      <c r="E538" s="192" t="s">
        <v>19</v>
      </c>
      <c r="F538" s="193" t="s">
        <v>1495</v>
      </c>
      <c r="G538" s="190"/>
      <c r="H538" s="194">
        <v>36.9</v>
      </c>
      <c r="I538" s="195"/>
      <c r="J538" s="190"/>
      <c r="K538" s="190"/>
      <c r="L538" s="196"/>
      <c r="M538" s="197"/>
      <c r="N538" s="198"/>
      <c r="O538" s="198"/>
      <c r="P538" s="198"/>
      <c r="Q538" s="198"/>
      <c r="R538" s="198"/>
      <c r="S538" s="198"/>
      <c r="T538" s="199"/>
      <c r="AT538" s="200" t="s">
        <v>131</v>
      </c>
      <c r="AU538" s="200" t="s">
        <v>79</v>
      </c>
      <c r="AV538" s="13" t="s">
        <v>79</v>
      </c>
      <c r="AW538" s="13" t="s">
        <v>31</v>
      </c>
      <c r="AX538" s="13" t="s">
        <v>69</v>
      </c>
      <c r="AY538" s="200" t="s">
        <v>121</v>
      </c>
    </row>
    <row r="539" spans="2:51" s="13" customFormat="1" ht="11.25">
      <c r="B539" s="189"/>
      <c r="C539" s="190"/>
      <c r="D539" s="191" t="s">
        <v>131</v>
      </c>
      <c r="E539" s="192" t="s">
        <v>19</v>
      </c>
      <c r="F539" s="193" t="s">
        <v>731</v>
      </c>
      <c r="G539" s="190"/>
      <c r="H539" s="194">
        <v>207.625</v>
      </c>
      <c r="I539" s="195"/>
      <c r="J539" s="190"/>
      <c r="K539" s="190"/>
      <c r="L539" s="196"/>
      <c r="M539" s="197"/>
      <c r="N539" s="198"/>
      <c r="O539" s="198"/>
      <c r="P539" s="198"/>
      <c r="Q539" s="198"/>
      <c r="R539" s="198"/>
      <c r="S539" s="198"/>
      <c r="T539" s="199"/>
      <c r="AT539" s="200" t="s">
        <v>131</v>
      </c>
      <c r="AU539" s="200" t="s">
        <v>79</v>
      </c>
      <c r="AV539" s="13" t="s">
        <v>79</v>
      </c>
      <c r="AW539" s="13" t="s">
        <v>31</v>
      </c>
      <c r="AX539" s="13" t="s">
        <v>69</v>
      </c>
      <c r="AY539" s="200" t="s">
        <v>121</v>
      </c>
    </row>
    <row r="540" spans="2:51" s="13" customFormat="1" ht="11.25">
      <c r="B540" s="189"/>
      <c r="C540" s="190"/>
      <c r="D540" s="191" t="s">
        <v>131</v>
      </c>
      <c r="E540" s="192" t="s">
        <v>19</v>
      </c>
      <c r="F540" s="193" t="s">
        <v>732</v>
      </c>
      <c r="G540" s="190"/>
      <c r="H540" s="194">
        <v>-11.2</v>
      </c>
      <c r="I540" s="195"/>
      <c r="J540" s="190"/>
      <c r="K540" s="190"/>
      <c r="L540" s="196"/>
      <c r="M540" s="197"/>
      <c r="N540" s="198"/>
      <c r="O540" s="198"/>
      <c r="P540" s="198"/>
      <c r="Q540" s="198"/>
      <c r="R540" s="198"/>
      <c r="S540" s="198"/>
      <c r="T540" s="199"/>
      <c r="AT540" s="200" t="s">
        <v>131</v>
      </c>
      <c r="AU540" s="200" t="s">
        <v>79</v>
      </c>
      <c r="AV540" s="13" t="s">
        <v>79</v>
      </c>
      <c r="AW540" s="13" t="s">
        <v>31</v>
      </c>
      <c r="AX540" s="13" t="s">
        <v>69</v>
      </c>
      <c r="AY540" s="200" t="s">
        <v>121</v>
      </c>
    </row>
    <row r="541" spans="2:51" s="17" customFormat="1" ht="11.25">
      <c r="B541" s="255"/>
      <c r="C541" s="256"/>
      <c r="D541" s="191" t="s">
        <v>131</v>
      </c>
      <c r="E541" s="257" t="s">
        <v>19</v>
      </c>
      <c r="F541" s="258" t="s">
        <v>1496</v>
      </c>
      <c r="G541" s="256"/>
      <c r="H541" s="259">
        <v>233.32500000000002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AT541" s="265" t="s">
        <v>131</v>
      </c>
      <c r="AU541" s="265" t="s">
        <v>79</v>
      </c>
      <c r="AV541" s="17" t="s">
        <v>141</v>
      </c>
      <c r="AW541" s="17" t="s">
        <v>31</v>
      </c>
      <c r="AX541" s="17" t="s">
        <v>69</v>
      </c>
      <c r="AY541" s="265" t="s">
        <v>121</v>
      </c>
    </row>
    <row r="542" spans="2:51" s="15" customFormat="1" ht="11.25">
      <c r="B542" s="222"/>
      <c r="C542" s="223"/>
      <c r="D542" s="191" t="s">
        <v>131</v>
      </c>
      <c r="E542" s="224" t="s">
        <v>19</v>
      </c>
      <c r="F542" s="225" t="s">
        <v>1497</v>
      </c>
      <c r="G542" s="223"/>
      <c r="H542" s="224" t="s">
        <v>19</v>
      </c>
      <c r="I542" s="226"/>
      <c r="J542" s="223"/>
      <c r="K542" s="223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131</v>
      </c>
      <c r="AU542" s="231" t="s">
        <v>79</v>
      </c>
      <c r="AV542" s="15" t="s">
        <v>77</v>
      </c>
      <c r="AW542" s="15" t="s">
        <v>31</v>
      </c>
      <c r="AX542" s="15" t="s">
        <v>69</v>
      </c>
      <c r="AY542" s="231" t="s">
        <v>121</v>
      </c>
    </row>
    <row r="543" spans="2:51" s="13" customFormat="1" ht="11.25">
      <c r="B543" s="189"/>
      <c r="C543" s="190"/>
      <c r="D543" s="191" t="s">
        <v>131</v>
      </c>
      <c r="E543" s="192" t="s">
        <v>19</v>
      </c>
      <c r="F543" s="193" t="s">
        <v>1296</v>
      </c>
      <c r="G543" s="190"/>
      <c r="H543" s="194">
        <v>90.1</v>
      </c>
      <c r="I543" s="195"/>
      <c r="J543" s="190"/>
      <c r="K543" s="190"/>
      <c r="L543" s="196"/>
      <c r="M543" s="197"/>
      <c r="N543" s="198"/>
      <c r="O543" s="198"/>
      <c r="P543" s="198"/>
      <c r="Q543" s="198"/>
      <c r="R543" s="198"/>
      <c r="S543" s="198"/>
      <c r="T543" s="199"/>
      <c r="AT543" s="200" t="s">
        <v>131</v>
      </c>
      <c r="AU543" s="200" t="s">
        <v>79</v>
      </c>
      <c r="AV543" s="13" t="s">
        <v>79</v>
      </c>
      <c r="AW543" s="13" t="s">
        <v>31</v>
      </c>
      <c r="AX543" s="13" t="s">
        <v>69</v>
      </c>
      <c r="AY543" s="200" t="s">
        <v>121</v>
      </c>
    </row>
    <row r="544" spans="2:51" s="17" customFormat="1" ht="11.25">
      <c r="B544" s="255"/>
      <c r="C544" s="256"/>
      <c r="D544" s="191" t="s">
        <v>131</v>
      </c>
      <c r="E544" s="257" t="s">
        <v>19</v>
      </c>
      <c r="F544" s="258" t="s">
        <v>1496</v>
      </c>
      <c r="G544" s="256"/>
      <c r="H544" s="259">
        <v>90.1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AT544" s="265" t="s">
        <v>131</v>
      </c>
      <c r="AU544" s="265" t="s">
        <v>79</v>
      </c>
      <c r="AV544" s="17" t="s">
        <v>141</v>
      </c>
      <c r="AW544" s="17" t="s">
        <v>31</v>
      </c>
      <c r="AX544" s="17" t="s">
        <v>69</v>
      </c>
      <c r="AY544" s="265" t="s">
        <v>121</v>
      </c>
    </row>
    <row r="545" spans="2:51" s="14" customFormat="1" ht="11.25">
      <c r="B545" s="201"/>
      <c r="C545" s="202"/>
      <c r="D545" s="191" t="s">
        <v>131</v>
      </c>
      <c r="E545" s="203" t="s">
        <v>19</v>
      </c>
      <c r="F545" s="204" t="s">
        <v>134</v>
      </c>
      <c r="G545" s="202"/>
      <c r="H545" s="205">
        <v>323.425</v>
      </c>
      <c r="I545" s="206"/>
      <c r="J545" s="202"/>
      <c r="K545" s="202"/>
      <c r="L545" s="207"/>
      <c r="M545" s="208"/>
      <c r="N545" s="209"/>
      <c r="O545" s="209"/>
      <c r="P545" s="209"/>
      <c r="Q545" s="209"/>
      <c r="R545" s="209"/>
      <c r="S545" s="209"/>
      <c r="T545" s="210"/>
      <c r="AT545" s="211" t="s">
        <v>131</v>
      </c>
      <c r="AU545" s="211" t="s">
        <v>79</v>
      </c>
      <c r="AV545" s="14" t="s">
        <v>129</v>
      </c>
      <c r="AW545" s="14" t="s">
        <v>31</v>
      </c>
      <c r="AX545" s="14" t="s">
        <v>77</v>
      </c>
      <c r="AY545" s="211" t="s">
        <v>121</v>
      </c>
    </row>
    <row r="546" spans="1:65" s="2" customFormat="1" ht="36">
      <c r="A546" s="37"/>
      <c r="B546" s="38"/>
      <c r="C546" s="176" t="s">
        <v>1498</v>
      </c>
      <c r="D546" s="176" t="s">
        <v>124</v>
      </c>
      <c r="E546" s="177" t="s">
        <v>1499</v>
      </c>
      <c r="F546" s="178" t="s">
        <v>1500</v>
      </c>
      <c r="G546" s="179" t="s">
        <v>144</v>
      </c>
      <c r="H546" s="180">
        <v>323.425</v>
      </c>
      <c r="I546" s="181"/>
      <c r="J546" s="182">
        <f>ROUND(I546*H546,2)</f>
        <v>0</v>
      </c>
      <c r="K546" s="178" t="s">
        <v>128</v>
      </c>
      <c r="L546" s="42"/>
      <c r="M546" s="183" t="s">
        <v>19</v>
      </c>
      <c r="N546" s="184" t="s">
        <v>40</v>
      </c>
      <c r="O546" s="67"/>
      <c r="P546" s="185">
        <f>O546*H546</f>
        <v>0</v>
      </c>
      <c r="Q546" s="185">
        <v>0.00029</v>
      </c>
      <c r="R546" s="185">
        <f>Q546*H546</f>
        <v>0.09379325000000001</v>
      </c>
      <c r="S546" s="185">
        <v>0</v>
      </c>
      <c r="T546" s="186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187" t="s">
        <v>219</v>
      </c>
      <c r="AT546" s="187" t="s">
        <v>124</v>
      </c>
      <c r="AU546" s="187" t="s">
        <v>79</v>
      </c>
      <c r="AY546" s="20" t="s">
        <v>121</v>
      </c>
      <c r="BE546" s="188">
        <f>IF(N546="základní",J546,0)</f>
        <v>0</v>
      </c>
      <c r="BF546" s="188">
        <f>IF(N546="snížená",J546,0)</f>
        <v>0</v>
      </c>
      <c r="BG546" s="188">
        <f>IF(N546="zákl. přenesená",J546,0)</f>
        <v>0</v>
      </c>
      <c r="BH546" s="188">
        <f>IF(N546="sníž. přenesená",J546,0)</f>
        <v>0</v>
      </c>
      <c r="BI546" s="188">
        <f>IF(N546="nulová",J546,0)</f>
        <v>0</v>
      </c>
      <c r="BJ546" s="20" t="s">
        <v>77</v>
      </c>
      <c r="BK546" s="188">
        <f>ROUND(I546*H546,2)</f>
        <v>0</v>
      </c>
      <c r="BL546" s="20" t="s">
        <v>219</v>
      </c>
      <c r="BM546" s="187" t="s">
        <v>1501</v>
      </c>
    </row>
    <row r="547" spans="2:51" s="15" customFormat="1" ht="11.25">
      <c r="B547" s="222"/>
      <c r="C547" s="223"/>
      <c r="D547" s="191" t="s">
        <v>131</v>
      </c>
      <c r="E547" s="224" t="s">
        <v>19</v>
      </c>
      <c r="F547" s="225" t="s">
        <v>1494</v>
      </c>
      <c r="G547" s="223"/>
      <c r="H547" s="224" t="s">
        <v>19</v>
      </c>
      <c r="I547" s="226"/>
      <c r="J547" s="223"/>
      <c r="K547" s="223"/>
      <c r="L547" s="227"/>
      <c r="M547" s="228"/>
      <c r="N547" s="229"/>
      <c r="O547" s="229"/>
      <c r="P547" s="229"/>
      <c r="Q547" s="229"/>
      <c r="R547" s="229"/>
      <c r="S547" s="229"/>
      <c r="T547" s="230"/>
      <c r="AT547" s="231" t="s">
        <v>131</v>
      </c>
      <c r="AU547" s="231" t="s">
        <v>79</v>
      </c>
      <c r="AV547" s="15" t="s">
        <v>77</v>
      </c>
      <c r="AW547" s="15" t="s">
        <v>31</v>
      </c>
      <c r="AX547" s="15" t="s">
        <v>69</v>
      </c>
      <c r="AY547" s="231" t="s">
        <v>121</v>
      </c>
    </row>
    <row r="548" spans="2:51" s="13" customFormat="1" ht="22.5">
      <c r="B548" s="189"/>
      <c r="C548" s="190"/>
      <c r="D548" s="191" t="s">
        <v>131</v>
      </c>
      <c r="E548" s="192" t="s">
        <v>19</v>
      </c>
      <c r="F548" s="193" t="s">
        <v>1495</v>
      </c>
      <c r="G548" s="190"/>
      <c r="H548" s="194">
        <v>36.9</v>
      </c>
      <c r="I548" s="195"/>
      <c r="J548" s="190"/>
      <c r="K548" s="190"/>
      <c r="L548" s="196"/>
      <c r="M548" s="197"/>
      <c r="N548" s="198"/>
      <c r="O548" s="198"/>
      <c r="P548" s="198"/>
      <c r="Q548" s="198"/>
      <c r="R548" s="198"/>
      <c r="S548" s="198"/>
      <c r="T548" s="199"/>
      <c r="AT548" s="200" t="s">
        <v>131</v>
      </c>
      <c r="AU548" s="200" t="s">
        <v>79</v>
      </c>
      <c r="AV548" s="13" t="s">
        <v>79</v>
      </c>
      <c r="AW548" s="13" t="s">
        <v>31</v>
      </c>
      <c r="AX548" s="13" t="s">
        <v>69</v>
      </c>
      <c r="AY548" s="200" t="s">
        <v>121</v>
      </c>
    </row>
    <row r="549" spans="2:51" s="13" customFormat="1" ht="11.25">
      <c r="B549" s="189"/>
      <c r="C549" s="190"/>
      <c r="D549" s="191" t="s">
        <v>131</v>
      </c>
      <c r="E549" s="192" t="s">
        <v>19</v>
      </c>
      <c r="F549" s="193" t="s">
        <v>731</v>
      </c>
      <c r="G549" s="190"/>
      <c r="H549" s="194">
        <v>207.625</v>
      </c>
      <c r="I549" s="195"/>
      <c r="J549" s="190"/>
      <c r="K549" s="190"/>
      <c r="L549" s="196"/>
      <c r="M549" s="197"/>
      <c r="N549" s="198"/>
      <c r="O549" s="198"/>
      <c r="P549" s="198"/>
      <c r="Q549" s="198"/>
      <c r="R549" s="198"/>
      <c r="S549" s="198"/>
      <c r="T549" s="199"/>
      <c r="AT549" s="200" t="s">
        <v>131</v>
      </c>
      <c r="AU549" s="200" t="s">
        <v>79</v>
      </c>
      <c r="AV549" s="13" t="s">
        <v>79</v>
      </c>
      <c r="AW549" s="13" t="s">
        <v>31</v>
      </c>
      <c r="AX549" s="13" t="s">
        <v>69</v>
      </c>
      <c r="AY549" s="200" t="s">
        <v>121</v>
      </c>
    </row>
    <row r="550" spans="2:51" s="13" customFormat="1" ht="11.25">
      <c r="B550" s="189"/>
      <c r="C550" s="190"/>
      <c r="D550" s="191" t="s">
        <v>131</v>
      </c>
      <c r="E550" s="192" t="s">
        <v>19</v>
      </c>
      <c r="F550" s="193" t="s">
        <v>732</v>
      </c>
      <c r="G550" s="190"/>
      <c r="H550" s="194">
        <v>-11.2</v>
      </c>
      <c r="I550" s="195"/>
      <c r="J550" s="190"/>
      <c r="K550" s="190"/>
      <c r="L550" s="196"/>
      <c r="M550" s="197"/>
      <c r="N550" s="198"/>
      <c r="O550" s="198"/>
      <c r="P550" s="198"/>
      <c r="Q550" s="198"/>
      <c r="R550" s="198"/>
      <c r="S550" s="198"/>
      <c r="T550" s="199"/>
      <c r="AT550" s="200" t="s">
        <v>131</v>
      </c>
      <c r="AU550" s="200" t="s">
        <v>79</v>
      </c>
      <c r="AV550" s="13" t="s">
        <v>79</v>
      </c>
      <c r="AW550" s="13" t="s">
        <v>31</v>
      </c>
      <c r="AX550" s="13" t="s">
        <v>69</v>
      </c>
      <c r="AY550" s="200" t="s">
        <v>121</v>
      </c>
    </row>
    <row r="551" spans="2:51" s="17" customFormat="1" ht="11.25">
      <c r="B551" s="255"/>
      <c r="C551" s="256"/>
      <c r="D551" s="191" t="s">
        <v>131</v>
      </c>
      <c r="E551" s="257" t="s">
        <v>19</v>
      </c>
      <c r="F551" s="258" t="s">
        <v>1496</v>
      </c>
      <c r="G551" s="256"/>
      <c r="H551" s="259">
        <v>233.32500000000002</v>
      </c>
      <c r="I551" s="260"/>
      <c r="J551" s="256"/>
      <c r="K551" s="256"/>
      <c r="L551" s="261"/>
      <c r="M551" s="262"/>
      <c r="N551" s="263"/>
      <c r="O551" s="263"/>
      <c r="P551" s="263"/>
      <c r="Q551" s="263"/>
      <c r="R551" s="263"/>
      <c r="S551" s="263"/>
      <c r="T551" s="264"/>
      <c r="AT551" s="265" t="s">
        <v>131</v>
      </c>
      <c r="AU551" s="265" t="s">
        <v>79</v>
      </c>
      <c r="AV551" s="17" t="s">
        <v>141</v>
      </c>
      <c r="AW551" s="17" t="s">
        <v>31</v>
      </c>
      <c r="AX551" s="17" t="s">
        <v>69</v>
      </c>
      <c r="AY551" s="265" t="s">
        <v>121</v>
      </c>
    </row>
    <row r="552" spans="2:51" s="15" customFormat="1" ht="11.25">
      <c r="B552" s="222"/>
      <c r="C552" s="223"/>
      <c r="D552" s="191" t="s">
        <v>131</v>
      </c>
      <c r="E552" s="224" t="s">
        <v>19</v>
      </c>
      <c r="F552" s="225" t="s">
        <v>1497</v>
      </c>
      <c r="G552" s="223"/>
      <c r="H552" s="224" t="s">
        <v>19</v>
      </c>
      <c r="I552" s="226"/>
      <c r="J552" s="223"/>
      <c r="K552" s="223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131</v>
      </c>
      <c r="AU552" s="231" t="s">
        <v>79</v>
      </c>
      <c r="AV552" s="15" t="s">
        <v>77</v>
      </c>
      <c r="AW552" s="15" t="s">
        <v>31</v>
      </c>
      <c r="AX552" s="15" t="s">
        <v>69</v>
      </c>
      <c r="AY552" s="231" t="s">
        <v>121</v>
      </c>
    </row>
    <row r="553" spans="2:51" s="13" customFormat="1" ht="11.25">
      <c r="B553" s="189"/>
      <c r="C553" s="190"/>
      <c r="D553" s="191" t="s">
        <v>131</v>
      </c>
      <c r="E553" s="192" t="s">
        <v>19</v>
      </c>
      <c r="F553" s="193" t="s">
        <v>1296</v>
      </c>
      <c r="G553" s="190"/>
      <c r="H553" s="194">
        <v>90.1</v>
      </c>
      <c r="I553" s="195"/>
      <c r="J553" s="190"/>
      <c r="K553" s="190"/>
      <c r="L553" s="196"/>
      <c r="M553" s="197"/>
      <c r="N553" s="198"/>
      <c r="O553" s="198"/>
      <c r="P553" s="198"/>
      <c r="Q553" s="198"/>
      <c r="R553" s="198"/>
      <c r="S553" s="198"/>
      <c r="T553" s="199"/>
      <c r="AT553" s="200" t="s">
        <v>131</v>
      </c>
      <c r="AU553" s="200" t="s">
        <v>79</v>
      </c>
      <c r="AV553" s="13" t="s">
        <v>79</v>
      </c>
      <c r="AW553" s="13" t="s">
        <v>31</v>
      </c>
      <c r="AX553" s="13" t="s">
        <v>69</v>
      </c>
      <c r="AY553" s="200" t="s">
        <v>121</v>
      </c>
    </row>
    <row r="554" spans="2:51" s="17" customFormat="1" ht="11.25">
      <c r="B554" s="255"/>
      <c r="C554" s="256"/>
      <c r="D554" s="191" t="s">
        <v>131</v>
      </c>
      <c r="E554" s="257" t="s">
        <v>19</v>
      </c>
      <c r="F554" s="258" t="s">
        <v>1496</v>
      </c>
      <c r="G554" s="256"/>
      <c r="H554" s="259">
        <v>90.1</v>
      </c>
      <c r="I554" s="260"/>
      <c r="J554" s="256"/>
      <c r="K554" s="256"/>
      <c r="L554" s="261"/>
      <c r="M554" s="262"/>
      <c r="N554" s="263"/>
      <c r="O554" s="263"/>
      <c r="P554" s="263"/>
      <c r="Q554" s="263"/>
      <c r="R554" s="263"/>
      <c r="S554" s="263"/>
      <c r="T554" s="264"/>
      <c r="AT554" s="265" t="s">
        <v>131</v>
      </c>
      <c r="AU554" s="265" t="s">
        <v>79</v>
      </c>
      <c r="AV554" s="17" t="s">
        <v>141</v>
      </c>
      <c r="AW554" s="17" t="s">
        <v>31</v>
      </c>
      <c r="AX554" s="17" t="s">
        <v>69</v>
      </c>
      <c r="AY554" s="265" t="s">
        <v>121</v>
      </c>
    </row>
    <row r="555" spans="2:51" s="14" customFormat="1" ht="11.25">
      <c r="B555" s="201"/>
      <c r="C555" s="202"/>
      <c r="D555" s="191" t="s">
        <v>131</v>
      </c>
      <c r="E555" s="203" t="s">
        <v>19</v>
      </c>
      <c r="F555" s="204" t="s">
        <v>134</v>
      </c>
      <c r="G555" s="202"/>
      <c r="H555" s="205">
        <v>323.425</v>
      </c>
      <c r="I555" s="206"/>
      <c r="J555" s="202"/>
      <c r="K555" s="202"/>
      <c r="L555" s="207"/>
      <c r="M555" s="208"/>
      <c r="N555" s="209"/>
      <c r="O555" s="209"/>
      <c r="P555" s="209"/>
      <c r="Q555" s="209"/>
      <c r="R555" s="209"/>
      <c r="S555" s="209"/>
      <c r="T555" s="210"/>
      <c r="AT555" s="211" t="s">
        <v>131</v>
      </c>
      <c r="AU555" s="211" t="s">
        <v>79</v>
      </c>
      <c r="AV555" s="14" t="s">
        <v>129</v>
      </c>
      <c r="AW555" s="14" t="s">
        <v>31</v>
      </c>
      <c r="AX555" s="14" t="s">
        <v>77</v>
      </c>
      <c r="AY555" s="211" t="s">
        <v>121</v>
      </c>
    </row>
    <row r="556" spans="2:63" s="12" customFormat="1" ht="25.9" customHeight="1">
      <c r="B556" s="160"/>
      <c r="C556" s="161"/>
      <c r="D556" s="162" t="s">
        <v>68</v>
      </c>
      <c r="E556" s="163" t="s">
        <v>559</v>
      </c>
      <c r="F556" s="163" t="s">
        <v>560</v>
      </c>
      <c r="G556" s="161"/>
      <c r="H556" s="161"/>
      <c r="I556" s="164"/>
      <c r="J556" s="165">
        <f>BK556</f>
        <v>0</v>
      </c>
      <c r="K556" s="161"/>
      <c r="L556" s="166"/>
      <c r="M556" s="167"/>
      <c r="N556" s="168"/>
      <c r="O556" s="168"/>
      <c r="P556" s="169">
        <f>P557</f>
        <v>0</v>
      </c>
      <c r="Q556" s="168"/>
      <c r="R556" s="169">
        <f>R557</f>
        <v>0</v>
      </c>
      <c r="S556" s="168"/>
      <c r="T556" s="170">
        <f>T557</f>
        <v>0</v>
      </c>
      <c r="AR556" s="171" t="s">
        <v>152</v>
      </c>
      <c r="AT556" s="172" t="s">
        <v>68</v>
      </c>
      <c r="AU556" s="172" t="s">
        <v>69</v>
      </c>
      <c r="AY556" s="171" t="s">
        <v>121</v>
      </c>
      <c r="BK556" s="173">
        <f>BK557</f>
        <v>0</v>
      </c>
    </row>
    <row r="557" spans="2:63" s="12" customFormat="1" ht="22.9" customHeight="1">
      <c r="B557" s="160"/>
      <c r="C557" s="161"/>
      <c r="D557" s="162" t="s">
        <v>68</v>
      </c>
      <c r="E557" s="174" t="s">
        <v>561</v>
      </c>
      <c r="F557" s="174" t="s">
        <v>562</v>
      </c>
      <c r="G557" s="161"/>
      <c r="H557" s="161"/>
      <c r="I557" s="164"/>
      <c r="J557" s="175">
        <f>BK557</f>
        <v>0</v>
      </c>
      <c r="K557" s="161"/>
      <c r="L557" s="166"/>
      <c r="M557" s="167"/>
      <c r="N557" s="168"/>
      <c r="O557" s="168"/>
      <c r="P557" s="169">
        <f>SUM(P558:P563)</f>
        <v>0</v>
      </c>
      <c r="Q557" s="168"/>
      <c r="R557" s="169">
        <f>SUM(R558:R563)</f>
        <v>0</v>
      </c>
      <c r="S557" s="168"/>
      <c r="T557" s="170">
        <f>SUM(T558:T563)</f>
        <v>0</v>
      </c>
      <c r="AR557" s="171" t="s">
        <v>152</v>
      </c>
      <c r="AT557" s="172" t="s">
        <v>68</v>
      </c>
      <c r="AU557" s="172" t="s">
        <v>77</v>
      </c>
      <c r="AY557" s="171" t="s">
        <v>121</v>
      </c>
      <c r="BK557" s="173">
        <f>SUM(BK558:BK563)</f>
        <v>0</v>
      </c>
    </row>
    <row r="558" spans="1:65" s="2" customFormat="1" ht="16.5" customHeight="1">
      <c r="A558" s="37"/>
      <c r="B558" s="38"/>
      <c r="C558" s="176" t="s">
        <v>1502</v>
      </c>
      <c r="D558" s="176" t="s">
        <v>124</v>
      </c>
      <c r="E558" s="177" t="s">
        <v>564</v>
      </c>
      <c r="F558" s="178" t="s">
        <v>565</v>
      </c>
      <c r="G558" s="179" t="s">
        <v>566</v>
      </c>
      <c r="H558" s="180">
        <v>1</v>
      </c>
      <c r="I558" s="181"/>
      <c r="J558" s="182">
        <f>ROUND(I558*H558,2)</f>
        <v>0</v>
      </c>
      <c r="K558" s="178" t="s">
        <v>128</v>
      </c>
      <c r="L558" s="42"/>
      <c r="M558" s="183" t="s">
        <v>19</v>
      </c>
      <c r="N558" s="184" t="s">
        <v>40</v>
      </c>
      <c r="O558" s="67"/>
      <c r="P558" s="185">
        <f>O558*H558</f>
        <v>0</v>
      </c>
      <c r="Q558" s="185">
        <v>0</v>
      </c>
      <c r="R558" s="185">
        <f>Q558*H558</f>
        <v>0</v>
      </c>
      <c r="S558" s="185">
        <v>0</v>
      </c>
      <c r="T558" s="186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87" t="s">
        <v>567</v>
      </c>
      <c r="AT558" s="187" t="s">
        <v>124</v>
      </c>
      <c r="AU558" s="187" t="s">
        <v>79</v>
      </c>
      <c r="AY558" s="20" t="s">
        <v>121</v>
      </c>
      <c r="BE558" s="188">
        <f>IF(N558="základní",J558,0)</f>
        <v>0</v>
      </c>
      <c r="BF558" s="188">
        <f>IF(N558="snížená",J558,0)</f>
        <v>0</v>
      </c>
      <c r="BG558" s="188">
        <f>IF(N558="zákl. přenesená",J558,0)</f>
        <v>0</v>
      </c>
      <c r="BH558" s="188">
        <f>IF(N558="sníž. přenesená",J558,0)</f>
        <v>0</v>
      </c>
      <c r="BI558" s="188">
        <f>IF(N558="nulová",J558,0)</f>
        <v>0</v>
      </c>
      <c r="BJ558" s="20" t="s">
        <v>77</v>
      </c>
      <c r="BK558" s="188">
        <f>ROUND(I558*H558,2)</f>
        <v>0</v>
      </c>
      <c r="BL558" s="20" t="s">
        <v>567</v>
      </c>
      <c r="BM558" s="187" t="s">
        <v>1503</v>
      </c>
    </row>
    <row r="559" spans="2:51" s="15" customFormat="1" ht="22.5">
      <c r="B559" s="222"/>
      <c r="C559" s="223"/>
      <c r="D559" s="191" t="s">
        <v>131</v>
      </c>
      <c r="E559" s="224" t="s">
        <v>19</v>
      </c>
      <c r="F559" s="225" t="s">
        <v>569</v>
      </c>
      <c r="G559" s="223"/>
      <c r="H559" s="224" t="s">
        <v>19</v>
      </c>
      <c r="I559" s="226"/>
      <c r="J559" s="223"/>
      <c r="K559" s="223"/>
      <c r="L559" s="227"/>
      <c r="M559" s="228"/>
      <c r="N559" s="229"/>
      <c r="O559" s="229"/>
      <c r="P559" s="229"/>
      <c r="Q559" s="229"/>
      <c r="R559" s="229"/>
      <c r="S559" s="229"/>
      <c r="T559" s="230"/>
      <c r="AT559" s="231" t="s">
        <v>131</v>
      </c>
      <c r="AU559" s="231" t="s">
        <v>79</v>
      </c>
      <c r="AV559" s="15" t="s">
        <v>77</v>
      </c>
      <c r="AW559" s="15" t="s">
        <v>31</v>
      </c>
      <c r="AX559" s="15" t="s">
        <v>69</v>
      </c>
      <c r="AY559" s="231" t="s">
        <v>121</v>
      </c>
    </row>
    <row r="560" spans="2:51" s="13" customFormat="1" ht="11.25">
      <c r="B560" s="189"/>
      <c r="C560" s="190"/>
      <c r="D560" s="191" t="s">
        <v>131</v>
      </c>
      <c r="E560" s="192" t="s">
        <v>19</v>
      </c>
      <c r="F560" s="193" t="s">
        <v>77</v>
      </c>
      <c r="G560" s="190"/>
      <c r="H560" s="194">
        <v>1</v>
      </c>
      <c r="I560" s="195"/>
      <c r="J560" s="190"/>
      <c r="K560" s="190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131</v>
      </c>
      <c r="AU560" s="200" t="s">
        <v>79</v>
      </c>
      <c r="AV560" s="13" t="s">
        <v>79</v>
      </c>
      <c r="AW560" s="13" t="s">
        <v>31</v>
      </c>
      <c r="AX560" s="13" t="s">
        <v>77</v>
      </c>
      <c r="AY560" s="200" t="s">
        <v>121</v>
      </c>
    </row>
    <row r="561" spans="1:65" s="2" customFormat="1" ht="16.5" customHeight="1">
      <c r="A561" s="37"/>
      <c r="B561" s="38"/>
      <c r="C561" s="176" t="s">
        <v>1504</v>
      </c>
      <c r="D561" s="176" t="s">
        <v>124</v>
      </c>
      <c r="E561" s="177" t="s">
        <v>571</v>
      </c>
      <c r="F561" s="178" t="s">
        <v>572</v>
      </c>
      <c r="G561" s="179" t="s">
        <v>566</v>
      </c>
      <c r="H561" s="180">
        <v>1</v>
      </c>
      <c r="I561" s="181"/>
      <c r="J561" s="182">
        <f>ROUND(I561*H561,2)</f>
        <v>0</v>
      </c>
      <c r="K561" s="178" t="s">
        <v>128</v>
      </c>
      <c r="L561" s="42"/>
      <c r="M561" s="183" t="s">
        <v>19</v>
      </c>
      <c r="N561" s="184" t="s">
        <v>40</v>
      </c>
      <c r="O561" s="67"/>
      <c r="P561" s="185">
        <f>O561*H561</f>
        <v>0</v>
      </c>
      <c r="Q561" s="185">
        <v>0</v>
      </c>
      <c r="R561" s="185">
        <f>Q561*H561</f>
        <v>0</v>
      </c>
      <c r="S561" s="185">
        <v>0</v>
      </c>
      <c r="T561" s="186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187" t="s">
        <v>567</v>
      </c>
      <c r="AT561" s="187" t="s">
        <v>124</v>
      </c>
      <c r="AU561" s="187" t="s">
        <v>79</v>
      </c>
      <c r="AY561" s="20" t="s">
        <v>121</v>
      </c>
      <c r="BE561" s="188">
        <f>IF(N561="základní",J561,0)</f>
        <v>0</v>
      </c>
      <c r="BF561" s="188">
        <f>IF(N561="snížená",J561,0)</f>
        <v>0</v>
      </c>
      <c r="BG561" s="188">
        <f>IF(N561="zákl. přenesená",J561,0)</f>
        <v>0</v>
      </c>
      <c r="BH561" s="188">
        <f>IF(N561="sníž. přenesená",J561,0)</f>
        <v>0</v>
      </c>
      <c r="BI561" s="188">
        <f>IF(N561="nulová",J561,0)</f>
        <v>0</v>
      </c>
      <c r="BJ561" s="20" t="s">
        <v>77</v>
      </c>
      <c r="BK561" s="188">
        <f>ROUND(I561*H561,2)</f>
        <v>0</v>
      </c>
      <c r="BL561" s="20" t="s">
        <v>567</v>
      </c>
      <c r="BM561" s="187" t="s">
        <v>1505</v>
      </c>
    </row>
    <row r="562" spans="2:51" s="15" customFormat="1" ht="22.5">
      <c r="B562" s="222"/>
      <c r="C562" s="223"/>
      <c r="D562" s="191" t="s">
        <v>131</v>
      </c>
      <c r="E562" s="224" t="s">
        <v>19</v>
      </c>
      <c r="F562" s="225" t="s">
        <v>574</v>
      </c>
      <c r="G562" s="223"/>
      <c r="H562" s="224" t="s">
        <v>19</v>
      </c>
      <c r="I562" s="226"/>
      <c r="J562" s="223"/>
      <c r="K562" s="223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131</v>
      </c>
      <c r="AU562" s="231" t="s">
        <v>79</v>
      </c>
      <c r="AV562" s="15" t="s">
        <v>77</v>
      </c>
      <c r="AW562" s="15" t="s">
        <v>31</v>
      </c>
      <c r="AX562" s="15" t="s">
        <v>69</v>
      </c>
      <c r="AY562" s="231" t="s">
        <v>121</v>
      </c>
    </row>
    <row r="563" spans="2:51" s="13" customFormat="1" ht="11.25">
      <c r="B563" s="189"/>
      <c r="C563" s="190"/>
      <c r="D563" s="191" t="s">
        <v>131</v>
      </c>
      <c r="E563" s="192" t="s">
        <v>19</v>
      </c>
      <c r="F563" s="193" t="s">
        <v>77</v>
      </c>
      <c r="G563" s="190"/>
      <c r="H563" s="194">
        <v>1</v>
      </c>
      <c r="I563" s="195"/>
      <c r="J563" s="190"/>
      <c r="K563" s="190"/>
      <c r="L563" s="196"/>
      <c r="M563" s="197"/>
      <c r="N563" s="198"/>
      <c r="O563" s="198"/>
      <c r="P563" s="198"/>
      <c r="Q563" s="198"/>
      <c r="R563" s="198"/>
      <c r="S563" s="198"/>
      <c r="T563" s="199"/>
      <c r="AT563" s="200" t="s">
        <v>131</v>
      </c>
      <c r="AU563" s="200" t="s">
        <v>79</v>
      </c>
      <c r="AV563" s="13" t="s">
        <v>79</v>
      </c>
      <c r="AW563" s="13" t="s">
        <v>31</v>
      </c>
      <c r="AX563" s="13" t="s">
        <v>77</v>
      </c>
      <c r="AY563" s="200" t="s">
        <v>121</v>
      </c>
    </row>
    <row r="564" spans="2:63" s="12" customFormat="1" ht="25.9" customHeight="1">
      <c r="B564" s="160"/>
      <c r="C564" s="161"/>
      <c r="D564" s="162" t="s">
        <v>68</v>
      </c>
      <c r="E564" s="163" t="s">
        <v>575</v>
      </c>
      <c r="F564" s="163" t="s">
        <v>576</v>
      </c>
      <c r="G564" s="161"/>
      <c r="H564" s="161"/>
      <c r="I564" s="164"/>
      <c r="J564" s="165">
        <f>BK564</f>
        <v>0</v>
      </c>
      <c r="K564" s="161"/>
      <c r="L564" s="166"/>
      <c r="M564" s="167"/>
      <c r="N564" s="168"/>
      <c r="O564" s="168"/>
      <c r="P564" s="169">
        <f>P565</f>
        <v>0</v>
      </c>
      <c r="Q564" s="168"/>
      <c r="R564" s="169">
        <f>R565</f>
        <v>0</v>
      </c>
      <c r="S564" s="168"/>
      <c r="T564" s="170">
        <f>T565</f>
        <v>0</v>
      </c>
      <c r="AR564" s="171" t="s">
        <v>152</v>
      </c>
      <c r="AT564" s="172" t="s">
        <v>68</v>
      </c>
      <c r="AU564" s="172" t="s">
        <v>69</v>
      </c>
      <c r="AY564" s="171" t="s">
        <v>121</v>
      </c>
      <c r="BK564" s="173">
        <f>BK565</f>
        <v>0</v>
      </c>
    </row>
    <row r="565" spans="1:65" s="2" customFormat="1" ht="16.5" customHeight="1">
      <c r="A565" s="37"/>
      <c r="B565" s="38"/>
      <c r="C565" s="176" t="s">
        <v>1506</v>
      </c>
      <c r="D565" s="176" t="s">
        <v>124</v>
      </c>
      <c r="E565" s="177" t="s">
        <v>582</v>
      </c>
      <c r="F565" s="178" t="s">
        <v>583</v>
      </c>
      <c r="G565" s="179" t="s">
        <v>566</v>
      </c>
      <c r="H565" s="180">
        <v>1</v>
      </c>
      <c r="I565" s="181"/>
      <c r="J565" s="182">
        <f>ROUND(I565*H565,2)</f>
        <v>0</v>
      </c>
      <c r="K565" s="178" t="s">
        <v>128</v>
      </c>
      <c r="L565" s="42"/>
      <c r="M565" s="246" t="s">
        <v>19</v>
      </c>
      <c r="N565" s="247" t="s">
        <v>40</v>
      </c>
      <c r="O565" s="248"/>
      <c r="P565" s="249">
        <f>O565*H565</f>
        <v>0</v>
      </c>
      <c r="Q565" s="249">
        <v>0</v>
      </c>
      <c r="R565" s="249">
        <f>Q565*H565</f>
        <v>0</v>
      </c>
      <c r="S565" s="249">
        <v>0</v>
      </c>
      <c r="T565" s="250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187" t="s">
        <v>567</v>
      </c>
      <c r="AT565" s="187" t="s">
        <v>124</v>
      </c>
      <c r="AU565" s="187" t="s">
        <v>77</v>
      </c>
      <c r="AY565" s="20" t="s">
        <v>121</v>
      </c>
      <c r="BE565" s="188">
        <f>IF(N565="základní",J565,0)</f>
        <v>0</v>
      </c>
      <c r="BF565" s="188">
        <f>IF(N565="snížená",J565,0)</f>
        <v>0</v>
      </c>
      <c r="BG565" s="188">
        <f>IF(N565="zákl. přenesená",J565,0)</f>
        <v>0</v>
      </c>
      <c r="BH565" s="188">
        <f>IF(N565="sníž. přenesená",J565,0)</f>
        <v>0</v>
      </c>
      <c r="BI565" s="188">
        <f>IF(N565="nulová",J565,0)</f>
        <v>0</v>
      </c>
      <c r="BJ565" s="20" t="s">
        <v>77</v>
      </c>
      <c r="BK565" s="188">
        <f>ROUND(I565*H565,2)</f>
        <v>0</v>
      </c>
      <c r="BL565" s="20" t="s">
        <v>567</v>
      </c>
      <c r="BM565" s="187" t="s">
        <v>1507</v>
      </c>
    </row>
    <row r="566" spans="1:31" s="2" customFormat="1" ht="6.95" customHeight="1">
      <c r="A566" s="37"/>
      <c r="B566" s="50"/>
      <c r="C566" s="51"/>
      <c r="D566" s="51"/>
      <c r="E566" s="51"/>
      <c r="F566" s="51"/>
      <c r="G566" s="51"/>
      <c r="H566" s="51"/>
      <c r="I566" s="51"/>
      <c r="J566" s="51"/>
      <c r="K566" s="51"/>
      <c r="L566" s="42"/>
      <c r="M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</sheetData>
  <sheetProtection algorithmName="SHA-512" hashValue="6cUlc3DvtTr0Uai4qoXv+L+wjfkDavN2NOBeoGkWA4KnC2OHr0sK+s2HQp6JImAsnoJVoV5U/2wLbCPzR00AIQ==" saltValue="KikdSdfYTIUN6H4HtNfk3Q==" spinCount="100000" sheet="1" objects="1" scenarios="1" formatColumns="0" formatRows="0" autoFilter="0"/>
  <autoFilter ref="C109:K565"/>
  <mergeCells count="9">
    <mergeCell ref="E50:H50"/>
    <mergeCell ref="E100:H100"/>
    <mergeCell ref="E102:H10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A347-A223-4856-BA47-DD07FFCDB9F0}">
  <sheetPr>
    <pageSetUpPr fitToPage="1"/>
  </sheetPr>
  <dimension ref="A2:BM32"/>
  <sheetViews>
    <sheetView showGridLines="0" workbookViewId="0" topLeftCell="A1">
      <selection activeCell="J32" sqref="J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16384" width="9.28125" style="1" customWidth="1"/>
  </cols>
  <sheetData>
    <row r="1" ht="12"/>
    <row r="2" spans="1:31" s="2" customFormat="1" ht="6.95" customHeight="1">
      <c r="A2" s="37"/>
      <c r="B2" s="52"/>
      <c r="C2" s="53"/>
      <c r="D2" s="53"/>
      <c r="E2" s="53"/>
      <c r="F2" s="53"/>
      <c r="G2" s="53"/>
      <c r="H2" s="53"/>
      <c r="I2" s="53"/>
      <c r="J2" s="53"/>
      <c r="K2" s="53"/>
      <c r="L2" s="109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s="2" customFormat="1" ht="24.95" customHeight="1">
      <c r="A3" s="37"/>
      <c r="B3" s="38"/>
      <c r="C3" s="26" t="s">
        <v>1706</v>
      </c>
      <c r="D3" s="39"/>
      <c r="E3" s="39"/>
      <c r="F3" s="39"/>
      <c r="G3" s="39"/>
      <c r="H3" s="39"/>
      <c r="I3" s="39"/>
      <c r="J3" s="39"/>
      <c r="K3" s="39"/>
      <c r="L3" s="10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63" s="12" customFormat="1" ht="22.9" customHeight="1">
      <c r="B4" s="160"/>
      <c r="C4" s="161"/>
      <c r="D4" s="162"/>
      <c r="E4" s="174"/>
      <c r="F4" s="174"/>
      <c r="G4" s="161"/>
      <c r="H4" s="161"/>
      <c r="I4" s="164"/>
      <c r="J4" s="175"/>
      <c r="K4" s="161"/>
      <c r="L4" s="166"/>
      <c r="M4" s="167"/>
      <c r="N4" s="168"/>
      <c r="O4" s="168"/>
      <c r="P4" s="169">
        <f>SUM(P5:P8)</f>
        <v>0</v>
      </c>
      <c r="Q4" s="168"/>
      <c r="R4" s="169">
        <f>SUM(R5:R8)</f>
        <v>0</v>
      </c>
      <c r="S4" s="168"/>
      <c r="T4" s="170">
        <f>SUM(T5:T8)</f>
        <v>0</v>
      </c>
      <c r="AR4" s="171" t="s">
        <v>77</v>
      </c>
      <c r="AT4" s="172" t="s">
        <v>68</v>
      </c>
      <c r="AU4" s="172" t="s">
        <v>77</v>
      </c>
      <c r="AY4" s="171" t="s">
        <v>121</v>
      </c>
      <c r="BK4" s="173">
        <f>SUM(BK5:BK8)</f>
        <v>0</v>
      </c>
    </row>
    <row r="5" spans="1:65" s="2" customFormat="1" ht="24">
      <c r="A5" s="37"/>
      <c r="B5" s="38"/>
      <c r="C5" s="176" t="s">
        <v>77</v>
      </c>
      <c r="D5" s="176"/>
      <c r="E5" s="177"/>
      <c r="F5" s="178" t="s">
        <v>1707</v>
      </c>
      <c r="G5" s="179" t="s">
        <v>1708</v>
      </c>
      <c r="H5" s="180">
        <v>1</v>
      </c>
      <c r="I5" s="181"/>
      <c r="J5" s="182">
        <f>ROUND(I5*H5,2)</f>
        <v>0</v>
      </c>
      <c r="K5" s="178"/>
      <c r="L5" s="42"/>
      <c r="M5" s="183" t="s">
        <v>19</v>
      </c>
      <c r="N5" s="184"/>
      <c r="O5" s="67"/>
      <c r="P5" s="185">
        <f>O5*H5</f>
        <v>0</v>
      </c>
      <c r="Q5" s="185">
        <v>0</v>
      </c>
      <c r="R5" s="185">
        <f>Q5*H5</f>
        <v>0</v>
      </c>
      <c r="S5" s="185">
        <v>0</v>
      </c>
      <c r="T5" s="186">
        <f>S5*H5</f>
        <v>0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R5" s="187" t="s">
        <v>129</v>
      </c>
      <c r="AT5" s="187" t="s">
        <v>124</v>
      </c>
      <c r="AU5" s="187" t="s">
        <v>79</v>
      </c>
      <c r="AY5" s="20" t="s">
        <v>121</v>
      </c>
      <c r="BE5" s="188">
        <f>IF(N5="základní",J5,0)</f>
        <v>0</v>
      </c>
      <c r="BF5" s="188">
        <f>IF(N5="snížená",J5,0)</f>
        <v>0</v>
      </c>
      <c r="BG5" s="188">
        <f>IF(N5="zákl. přenesená",J5,0)</f>
        <v>0</v>
      </c>
      <c r="BH5" s="188">
        <f>IF(N5="sníž. přenesená",J5,0)</f>
        <v>0</v>
      </c>
      <c r="BI5" s="188">
        <f>IF(N5="nulová",J5,0)</f>
        <v>0</v>
      </c>
      <c r="BJ5" s="20" t="s">
        <v>77</v>
      </c>
      <c r="BK5" s="188">
        <f>ROUND(I5*H5,2)</f>
        <v>0</v>
      </c>
      <c r="BL5" s="20" t="s">
        <v>129</v>
      </c>
      <c r="BM5" s="187" t="s">
        <v>607</v>
      </c>
    </row>
    <row r="6" spans="1:65" s="2" customFormat="1" ht="22.5" customHeight="1">
      <c r="A6" s="37"/>
      <c r="B6" s="38"/>
      <c r="C6" s="176" t="s">
        <v>79</v>
      </c>
      <c r="D6" s="176"/>
      <c r="E6" s="177"/>
      <c r="F6" s="178" t="s">
        <v>1709</v>
      </c>
      <c r="G6" s="179" t="s">
        <v>1708</v>
      </c>
      <c r="H6" s="180">
        <v>2</v>
      </c>
      <c r="I6" s="181"/>
      <c r="J6" s="182">
        <f>ROUND(I6*H6,2)</f>
        <v>0</v>
      </c>
      <c r="K6" s="178"/>
      <c r="L6" s="42"/>
      <c r="M6" s="183" t="s">
        <v>19</v>
      </c>
      <c r="N6" s="184"/>
      <c r="O6" s="67"/>
      <c r="P6" s="185">
        <f>O6*H6</f>
        <v>0</v>
      </c>
      <c r="Q6" s="185">
        <v>0</v>
      </c>
      <c r="R6" s="185">
        <f>Q6*H6</f>
        <v>0</v>
      </c>
      <c r="S6" s="185">
        <v>0</v>
      </c>
      <c r="T6" s="186">
        <f>S6*H6</f>
        <v>0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R6" s="187" t="s">
        <v>129</v>
      </c>
      <c r="AT6" s="187" t="s">
        <v>124</v>
      </c>
      <c r="AU6" s="187" t="s">
        <v>79</v>
      </c>
      <c r="AY6" s="20" t="s">
        <v>121</v>
      </c>
      <c r="BE6" s="188">
        <f>IF(N6="základní",J6,0)</f>
        <v>0</v>
      </c>
      <c r="BF6" s="188">
        <f>IF(N6="snížená",J6,0)</f>
        <v>0</v>
      </c>
      <c r="BG6" s="188">
        <f>IF(N6="zákl. přenesená",J6,0)</f>
        <v>0</v>
      </c>
      <c r="BH6" s="188">
        <f>IF(N6="sníž. přenesená",J6,0)</f>
        <v>0</v>
      </c>
      <c r="BI6" s="188">
        <f>IF(N6="nulová",J6,0)</f>
        <v>0</v>
      </c>
      <c r="BJ6" s="20" t="s">
        <v>77</v>
      </c>
      <c r="BK6" s="188">
        <f>ROUND(I6*H6,2)</f>
        <v>0</v>
      </c>
      <c r="BL6" s="20" t="s">
        <v>129</v>
      </c>
      <c r="BM6" s="187" t="s">
        <v>612</v>
      </c>
    </row>
    <row r="7" spans="1:65" s="2" customFormat="1" ht="24.75" customHeight="1">
      <c r="A7" s="37"/>
      <c r="B7" s="38"/>
      <c r="C7" s="176" t="s">
        <v>141</v>
      </c>
      <c r="D7" s="176"/>
      <c r="E7" s="177"/>
      <c r="F7" s="178" t="s">
        <v>1710</v>
      </c>
      <c r="G7" s="179" t="s">
        <v>1708</v>
      </c>
      <c r="H7" s="180">
        <v>1</v>
      </c>
      <c r="I7" s="181"/>
      <c r="J7" s="182">
        <f>ROUND(I7*H7,2)</f>
        <v>0</v>
      </c>
      <c r="K7" s="178"/>
      <c r="L7" s="42"/>
      <c r="M7" s="183" t="s">
        <v>19</v>
      </c>
      <c r="N7" s="184"/>
      <c r="O7" s="67"/>
      <c r="P7" s="185">
        <f>O7*H7</f>
        <v>0</v>
      </c>
      <c r="Q7" s="185">
        <v>0</v>
      </c>
      <c r="R7" s="185">
        <f>Q7*H7</f>
        <v>0</v>
      </c>
      <c r="S7" s="185">
        <v>0</v>
      </c>
      <c r="T7" s="186">
        <f>S7*H7</f>
        <v>0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R7" s="187" t="s">
        <v>129</v>
      </c>
      <c r="AT7" s="187" t="s">
        <v>124</v>
      </c>
      <c r="AU7" s="187" t="s">
        <v>79</v>
      </c>
      <c r="AY7" s="20" t="s">
        <v>121</v>
      </c>
      <c r="BE7" s="188">
        <f>IF(N7="základní",J7,0)</f>
        <v>0</v>
      </c>
      <c r="BF7" s="188">
        <f>IF(N7="snížená",J7,0)</f>
        <v>0</v>
      </c>
      <c r="BG7" s="188">
        <f>IF(N7="zákl. přenesená",J7,0)</f>
        <v>0</v>
      </c>
      <c r="BH7" s="188">
        <f>IF(N7="sníž. přenesená",J7,0)</f>
        <v>0</v>
      </c>
      <c r="BI7" s="188">
        <f>IF(N7="nulová",J7,0)</f>
        <v>0</v>
      </c>
      <c r="BJ7" s="20" t="s">
        <v>77</v>
      </c>
      <c r="BK7" s="188">
        <f>ROUND(I7*H7,2)</f>
        <v>0</v>
      </c>
      <c r="BL7" s="20" t="s">
        <v>129</v>
      </c>
      <c r="BM7" s="187" t="s">
        <v>616</v>
      </c>
    </row>
    <row r="8" spans="1:65" s="2" customFormat="1" ht="21" customHeight="1">
      <c r="A8" s="37"/>
      <c r="B8" s="38"/>
      <c r="C8" s="176" t="s">
        <v>129</v>
      </c>
      <c r="D8" s="176"/>
      <c r="E8" s="177"/>
      <c r="F8" s="178" t="s">
        <v>1711</v>
      </c>
      <c r="G8" s="179" t="s">
        <v>1708</v>
      </c>
      <c r="H8" s="180">
        <v>2</v>
      </c>
      <c r="I8" s="181"/>
      <c r="J8" s="182">
        <f>ROUND(I8*H8,2)</f>
        <v>0</v>
      </c>
      <c r="K8" s="178"/>
      <c r="L8" s="42"/>
      <c r="M8" s="183" t="s">
        <v>19</v>
      </c>
      <c r="N8" s="184"/>
      <c r="O8" s="67"/>
      <c r="P8" s="185">
        <f>O8*H8</f>
        <v>0</v>
      </c>
      <c r="Q8" s="185">
        <v>0</v>
      </c>
      <c r="R8" s="185">
        <f>Q8*H8</f>
        <v>0</v>
      </c>
      <c r="S8" s="185">
        <v>0</v>
      </c>
      <c r="T8" s="186">
        <f>S8*H8</f>
        <v>0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R8" s="187" t="s">
        <v>129</v>
      </c>
      <c r="AT8" s="187" t="s">
        <v>124</v>
      </c>
      <c r="AU8" s="187" t="s">
        <v>79</v>
      </c>
      <c r="AY8" s="20" t="s">
        <v>121</v>
      </c>
      <c r="BE8" s="188">
        <f>IF(N8="základní",J8,0)</f>
        <v>0</v>
      </c>
      <c r="BF8" s="188">
        <f>IF(N8="snížená",J8,0)</f>
        <v>0</v>
      </c>
      <c r="BG8" s="188">
        <f>IF(N8="zákl. přenesená",J8,0)</f>
        <v>0</v>
      </c>
      <c r="BH8" s="188">
        <f>IF(N8="sníž. přenesená",J8,0)</f>
        <v>0</v>
      </c>
      <c r="BI8" s="188">
        <f>IF(N8="nulová",J8,0)</f>
        <v>0</v>
      </c>
      <c r="BJ8" s="20" t="s">
        <v>77</v>
      </c>
      <c r="BK8" s="188">
        <f>ROUND(I8*H8,2)</f>
        <v>0</v>
      </c>
      <c r="BL8" s="20" t="s">
        <v>129</v>
      </c>
      <c r="BM8" s="187" t="s">
        <v>623</v>
      </c>
    </row>
    <row r="9" spans="1:65" s="2" customFormat="1" ht="15.75" customHeight="1">
      <c r="A9" s="37"/>
      <c r="B9" s="38"/>
      <c r="C9" s="176"/>
      <c r="D9" s="176"/>
      <c r="E9" s="177" t="s">
        <v>1712</v>
      </c>
      <c r="F9" s="178"/>
      <c r="G9" s="179"/>
      <c r="H9" s="180"/>
      <c r="I9" s="181"/>
      <c r="J9" s="182"/>
      <c r="K9" s="178"/>
      <c r="L9" s="42"/>
      <c r="M9" s="183" t="s">
        <v>19</v>
      </c>
      <c r="N9" s="184"/>
      <c r="O9" s="67"/>
      <c r="P9" s="185">
        <f>O9*H9</f>
        <v>0</v>
      </c>
      <c r="Q9" s="185">
        <v>0</v>
      </c>
      <c r="R9" s="185">
        <f>Q9*H9</f>
        <v>0</v>
      </c>
      <c r="S9" s="185">
        <v>0</v>
      </c>
      <c r="T9" s="186">
        <f>S9*H9</f>
        <v>0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R9" s="187" t="s">
        <v>129</v>
      </c>
      <c r="AT9" s="187" t="s">
        <v>124</v>
      </c>
      <c r="AU9" s="187" t="s">
        <v>79</v>
      </c>
      <c r="AY9" s="20" t="s">
        <v>121</v>
      </c>
      <c r="BE9" s="188">
        <f>IF(N9="základní",J9,0)</f>
        <v>0</v>
      </c>
      <c r="BF9" s="188">
        <f>IF(N9="snížená",J9,0)</f>
        <v>0</v>
      </c>
      <c r="BG9" s="188">
        <f>IF(N9="zákl. přenesená",J9,0)</f>
        <v>0</v>
      </c>
      <c r="BH9" s="188">
        <f>IF(N9="sníž. přenesená",J9,0)</f>
        <v>0</v>
      </c>
      <c r="BI9" s="188">
        <f>IF(N9="nulová",J9,0)</f>
        <v>0</v>
      </c>
      <c r="BJ9" s="20" t="s">
        <v>77</v>
      </c>
      <c r="BK9" s="188">
        <f>ROUND(I9*H9,2)</f>
        <v>0</v>
      </c>
      <c r="BL9" s="20" t="s">
        <v>129</v>
      </c>
      <c r="BM9" s="187" t="s">
        <v>607</v>
      </c>
    </row>
    <row r="10" spans="1:65" s="2" customFormat="1" ht="22.5" customHeight="1">
      <c r="A10" s="37"/>
      <c r="B10" s="38"/>
      <c r="C10" s="176">
        <v>5</v>
      </c>
      <c r="D10" s="176"/>
      <c r="E10" s="177"/>
      <c r="F10" s="178" t="s">
        <v>1713</v>
      </c>
      <c r="G10" s="179" t="s">
        <v>1708</v>
      </c>
      <c r="H10" s="180">
        <v>6</v>
      </c>
      <c r="I10" s="181"/>
      <c r="J10" s="182">
        <f>ROUND(I10*H10,2)</f>
        <v>0</v>
      </c>
      <c r="K10" s="178"/>
      <c r="L10" s="42"/>
      <c r="M10" s="183" t="s">
        <v>19</v>
      </c>
      <c r="N10" s="184"/>
      <c r="O10" s="67"/>
      <c r="P10" s="185">
        <f>O10*H10</f>
        <v>0</v>
      </c>
      <c r="Q10" s="185">
        <v>0</v>
      </c>
      <c r="R10" s="185">
        <f>Q10*H10</f>
        <v>0</v>
      </c>
      <c r="S10" s="185">
        <v>0</v>
      </c>
      <c r="T10" s="186">
        <f>S10*H10</f>
        <v>0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R10" s="187" t="s">
        <v>129</v>
      </c>
      <c r="AT10" s="187" t="s">
        <v>124</v>
      </c>
      <c r="AU10" s="187" t="s">
        <v>79</v>
      </c>
      <c r="AY10" s="20" t="s">
        <v>121</v>
      </c>
      <c r="BE10" s="188">
        <f>IF(N10="základní",J10,0)</f>
        <v>0</v>
      </c>
      <c r="BF10" s="188">
        <f>IF(N10="snížená",J10,0)</f>
        <v>0</v>
      </c>
      <c r="BG10" s="188">
        <f>IF(N10="zákl. přenesená",J10,0)</f>
        <v>0</v>
      </c>
      <c r="BH10" s="188">
        <f>IF(N10="sníž. přenesená",J10,0)</f>
        <v>0</v>
      </c>
      <c r="BI10" s="188">
        <f>IF(N10="nulová",J10,0)</f>
        <v>0</v>
      </c>
      <c r="BJ10" s="20" t="s">
        <v>77</v>
      </c>
      <c r="BK10" s="188">
        <f>ROUND(I10*H10,2)</f>
        <v>0</v>
      </c>
      <c r="BL10" s="20" t="s">
        <v>129</v>
      </c>
      <c r="BM10" s="187" t="s">
        <v>612</v>
      </c>
    </row>
    <row r="11" spans="1:65" s="2" customFormat="1" ht="24.75" customHeight="1">
      <c r="A11" s="37"/>
      <c r="B11" s="38"/>
      <c r="C11" s="176">
        <v>6</v>
      </c>
      <c r="D11" s="176"/>
      <c r="E11" s="177"/>
      <c r="F11" s="178" t="s">
        <v>1714</v>
      </c>
      <c r="G11" s="179" t="s">
        <v>1708</v>
      </c>
      <c r="H11" s="180">
        <v>2</v>
      </c>
      <c r="I11" s="181"/>
      <c r="J11" s="182">
        <f>ROUND(I11*H11,2)</f>
        <v>0</v>
      </c>
      <c r="K11" s="178"/>
      <c r="L11" s="42"/>
      <c r="M11" s="183" t="s">
        <v>19</v>
      </c>
      <c r="N11" s="184"/>
      <c r="O11" s="67"/>
      <c r="P11" s="185">
        <f>O11*H11</f>
        <v>0</v>
      </c>
      <c r="Q11" s="185">
        <v>0</v>
      </c>
      <c r="R11" s="185">
        <f>Q11*H11</f>
        <v>0</v>
      </c>
      <c r="S11" s="185">
        <v>0</v>
      </c>
      <c r="T11" s="186">
        <f>S11*H11</f>
        <v>0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R11" s="187" t="s">
        <v>129</v>
      </c>
      <c r="AT11" s="187" t="s">
        <v>124</v>
      </c>
      <c r="AU11" s="187" t="s">
        <v>79</v>
      </c>
      <c r="AY11" s="20" t="s">
        <v>121</v>
      </c>
      <c r="BE11" s="188">
        <f>IF(N11="základní",J11,0)</f>
        <v>0</v>
      </c>
      <c r="BF11" s="188">
        <f>IF(N11="snížená",J11,0)</f>
        <v>0</v>
      </c>
      <c r="BG11" s="188">
        <f>IF(N11="zákl. přenesená",J11,0)</f>
        <v>0</v>
      </c>
      <c r="BH11" s="188">
        <f>IF(N11="sníž. přenesená",J11,0)</f>
        <v>0</v>
      </c>
      <c r="BI11" s="188">
        <f>IF(N11="nulová",J11,0)</f>
        <v>0</v>
      </c>
      <c r="BJ11" s="20" t="s">
        <v>77</v>
      </c>
      <c r="BK11" s="188">
        <f>ROUND(I11*H11,2)</f>
        <v>0</v>
      </c>
      <c r="BL11" s="20" t="s">
        <v>129</v>
      </c>
      <c r="BM11" s="187" t="s">
        <v>616</v>
      </c>
    </row>
    <row r="12" spans="1:65" s="2" customFormat="1" ht="21" customHeight="1">
      <c r="A12" s="37"/>
      <c r="B12" s="38"/>
      <c r="C12" s="176">
        <v>7</v>
      </c>
      <c r="D12" s="176"/>
      <c r="E12" s="177"/>
      <c r="F12" s="178" t="s">
        <v>1715</v>
      </c>
      <c r="G12" s="179" t="s">
        <v>1708</v>
      </c>
      <c r="H12" s="180">
        <v>2</v>
      </c>
      <c r="I12" s="181"/>
      <c r="J12" s="182">
        <f>ROUND(I12*H12,2)</f>
        <v>0</v>
      </c>
      <c r="K12" s="178"/>
      <c r="L12" s="42"/>
      <c r="M12" s="183" t="s">
        <v>19</v>
      </c>
      <c r="N12" s="184"/>
      <c r="O12" s="67"/>
      <c r="P12" s="185">
        <f>O12*H12</f>
        <v>0</v>
      </c>
      <c r="Q12" s="185">
        <v>0</v>
      </c>
      <c r="R12" s="185">
        <f>Q12*H12</f>
        <v>0</v>
      </c>
      <c r="S12" s="185">
        <v>0</v>
      </c>
      <c r="T12" s="186">
        <f>S12*H12</f>
        <v>0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R12" s="187" t="s">
        <v>129</v>
      </c>
      <c r="AT12" s="187" t="s">
        <v>124</v>
      </c>
      <c r="AU12" s="187" t="s">
        <v>79</v>
      </c>
      <c r="AY12" s="20" t="s">
        <v>121</v>
      </c>
      <c r="BE12" s="188">
        <f>IF(N12="základní",J12,0)</f>
        <v>0</v>
      </c>
      <c r="BF12" s="188">
        <f>IF(N12="snížená",J12,0)</f>
        <v>0</v>
      </c>
      <c r="BG12" s="188">
        <f>IF(N12="zákl. přenesená",J12,0)</f>
        <v>0</v>
      </c>
      <c r="BH12" s="188">
        <f>IF(N12="sníž. přenesená",J12,0)</f>
        <v>0</v>
      </c>
      <c r="BI12" s="188">
        <f>IF(N12="nulová",J12,0)</f>
        <v>0</v>
      </c>
      <c r="BJ12" s="20" t="s">
        <v>77</v>
      </c>
      <c r="BK12" s="188">
        <f>ROUND(I12*H12,2)</f>
        <v>0</v>
      </c>
      <c r="BL12" s="20" t="s">
        <v>129</v>
      </c>
      <c r="BM12" s="187" t="s">
        <v>623</v>
      </c>
    </row>
    <row r="13" spans="1:65" s="2" customFormat="1" ht="24.75" customHeight="1">
      <c r="A13" s="37"/>
      <c r="B13" s="38"/>
      <c r="C13" s="176">
        <v>6</v>
      </c>
      <c r="D13" s="176"/>
      <c r="E13" s="177"/>
      <c r="F13" s="178" t="s">
        <v>1716</v>
      </c>
      <c r="G13" s="179" t="s">
        <v>1708</v>
      </c>
      <c r="H13" s="180">
        <v>3</v>
      </c>
      <c r="I13" s="181"/>
      <c r="J13" s="182">
        <f>ROUND(I13*H13,2)</f>
        <v>0</v>
      </c>
      <c r="K13" s="178"/>
      <c r="L13" s="42"/>
      <c r="M13" s="183" t="s">
        <v>19</v>
      </c>
      <c r="N13" s="184"/>
      <c r="O13" s="67"/>
      <c r="P13" s="185">
        <f>O13*H13</f>
        <v>0</v>
      </c>
      <c r="Q13" s="185">
        <v>0</v>
      </c>
      <c r="R13" s="185">
        <f>Q13*H13</f>
        <v>0</v>
      </c>
      <c r="S13" s="185">
        <v>0</v>
      </c>
      <c r="T13" s="186">
        <f>S13*H13</f>
        <v>0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R13" s="187" t="s">
        <v>129</v>
      </c>
      <c r="AT13" s="187" t="s">
        <v>124</v>
      </c>
      <c r="AU13" s="187" t="s">
        <v>79</v>
      </c>
      <c r="AY13" s="20" t="s">
        <v>121</v>
      </c>
      <c r="BE13" s="188">
        <f>IF(N13="základní",J13,0)</f>
        <v>0</v>
      </c>
      <c r="BF13" s="188">
        <f>IF(N13="snížená",J13,0)</f>
        <v>0</v>
      </c>
      <c r="BG13" s="188">
        <f>IF(N13="zákl. přenesená",J13,0)</f>
        <v>0</v>
      </c>
      <c r="BH13" s="188">
        <f>IF(N13="sníž. přenesená",J13,0)</f>
        <v>0</v>
      </c>
      <c r="BI13" s="188">
        <f>IF(N13="nulová",J13,0)</f>
        <v>0</v>
      </c>
      <c r="BJ13" s="20" t="s">
        <v>77</v>
      </c>
      <c r="BK13" s="188">
        <f>ROUND(I13*H13,2)</f>
        <v>0</v>
      </c>
      <c r="BL13" s="20" t="s">
        <v>129</v>
      </c>
      <c r="BM13" s="187" t="s">
        <v>616</v>
      </c>
    </row>
    <row r="14" spans="1:65" s="2" customFormat="1" ht="21" customHeight="1">
      <c r="A14" s="37"/>
      <c r="B14" s="38"/>
      <c r="C14" s="176">
        <v>7</v>
      </c>
      <c r="D14" s="176"/>
      <c r="E14" s="177"/>
      <c r="F14" s="178" t="s">
        <v>1717</v>
      </c>
      <c r="G14" s="179" t="s">
        <v>1708</v>
      </c>
      <c r="H14" s="180">
        <v>1</v>
      </c>
      <c r="I14" s="181"/>
      <c r="J14" s="182">
        <f>ROUND(I14*H14,2)</f>
        <v>0</v>
      </c>
      <c r="K14" s="178"/>
      <c r="L14" s="42"/>
      <c r="M14" s="183" t="s">
        <v>19</v>
      </c>
      <c r="N14" s="184"/>
      <c r="O14" s="67"/>
      <c r="P14" s="185">
        <f>O14*H14</f>
        <v>0</v>
      </c>
      <c r="Q14" s="185">
        <v>0</v>
      </c>
      <c r="R14" s="185">
        <f>Q14*H14</f>
        <v>0</v>
      </c>
      <c r="S14" s="185">
        <v>0</v>
      </c>
      <c r="T14" s="186">
        <f>S14*H14</f>
        <v>0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R14" s="187" t="s">
        <v>129</v>
      </c>
      <c r="AT14" s="187" t="s">
        <v>124</v>
      </c>
      <c r="AU14" s="187" t="s">
        <v>79</v>
      </c>
      <c r="AY14" s="20" t="s">
        <v>121</v>
      </c>
      <c r="BE14" s="188">
        <f>IF(N14="základní",J14,0)</f>
        <v>0</v>
      </c>
      <c r="BF14" s="188">
        <f>IF(N14="snížená",J14,0)</f>
        <v>0</v>
      </c>
      <c r="BG14" s="188">
        <f>IF(N14="zákl. přenesená",J14,0)</f>
        <v>0</v>
      </c>
      <c r="BH14" s="188">
        <f>IF(N14="sníž. přenesená",J14,0)</f>
        <v>0</v>
      </c>
      <c r="BI14" s="188">
        <f>IF(N14="nulová",J14,0)</f>
        <v>0</v>
      </c>
      <c r="BJ14" s="20" t="s">
        <v>77</v>
      </c>
      <c r="BK14" s="188">
        <f>ROUND(I14*H14,2)</f>
        <v>0</v>
      </c>
      <c r="BL14" s="20" t="s">
        <v>129</v>
      </c>
      <c r="BM14" s="187" t="s">
        <v>623</v>
      </c>
    </row>
    <row r="15" spans="1:65" s="2" customFormat="1" ht="21" customHeight="1">
      <c r="A15" s="37"/>
      <c r="B15" s="38"/>
      <c r="C15" s="176"/>
      <c r="D15" s="176"/>
      <c r="E15" s="177"/>
      <c r="F15" s="178"/>
      <c r="G15" s="179"/>
      <c r="H15" s="180"/>
      <c r="I15" s="181"/>
      <c r="J15" s="182"/>
      <c r="K15" s="178"/>
      <c r="L15" s="42"/>
      <c r="M15" s="183"/>
      <c r="N15" s="406"/>
      <c r="O15" s="405"/>
      <c r="P15" s="407"/>
      <c r="Q15" s="407"/>
      <c r="R15" s="407"/>
      <c r="S15" s="407"/>
      <c r="T15" s="18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R15" s="187"/>
      <c r="AT15" s="187"/>
      <c r="AU15" s="187"/>
      <c r="AY15" s="20"/>
      <c r="BE15" s="188"/>
      <c r="BF15" s="188"/>
      <c r="BG15" s="188"/>
      <c r="BH15" s="188"/>
      <c r="BI15" s="188"/>
      <c r="BJ15" s="20"/>
      <c r="BK15" s="188"/>
      <c r="BL15" s="20"/>
      <c r="BM15" s="187"/>
    </row>
    <row r="16" spans="1:65" s="2" customFormat="1" ht="22.5" customHeight="1">
      <c r="A16" s="37"/>
      <c r="B16" s="38"/>
      <c r="C16" s="176">
        <v>8</v>
      </c>
      <c r="D16" s="176"/>
      <c r="E16" s="177"/>
      <c r="F16" s="178" t="s">
        <v>1718</v>
      </c>
      <c r="G16" s="179" t="s">
        <v>1708</v>
      </c>
      <c r="H16" s="180">
        <v>2</v>
      </c>
      <c r="I16" s="181"/>
      <c r="J16" s="182">
        <f>ROUND(I16*H16,2)</f>
        <v>0</v>
      </c>
      <c r="K16" s="178"/>
      <c r="L16" s="42"/>
      <c r="M16" s="183" t="s">
        <v>19</v>
      </c>
      <c r="N16" s="184"/>
      <c r="O16" s="67"/>
      <c r="P16" s="185">
        <f>O16*H16</f>
        <v>0</v>
      </c>
      <c r="Q16" s="185">
        <v>0</v>
      </c>
      <c r="R16" s="185">
        <f>Q16*H16</f>
        <v>0</v>
      </c>
      <c r="S16" s="185">
        <v>0</v>
      </c>
      <c r="T16" s="186">
        <f>S16*H16</f>
        <v>0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R16" s="187" t="s">
        <v>129</v>
      </c>
      <c r="AT16" s="187" t="s">
        <v>124</v>
      </c>
      <c r="AU16" s="187" t="s">
        <v>79</v>
      </c>
      <c r="AY16" s="20" t="s">
        <v>121</v>
      </c>
      <c r="BE16" s="188">
        <f>IF(N16="základní",J16,0)</f>
        <v>0</v>
      </c>
      <c r="BF16" s="188">
        <f>IF(N16="snížená",J16,0)</f>
        <v>0</v>
      </c>
      <c r="BG16" s="188">
        <f>IF(N16="zákl. přenesená",J16,0)</f>
        <v>0</v>
      </c>
      <c r="BH16" s="188">
        <f>IF(N16="sníž. přenesená",J16,0)</f>
        <v>0</v>
      </c>
      <c r="BI16" s="188">
        <f>IF(N16="nulová",J16,0)</f>
        <v>0</v>
      </c>
      <c r="BJ16" s="20" t="s">
        <v>77</v>
      </c>
      <c r="BK16" s="188">
        <f>ROUND(I16*H16,2)</f>
        <v>0</v>
      </c>
      <c r="BL16" s="20" t="s">
        <v>129</v>
      </c>
      <c r="BM16" s="187" t="s">
        <v>612</v>
      </c>
    </row>
    <row r="17" spans="1:65" s="2" customFormat="1" ht="15.75" customHeight="1">
      <c r="A17" s="37"/>
      <c r="B17" s="38"/>
      <c r="C17" s="176"/>
      <c r="D17" s="176"/>
      <c r="E17" s="177" t="s">
        <v>1719</v>
      </c>
      <c r="F17" s="178"/>
      <c r="G17" s="179"/>
      <c r="H17" s="180"/>
      <c r="I17" s="181"/>
      <c r="J17" s="182"/>
      <c r="K17" s="178"/>
      <c r="L17" s="42"/>
      <c r="M17" s="183" t="s">
        <v>19</v>
      </c>
      <c r="N17" s="184"/>
      <c r="O17" s="67"/>
      <c r="P17" s="185">
        <f>O17*H17</f>
        <v>0</v>
      </c>
      <c r="Q17" s="185">
        <v>0</v>
      </c>
      <c r="R17" s="185">
        <f>Q17*H17</f>
        <v>0</v>
      </c>
      <c r="S17" s="185">
        <v>0</v>
      </c>
      <c r="T17" s="186">
        <f>S17*H17</f>
        <v>0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R17" s="187" t="s">
        <v>129</v>
      </c>
      <c r="AT17" s="187" t="s">
        <v>124</v>
      </c>
      <c r="AU17" s="187" t="s">
        <v>79</v>
      </c>
      <c r="AY17" s="20" t="s">
        <v>121</v>
      </c>
      <c r="BE17" s="188">
        <f>IF(N17="základní",J17,0)</f>
        <v>0</v>
      </c>
      <c r="BF17" s="188">
        <f>IF(N17="snížená",J17,0)</f>
        <v>0</v>
      </c>
      <c r="BG17" s="188">
        <f>IF(N17="zákl. přenesená",J17,0)</f>
        <v>0</v>
      </c>
      <c r="BH17" s="188">
        <f>IF(N17="sníž. přenesená",J17,0)</f>
        <v>0</v>
      </c>
      <c r="BI17" s="188">
        <f>IF(N17="nulová",J17,0)</f>
        <v>0</v>
      </c>
      <c r="BJ17" s="20" t="s">
        <v>77</v>
      </c>
      <c r="BK17" s="188">
        <f>ROUND(I17*H17,2)</f>
        <v>0</v>
      </c>
      <c r="BL17" s="20" t="s">
        <v>129</v>
      </c>
      <c r="BM17" s="187" t="s">
        <v>607</v>
      </c>
    </row>
    <row r="18" spans="1:65" s="2" customFormat="1" ht="22.5" customHeight="1">
      <c r="A18" s="37"/>
      <c r="B18" s="38"/>
      <c r="C18" s="176">
        <v>9</v>
      </c>
      <c r="D18" s="176"/>
      <c r="E18" s="177"/>
      <c r="F18" s="178" t="s">
        <v>1720</v>
      </c>
      <c r="G18" s="179" t="s">
        <v>127</v>
      </c>
      <c r="H18" s="180">
        <v>40</v>
      </c>
      <c r="I18" s="181"/>
      <c r="J18" s="182">
        <f>ROUND(I18*H18,2)</f>
        <v>0</v>
      </c>
      <c r="K18" s="178"/>
      <c r="L18" s="42"/>
      <c r="M18" s="183" t="s">
        <v>19</v>
      </c>
      <c r="N18" s="184"/>
      <c r="O18" s="67"/>
      <c r="P18" s="185">
        <f>O18*H18</f>
        <v>0</v>
      </c>
      <c r="Q18" s="185">
        <v>0</v>
      </c>
      <c r="R18" s="185">
        <f>Q18*H18</f>
        <v>0</v>
      </c>
      <c r="S18" s="185">
        <v>0</v>
      </c>
      <c r="T18" s="186">
        <f>S18*H18</f>
        <v>0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R18" s="187" t="s">
        <v>129</v>
      </c>
      <c r="AT18" s="187" t="s">
        <v>124</v>
      </c>
      <c r="AU18" s="187" t="s">
        <v>79</v>
      </c>
      <c r="AY18" s="20" t="s">
        <v>121</v>
      </c>
      <c r="BE18" s="188">
        <f>IF(N18="základní",J18,0)</f>
        <v>0</v>
      </c>
      <c r="BF18" s="188">
        <f>IF(N18="snížená",J18,0)</f>
        <v>0</v>
      </c>
      <c r="BG18" s="188">
        <f>IF(N18="zákl. přenesená",J18,0)</f>
        <v>0</v>
      </c>
      <c r="BH18" s="188">
        <f>IF(N18="sníž. přenesená",J18,0)</f>
        <v>0</v>
      </c>
      <c r="BI18" s="188">
        <f>IF(N18="nulová",J18,0)</f>
        <v>0</v>
      </c>
      <c r="BJ18" s="20" t="s">
        <v>77</v>
      </c>
      <c r="BK18" s="188">
        <f>ROUND(I18*H18,2)</f>
        <v>0</v>
      </c>
      <c r="BL18" s="20" t="s">
        <v>129</v>
      </c>
      <c r="BM18" s="187" t="s">
        <v>612</v>
      </c>
    </row>
    <row r="19" spans="1:65" s="2" customFormat="1" ht="24.75" customHeight="1">
      <c r="A19" s="37"/>
      <c r="B19" s="38"/>
      <c r="C19" s="176">
        <v>10</v>
      </c>
      <c r="D19" s="176"/>
      <c r="E19" s="177"/>
      <c r="F19" s="178" t="s">
        <v>1721</v>
      </c>
      <c r="G19" s="179" t="s">
        <v>127</v>
      </c>
      <c r="H19" s="180">
        <v>14</v>
      </c>
      <c r="I19" s="181"/>
      <c r="J19" s="182">
        <f>ROUND(I19*H19,2)</f>
        <v>0</v>
      </c>
      <c r="K19" s="178"/>
      <c r="L19" s="42"/>
      <c r="M19" s="183" t="s">
        <v>19</v>
      </c>
      <c r="N19" s="184"/>
      <c r="O19" s="67"/>
      <c r="P19" s="185">
        <f>O19*H19</f>
        <v>0</v>
      </c>
      <c r="Q19" s="185">
        <v>0</v>
      </c>
      <c r="R19" s="185">
        <f>Q19*H19</f>
        <v>0</v>
      </c>
      <c r="S19" s="185">
        <v>0</v>
      </c>
      <c r="T19" s="186">
        <f>S19*H19</f>
        <v>0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R19" s="187" t="s">
        <v>129</v>
      </c>
      <c r="AT19" s="187" t="s">
        <v>124</v>
      </c>
      <c r="AU19" s="187" t="s">
        <v>79</v>
      </c>
      <c r="AY19" s="20" t="s">
        <v>121</v>
      </c>
      <c r="BE19" s="188">
        <f>IF(N19="základní",J19,0)</f>
        <v>0</v>
      </c>
      <c r="BF19" s="188">
        <f>IF(N19="snížená",J19,0)</f>
        <v>0</v>
      </c>
      <c r="BG19" s="188">
        <f>IF(N19="zákl. přenesená",J19,0)</f>
        <v>0</v>
      </c>
      <c r="BH19" s="188">
        <f>IF(N19="sníž. přenesená",J19,0)</f>
        <v>0</v>
      </c>
      <c r="BI19" s="188">
        <f>IF(N19="nulová",J19,0)</f>
        <v>0</v>
      </c>
      <c r="BJ19" s="20" t="s">
        <v>77</v>
      </c>
      <c r="BK19" s="188">
        <f>ROUND(I19*H19,2)</f>
        <v>0</v>
      </c>
      <c r="BL19" s="20" t="s">
        <v>129</v>
      </c>
      <c r="BM19" s="187" t="s">
        <v>616</v>
      </c>
    </row>
    <row r="20" spans="1:65" s="2" customFormat="1" ht="21" customHeight="1">
      <c r="A20" s="37"/>
      <c r="B20" s="38"/>
      <c r="C20" s="176">
        <v>11</v>
      </c>
      <c r="D20" s="176"/>
      <c r="E20" s="177"/>
      <c r="F20" s="178" t="s">
        <v>1722</v>
      </c>
      <c r="G20" s="179" t="s">
        <v>127</v>
      </c>
      <c r="H20" s="180">
        <v>140</v>
      </c>
      <c r="I20" s="181"/>
      <c r="J20" s="182">
        <f>ROUND(I20*H20,2)</f>
        <v>0</v>
      </c>
      <c r="K20" s="178"/>
      <c r="L20" s="42"/>
      <c r="M20" s="183" t="s">
        <v>19</v>
      </c>
      <c r="N20" s="184"/>
      <c r="O20" s="67"/>
      <c r="P20" s="185">
        <f>O20*H20</f>
        <v>0</v>
      </c>
      <c r="Q20" s="185">
        <v>0</v>
      </c>
      <c r="R20" s="185">
        <f>Q20*H20</f>
        <v>0</v>
      </c>
      <c r="S20" s="185">
        <v>0</v>
      </c>
      <c r="T20" s="186">
        <f>S20*H20</f>
        <v>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R20" s="187" t="s">
        <v>129</v>
      </c>
      <c r="AT20" s="187" t="s">
        <v>124</v>
      </c>
      <c r="AU20" s="187" t="s">
        <v>79</v>
      </c>
      <c r="AY20" s="20" t="s">
        <v>121</v>
      </c>
      <c r="BE20" s="188">
        <f>IF(N20="základní",J20,0)</f>
        <v>0</v>
      </c>
      <c r="BF20" s="188">
        <f>IF(N20="snížená",J20,0)</f>
        <v>0</v>
      </c>
      <c r="BG20" s="188">
        <f>IF(N20="zákl. přenesená",J20,0)</f>
        <v>0</v>
      </c>
      <c r="BH20" s="188">
        <f>IF(N20="sníž. přenesená",J20,0)</f>
        <v>0</v>
      </c>
      <c r="BI20" s="188">
        <f>IF(N20="nulová",J20,0)</f>
        <v>0</v>
      </c>
      <c r="BJ20" s="20" t="s">
        <v>77</v>
      </c>
      <c r="BK20" s="188">
        <f>ROUND(I20*H20,2)</f>
        <v>0</v>
      </c>
      <c r="BL20" s="20" t="s">
        <v>129</v>
      </c>
      <c r="BM20" s="187" t="s">
        <v>623</v>
      </c>
    </row>
    <row r="21" spans="1:65" s="2" customFormat="1" ht="24.75" customHeight="1">
      <c r="A21" s="37"/>
      <c r="B21" s="38"/>
      <c r="C21" s="176">
        <v>12</v>
      </c>
      <c r="D21" s="176"/>
      <c r="E21" s="177"/>
      <c r="F21" s="178" t="s">
        <v>1723</v>
      </c>
      <c r="G21" s="179" t="s">
        <v>127</v>
      </c>
      <c r="H21" s="180">
        <v>90</v>
      </c>
      <c r="I21" s="181"/>
      <c r="J21" s="182">
        <f>ROUND(I21*H21,2)</f>
        <v>0</v>
      </c>
      <c r="K21" s="178"/>
      <c r="L21" s="42"/>
      <c r="M21" s="183" t="s">
        <v>19</v>
      </c>
      <c r="N21" s="184"/>
      <c r="O21" s="67"/>
      <c r="P21" s="185">
        <f>O21*H21</f>
        <v>0</v>
      </c>
      <c r="Q21" s="185">
        <v>0</v>
      </c>
      <c r="R21" s="185">
        <f>Q21*H21</f>
        <v>0</v>
      </c>
      <c r="S21" s="185">
        <v>0</v>
      </c>
      <c r="T21" s="186">
        <f>S21*H21</f>
        <v>0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R21" s="187" t="s">
        <v>129</v>
      </c>
      <c r="AT21" s="187" t="s">
        <v>124</v>
      </c>
      <c r="AU21" s="187" t="s">
        <v>79</v>
      </c>
      <c r="AY21" s="20" t="s">
        <v>121</v>
      </c>
      <c r="BE21" s="188">
        <f>IF(N21="základní",J21,0)</f>
        <v>0</v>
      </c>
      <c r="BF21" s="188">
        <f>IF(N21="snížená",J21,0)</f>
        <v>0</v>
      </c>
      <c r="BG21" s="188">
        <f>IF(N21="zákl. přenesená",J21,0)</f>
        <v>0</v>
      </c>
      <c r="BH21" s="188">
        <f>IF(N21="sníž. přenesená",J21,0)</f>
        <v>0</v>
      </c>
      <c r="BI21" s="188">
        <f>IF(N21="nulová",J21,0)</f>
        <v>0</v>
      </c>
      <c r="BJ21" s="20" t="s">
        <v>77</v>
      </c>
      <c r="BK21" s="188">
        <f>ROUND(I21*H21,2)</f>
        <v>0</v>
      </c>
      <c r="BL21" s="20" t="s">
        <v>129</v>
      </c>
      <c r="BM21" s="187" t="s">
        <v>616</v>
      </c>
    </row>
    <row r="22" spans="1:65" s="2" customFormat="1" ht="21" customHeight="1">
      <c r="A22" s="37"/>
      <c r="B22" s="38"/>
      <c r="C22" s="176">
        <v>13</v>
      </c>
      <c r="D22" s="176"/>
      <c r="E22" s="177"/>
      <c r="F22" s="178" t="s">
        <v>1724</v>
      </c>
      <c r="G22" s="179" t="s">
        <v>127</v>
      </c>
      <c r="H22" s="180">
        <v>30</v>
      </c>
      <c r="I22" s="181"/>
      <c r="J22" s="182">
        <f>ROUND(I22*H22,2)</f>
        <v>0</v>
      </c>
      <c r="K22" s="178"/>
      <c r="L22" s="42"/>
      <c r="M22" s="183" t="s">
        <v>19</v>
      </c>
      <c r="N22" s="184"/>
      <c r="O22" s="67"/>
      <c r="P22" s="185">
        <f>O22*H22</f>
        <v>0</v>
      </c>
      <c r="Q22" s="185">
        <v>0</v>
      </c>
      <c r="R22" s="185">
        <f>Q22*H22</f>
        <v>0</v>
      </c>
      <c r="S22" s="185">
        <v>0</v>
      </c>
      <c r="T22" s="186">
        <f>S22*H22</f>
        <v>0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R22" s="187" t="s">
        <v>129</v>
      </c>
      <c r="AT22" s="187" t="s">
        <v>124</v>
      </c>
      <c r="AU22" s="187" t="s">
        <v>79</v>
      </c>
      <c r="AY22" s="20" t="s">
        <v>121</v>
      </c>
      <c r="BE22" s="188">
        <f>IF(N22="základní",J22,0)</f>
        <v>0</v>
      </c>
      <c r="BF22" s="188">
        <f>IF(N22="snížená",J22,0)</f>
        <v>0</v>
      </c>
      <c r="BG22" s="188">
        <f>IF(N22="zákl. přenesená",J22,0)</f>
        <v>0</v>
      </c>
      <c r="BH22" s="188">
        <f>IF(N22="sníž. přenesená",J22,0)</f>
        <v>0</v>
      </c>
      <c r="BI22" s="188">
        <f>IF(N22="nulová",J22,0)</f>
        <v>0</v>
      </c>
      <c r="BJ22" s="20" t="s">
        <v>77</v>
      </c>
      <c r="BK22" s="188">
        <f>ROUND(I22*H22,2)</f>
        <v>0</v>
      </c>
      <c r="BL22" s="20" t="s">
        <v>129</v>
      </c>
      <c r="BM22" s="187" t="s">
        <v>623</v>
      </c>
    </row>
    <row r="23" spans="1:65" s="2" customFormat="1" ht="15.75" customHeight="1">
      <c r="A23" s="37"/>
      <c r="B23" s="38"/>
      <c r="C23" s="176"/>
      <c r="D23" s="176"/>
      <c r="E23" s="177"/>
      <c r="F23" s="178"/>
      <c r="G23" s="179"/>
      <c r="H23" s="180"/>
      <c r="I23" s="181"/>
      <c r="J23" s="182"/>
      <c r="K23" s="178"/>
      <c r="L23" s="42"/>
      <c r="M23" s="183" t="s">
        <v>19</v>
      </c>
      <c r="N23" s="184"/>
      <c r="O23" s="67"/>
      <c r="P23" s="185">
        <f>O23*H23</f>
        <v>0</v>
      </c>
      <c r="Q23" s="185">
        <v>0</v>
      </c>
      <c r="R23" s="185">
        <f>Q23*H23</f>
        <v>0</v>
      </c>
      <c r="S23" s="185">
        <v>0</v>
      </c>
      <c r="T23" s="186">
        <f>S23*H23</f>
        <v>0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R23" s="187" t="s">
        <v>129</v>
      </c>
      <c r="AT23" s="187" t="s">
        <v>124</v>
      </c>
      <c r="AU23" s="187" t="s">
        <v>79</v>
      </c>
      <c r="AY23" s="20" t="s">
        <v>121</v>
      </c>
      <c r="BE23" s="188">
        <f>IF(N23="základní",J23,0)</f>
        <v>0</v>
      </c>
      <c r="BF23" s="188">
        <f>IF(N23="snížená",J23,0)</f>
        <v>0</v>
      </c>
      <c r="BG23" s="188">
        <f>IF(N23="zákl. přenesená",J23,0)</f>
        <v>0</v>
      </c>
      <c r="BH23" s="188">
        <f>IF(N23="sníž. přenesená",J23,0)</f>
        <v>0</v>
      </c>
      <c r="BI23" s="188">
        <f>IF(N23="nulová",J23,0)</f>
        <v>0</v>
      </c>
      <c r="BJ23" s="20" t="s">
        <v>77</v>
      </c>
      <c r="BK23" s="188">
        <f>ROUND(I23*H23,2)</f>
        <v>0</v>
      </c>
      <c r="BL23" s="20" t="s">
        <v>129</v>
      </c>
      <c r="BM23" s="187" t="s">
        <v>607</v>
      </c>
    </row>
    <row r="24" spans="1:65" s="2" customFormat="1" ht="22.5" customHeight="1">
      <c r="A24" s="37"/>
      <c r="B24" s="38"/>
      <c r="C24" s="176">
        <v>14</v>
      </c>
      <c r="D24" s="176"/>
      <c r="E24" s="177"/>
      <c r="F24" s="178" t="s">
        <v>1725</v>
      </c>
      <c r="G24" s="179" t="s">
        <v>1708</v>
      </c>
      <c r="H24" s="180">
        <v>12</v>
      </c>
      <c r="I24" s="181"/>
      <c r="J24" s="182">
        <f>ROUND(I24*H24,2)</f>
        <v>0</v>
      </c>
      <c r="K24" s="178"/>
      <c r="L24" s="42"/>
      <c r="M24" s="183" t="s">
        <v>19</v>
      </c>
      <c r="N24" s="184"/>
      <c r="O24" s="67"/>
      <c r="P24" s="185">
        <f>O24*H24</f>
        <v>0</v>
      </c>
      <c r="Q24" s="185">
        <v>0</v>
      </c>
      <c r="R24" s="185">
        <f>Q24*H24</f>
        <v>0</v>
      </c>
      <c r="S24" s="185">
        <v>0</v>
      </c>
      <c r="T24" s="186">
        <f>S24*H24</f>
        <v>0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R24" s="187" t="s">
        <v>129</v>
      </c>
      <c r="AT24" s="187" t="s">
        <v>124</v>
      </c>
      <c r="AU24" s="187" t="s">
        <v>79</v>
      </c>
      <c r="AY24" s="20" t="s">
        <v>121</v>
      </c>
      <c r="BE24" s="188">
        <f>IF(N24="základní",J24,0)</f>
        <v>0</v>
      </c>
      <c r="BF24" s="188">
        <f>IF(N24="snížená",J24,0)</f>
        <v>0</v>
      </c>
      <c r="BG24" s="188">
        <f>IF(N24="zákl. přenesená",J24,0)</f>
        <v>0</v>
      </c>
      <c r="BH24" s="188">
        <f>IF(N24="sníž. přenesená",J24,0)</f>
        <v>0</v>
      </c>
      <c r="BI24" s="188">
        <f>IF(N24="nulová",J24,0)</f>
        <v>0</v>
      </c>
      <c r="BJ24" s="20" t="s">
        <v>77</v>
      </c>
      <c r="BK24" s="188">
        <f>ROUND(I24*H24,2)</f>
        <v>0</v>
      </c>
      <c r="BL24" s="20" t="s">
        <v>129</v>
      </c>
      <c r="BM24" s="187" t="s">
        <v>612</v>
      </c>
    </row>
    <row r="25" spans="1:65" s="2" customFormat="1" ht="24.75" customHeight="1">
      <c r="A25" s="37"/>
      <c r="B25" s="38"/>
      <c r="C25" s="176">
        <v>15</v>
      </c>
      <c r="D25" s="176"/>
      <c r="E25" s="177"/>
      <c r="F25" s="178" t="s">
        <v>1726</v>
      </c>
      <c r="G25" s="179" t="s">
        <v>1708</v>
      </c>
      <c r="H25" s="180">
        <v>2</v>
      </c>
      <c r="I25" s="181"/>
      <c r="J25" s="182">
        <f>ROUND(I25*H25,2)</f>
        <v>0</v>
      </c>
      <c r="K25" s="178"/>
      <c r="L25" s="42"/>
      <c r="M25" s="183" t="s">
        <v>19</v>
      </c>
      <c r="N25" s="184"/>
      <c r="O25" s="67"/>
      <c r="P25" s="185">
        <f>O25*H25</f>
        <v>0</v>
      </c>
      <c r="Q25" s="185">
        <v>0</v>
      </c>
      <c r="R25" s="185">
        <f>Q25*H25</f>
        <v>0</v>
      </c>
      <c r="S25" s="185">
        <v>0</v>
      </c>
      <c r="T25" s="186">
        <f>S25*H25</f>
        <v>0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R25" s="187" t="s">
        <v>129</v>
      </c>
      <c r="AT25" s="187" t="s">
        <v>124</v>
      </c>
      <c r="AU25" s="187" t="s">
        <v>79</v>
      </c>
      <c r="AY25" s="20" t="s">
        <v>121</v>
      </c>
      <c r="BE25" s="188">
        <f>IF(N25="základní",J25,0)</f>
        <v>0</v>
      </c>
      <c r="BF25" s="188">
        <f>IF(N25="snížená",J25,0)</f>
        <v>0</v>
      </c>
      <c r="BG25" s="188">
        <f>IF(N25="zákl. přenesená",J25,0)</f>
        <v>0</v>
      </c>
      <c r="BH25" s="188">
        <f>IF(N25="sníž. přenesená",J25,0)</f>
        <v>0</v>
      </c>
      <c r="BI25" s="188">
        <f>IF(N25="nulová",J25,0)</f>
        <v>0</v>
      </c>
      <c r="BJ25" s="20" t="s">
        <v>77</v>
      </c>
      <c r="BK25" s="188">
        <f>ROUND(I25*H25,2)</f>
        <v>0</v>
      </c>
      <c r="BL25" s="20" t="s">
        <v>129</v>
      </c>
      <c r="BM25" s="187" t="s">
        <v>616</v>
      </c>
    </row>
    <row r="26" spans="1:65" s="2" customFormat="1" ht="21" customHeight="1">
      <c r="A26" s="37"/>
      <c r="B26" s="38"/>
      <c r="C26" s="176">
        <v>16</v>
      </c>
      <c r="D26" s="176"/>
      <c r="E26" s="177"/>
      <c r="F26" s="178" t="s">
        <v>1727</v>
      </c>
      <c r="G26" s="179" t="s">
        <v>1708</v>
      </c>
      <c r="H26" s="180">
        <v>15</v>
      </c>
      <c r="I26" s="181"/>
      <c r="J26" s="182">
        <f>ROUND(I26*H26,2)</f>
        <v>0</v>
      </c>
      <c r="K26" s="178"/>
      <c r="L26" s="42"/>
      <c r="M26" s="183" t="s">
        <v>19</v>
      </c>
      <c r="N26" s="184"/>
      <c r="O26" s="67"/>
      <c r="P26" s="185">
        <f>O26*H26</f>
        <v>0</v>
      </c>
      <c r="Q26" s="185">
        <v>0</v>
      </c>
      <c r="R26" s="185">
        <f>Q26*H26</f>
        <v>0</v>
      </c>
      <c r="S26" s="185">
        <v>0</v>
      </c>
      <c r="T26" s="186">
        <f>S26*H26</f>
        <v>0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R26" s="187" t="s">
        <v>129</v>
      </c>
      <c r="AT26" s="187" t="s">
        <v>124</v>
      </c>
      <c r="AU26" s="187" t="s">
        <v>79</v>
      </c>
      <c r="AY26" s="20" t="s">
        <v>121</v>
      </c>
      <c r="BE26" s="188">
        <f>IF(N26="základní",J26,0)</f>
        <v>0</v>
      </c>
      <c r="BF26" s="188">
        <f>IF(N26="snížená",J26,0)</f>
        <v>0</v>
      </c>
      <c r="BG26" s="188">
        <f>IF(N26="zákl. přenesená",J26,0)</f>
        <v>0</v>
      </c>
      <c r="BH26" s="188">
        <f>IF(N26="sníž. přenesená",J26,0)</f>
        <v>0</v>
      </c>
      <c r="BI26" s="188">
        <f>IF(N26="nulová",J26,0)</f>
        <v>0</v>
      </c>
      <c r="BJ26" s="20" t="s">
        <v>77</v>
      </c>
      <c r="BK26" s="188">
        <f>ROUND(I26*H26,2)</f>
        <v>0</v>
      </c>
      <c r="BL26" s="20" t="s">
        <v>129</v>
      </c>
      <c r="BM26" s="187" t="s">
        <v>623</v>
      </c>
    </row>
    <row r="27" spans="1:65" s="2" customFormat="1" ht="24.75" customHeight="1">
      <c r="A27" s="37"/>
      <c r="B27" s="38"/>
      <c r="C27" s="176">
        <v>17</v>
      </c>
      <c r="D27" s="176"/>
      <c r="E27" s="177"/>
      <c r="F27" s="178" t="s">
        <v>1728</v>
      </c>
      <c r="G27" s="179" t="s">
        <v>1708</v>
      </c>
      <c r="H27" s="180">
        <v>30</v>
      </c>
      <c r="I27" s="181"/>
      <c r="J27" s="182">
        <f>ROUND(I27*H27,2)</f>
        <v>0</v>
      </c>
      <c r="K27" s="178"/>
      <c r="L27" s="42"/>
      <c r="M27" s="183" t="s">
        <v>19</v>
      </c>
      <c r="N27" s="184"/>
      <c r="O27" s="67"/>
      <c r="P27" s="185">
        <f>O27*H27</f>
        <v>0</v>
      </c>
      <c r="Q27" s="185">
        <v>0</v>
      </c>
      <c r="R27" s="185">
        <f>Q27*H27</f>
        <v>0</v>
      </c>
      <c r="S27" s="185">
        <v>0</v>
      </c>
      <c r="T27" s="186">
        <f>S27*H27</f>
        <v>0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R27" s="187" t="s">
        <v>129</v>
      </c>
      <c r="AT27" s="187" t="s">
        <v>124</v>
      </c>
      <c r="AU27" s="187" t="s">
        <v>79</v>
      </c>
      <c r="AY27" s="20" t="s">
        <v>121</v>
      </c>
      <c r="BE27" s="188">
        <f>IF(N27="základní",J27,0)</f>
        <v>0</v>
      </c>
      <c r="BF27" s="188">
        <f>IF(N27="snížená",J27,0)</f>
        <v>0</v>
      </c>
      <c r="BG27" s="188">
        <f>IF(N27="zákl. přenesená",J27,0)</f>
        <v>0</v>
      </c>
      <c r="BH27" s="188">
        <f>IF(N27="sníž. přenesená",J27,0)</f>
        <v>0</v>
      </c>
      <c r="BI27" s="188">
        <f>IF(N27="nulová",J27,0)</f>
        <v>0</v>
      </c>
      <c r="BJ27" s="20" t="s">
        <v>77</v>
      </c>
      <c r="BK27" s="188">
        <f>ROUND(I27*H27,2)</f>
        <v>0</v>
      </c>
      <c r="BL27" s="20" t="s">
        <v>129</v>
      </c>
      <c r="BM27" s="187" t="s">
        <v>616</v>
      </c>
    </row>
    <row r="28" spans="1:65" s="2" customFormat="1" ht="21" customHeight="1">
      <c r="A28" s="37"/>
      <c r="B28" s="38"/>
      <c r="C28" s="176">
        <v>18</v>
      </c>
      <c r="D28" s="176"/>
      <c r="E28" s="177"/>
      <c r="F28" s="178" t="s">
        <v>1729</v>
      </c>
      <c r="G28" s="179" t="s">
        <v>1708</v>
      </c>
      <c r="H28" s="180">
        <v>14</v>
      </c>
      <c r="I28" s="181"/>
      <c r="J28" s="182">
        <f>ROUND(I28*H28,2)</f>
        <v>0</v>
      </c>
      <c r="K28" s="178"/>
      <c r="L28" s="42"/>
      <c r="M28" s="183" t="s">
        <v>19</v>
      </c>
      <c r="N28" s="184"/>
      <c r="O28" s="67"/>
      <c r="P28" s="185">
        <f>O28*H28</f>
        <v>0</v>
      </c>
      <c r="Q28" s="185">
        <v>0</v>
      </c>
      <c r="R28" s="185">
        <f>Q28*H28</f>
        <v>0</v>
      </c>
      <c r="S28" s="185">
        <v>0</v>
      </c>
      <c r="T28" s="186">
        <f>S28*H28</f>
        <v>0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R28" s="187" t="s">
        <v>129</v>
      </c>
      <c r="AT28" s="187" t="s">
        <v>124</v>
      </c>
      <c r="AU28" s="187" t="s">
        <v>79</v>
      </c>
      <c r="AY28" s="20" t="s">
        <v>121</v>
      </c>
      <c r="BE28" s="188">
        <f>IF(N28="základní",J28,0)</f>
        <v>0</v>
      </c>
      <c r="BF28" s="188">
        <f>IF(N28="snížená",J28,0)</f>
        <v>0</v>
      </c>
      <c r="BG28" s="188">
        <f>IF(N28="zákl. přenesená",J28,0)</f>
        <v>0</v>
      </c>
      <c r="BH28" s="188">
        <f>IF(N28="sníž. přenesená",J28,0)</f>
        <v>0</v>
      </c>
      <c r="BI28" s="188">
        <f>IF(N28="nulová",J28,0)</f>
        <v>0</v>
      </c>
      <c r="BJ28" s="20" t="s">
        <v>77</v>
      </c>
      <c r="BK28" s="188">
        <f>ROUND(I28*H28,2)</f>
        <v>0</v>
      </c>
      <c r="BL28" s="20" t="s">
        <v>129</v>
      </c>
      <c r="BM28" s="187" t="s">
        <v>623</v>
      </c>
    </row>
    <row r="29" spans="1:65" s="2" customFormat="1" ht="24.75" customHeight="1">
      <c r="A29" s="37"/>
      <c r="B29" s="38"/>
      <c r="C29" s="176">
        <v>19</v>
      </c>
      <c r="D29" s="176"/>
      <c r="E29" s="177"/>
      <c r="F29" s="178" t="s">
        <v>1730</v>
      </c>
      <c r="G29" s="179" t="s">
        <v>1731</v>
      </c>
      <c r="H29" s="180">
        <v>1</v>
      </c>
      <c r="I29" s="181"/>
      <c r="J29" s="182">
        <f>ROUND(I29*H29,2)</f>
        <v>0</v>
      </c>
      <c r="K29" s="178"/>
      <c r="L29" s="42"/>
      <c r="M29" s="183" t="s">
        <v>19</v>
      </c>
      <c r="N29" s="184"/>
      <c r="O29" s="67"/>
      <c r="P29" s="185">
        <f>O29*H29</f>
        <v>0</v>
      </c>
      <c r="Q29" s="185">
        <v>0</v>
      </c>
      <c r="R29" s="185">
        <f>Q29*H29</f>
        <v>0</v>
      </c>
      <c r="S29" s="185">
        <v>0</v>
      </c>
      <c r="T29" s="186">
        <f>S29*H29</f>
        <v>0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R29" s="187" t="s">
        <v>129</v>
      </c>
      <c r="AT29" s="187" t="s">
        <v>124</v>
      </c>
      <c r="AU29" s="187" t="s">
        <v>79</v>
      </c>
      <c r="AY29" s="20" t="s">
        <v>121</v>
      </c>
      <c r="BE29" s="188">
        <f>IF(N29="základní",J29,0)</f>
        <v>0</v>
      </c>
      <c r="BF29" s="188">
        <f>IF(N29="snížená",J29,0)</f>
        <v>0</v>
      </c>
      <c r="BG29" s="188">
        <f>IF(N29="zákl. přenesená",J29,0)</f>
        <v>0</v>
      </c>
      <c r="BH29" s="188">
        <f>IF(N29="sníž. přenesená",J29,0)</f>
        <v>0</v>
      </c>
      <c r="BI29" s="188">
        <f>IF(N29="nulová",J29,0)</f>
        <v>0</v>
      </c>
      <c r="BJ29" s="20" t="s">
        <v>77</v>
      </c>
      <c r="BK29" s="188">
        <f>ROUND(I29*H29,2)</f>
        <v>0</v>
      </c>
      <c r="BL29" s="20" t="s">
        <v>129</v>
      </c>
      <c r="BM29" s="187" t="s">
        <v>616</v>
      </c>
    </row>
    <row r="30" spans="1:65" s="2" customFormat="1" ht="21" customHeight="1">
      <c r="A30" s="37"/>
      <c r="B30" s="38"/>
      <c r="C30" s="176">
        <v>20</v>
      </c>
      <c r="D30" s="176"/>
      <c r="E30" s="177"/>
      <c r="F30" s="178" t="s">
        <v>1732</v>
      </c>
      <c r="G30" s="179" t="s">
        <v>1731</v>
      </c>
      <c r="H30" s="180">
        <v>1</v>
      </c>
      <c r="I30" s="181"/>
      <c r="J30" s="182">
        <f>ROUND(I30*H30,2)</f>
        <v>0</v>
      </c>
      <c r="K30" s="178"/>
      <c r="L30" s="42"/>
      <c r="M30" s="183" t="s">
        <v>19</v>
      </c>
      <c r="N30" s="184"/>
      <c r="O30" s="67"/>
      <c r="P30" s="185">
        <f>O30*H30</f>
        <v>0</v>
      </c>
      <c r="Q30" s="185">
        <v>0</v>
      </c>
      <c r="R30" s="185">
        <f>Q30*H30</f>
        <v>0</v>
      </c>
      <c r="S30" s="185">
        <v>0</v>
      </c>
      <c r="T30" s="186">
        <f>S30*H30</f>
        <v>0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R30" s="187" t="s">
        <v>129</v>
      </c>
      <c r="AT30" s="187" t="s">
        <v>124</v>
      </c>
      <c r="AU30" s="187" t="s">
        <v>79</v>
      </c>
      <c r="AY30" s="20" t="s">
        <v>121</v>
      </c>
      <c r="BE30" s="188">
        <f>IF(N30="základní",J30,0)</f>
        <v>0</v>
      </c>
      <c r="BF30" s="188">
        <f>IF(N30="snížená",J30,0)</f>
        <v>0</v>
      </c>
      <c r="BG30" s="188">
        <f>IF(N30="zákl. přenesená",J30,0)</f>
        <v>0</v>
      </c>
      <c r="BH30" s="188">
        <f>IF(N30="sníž. přenesená",J30,0)</f>
        <v>0</v>
      </c>
      <c r="BI30" s="188">
        <f>IF(N30="nulová",J30,0)</f>
        <v>0</v>
      </c>
      <c r="BJ30" s="20" t="s">
        <v>77</v>
      </c>
      <c r="BK30" s="188">
        <f>ROUND(I30*H30,2)</f>
        <v>0</v>
      </c>
      <c r="BL30" s="20" t="s">
        <v>129</v>
      </c>
      <c r="BM30" s="187" t="s">
        <v>623</v>
      </c>
    </row>
    <row r="31" spans="1:65" s="2" customFormat="1" ht="24.75" customHeight="1">
      <c r="A31" s="37"/>
      <c r="B31" s="38"/>
      <c r="C31" s="176"/>
      <c r="D31" s="176"/>
      <c r="E31" s="177"/>
      <c r="F31" s="178"/>
      <c r="G31" s="179"/>
      <c r="H31" s="180"/>
      <c r="I31" s="181"/>
      <c r="J31" s="182"/>
      <c r="K31" s="178"/>
      <c r="L31" s="42"/>
      <c r="M31" s="183" t="s">
        <v>19</v>
      </c>
      <c r="N31" s="184"/>
      <c r="O31" s="67"/>
      <c r="P31" s="185">
        <f>O31*H31</f>
        <v>0</v>
      </c>
      <c r="Q31" s="185">
        <v>0</v>
      </c>
      <c r="R31" s="185">
        <f>Q31*H31</f>
        <v>0</v>
      </c>
      <c r="S31" s="185">
        <v>0</v>
      </c>
      <c r="T31" s="186">
        <f>S31*H31</f>
        <v>0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R31" s="187" t="s">
        <v>129</v>
      </c>
      <c r="AT31" s="187" t="s">
        <v>124</v>
      </c>
      <c r="AU31" s="187" t="s">
        <v>79</v>
      </c>
      <c r="AY31" s="20" t="s">
        <v>121</v>
      </c>
      <c r="BE31" s="188">
        <f>IF(N31="základní",J31,0)</f>
        <v>0</v>
      </c>
      <c r="BF31" s="188">
        <f>IF(N31="snížená",J31,0)</f>
        <v>0</v>
      </c>
      <c r="BG31" s="188">
        <f>IF(N31="zákl. přenesená",J31,0)</f>
        <v>0</v>
      </c>
      <c r="BH31" s="188">
        <f>IF(N31="sníž. přenesená",J31,0)</f>
        <v>0</v>
      </c>
      <c r="BI31" s="188">
        <f>IF(N31="nulová",J31,0)</f>
        <v>0</v>
      </c>
      <c r="BJ31" s="20" t="s">
        <v>77</v>
      </c>
      <c r="BK31" s="188">
        <f>ROUND(I31*H31,2)</f>
        <v>0</v>
      </c>
      <c r="BL31" s="20" t="s">
        <v>129</v>
      </c>
      <c r="BM31" s="187" t="s">
        <v>616</v>
      </c>
    </row>
    <row r="32" spans="1:65" s="2" customFormat="1" ht="21" customHeight="1">
      <c r="A32" s="37"/>
      <c r="B32" s="38"/>
      <c r="C32" s="176"/>
      <c r="D32" s="176"/>
      <c r="E32" s="177" t="s">
        <v>1733</v>
      </c>
      <c r="F32" s="178"/>
      <c r="G32" s="179"/>
      <c r="H32" s="180"/>
      <c r="I32" s="181"/>
      <c r="J32" s="182">
        <f>SUM(J5:J30)</f>
        <v>0</v>
      </c>
      <c r="K32" s="178"/>
      <c r="L32" s="42"/>
      <c r="M32" s="183" t="s">
        <v>19</v>
      </c>
      <c r="N32" s="184"/>
      <c r="O32" s="67"/>
      <c r="P32" s="185">
        <f>O32*H32</f>
        <v>0</v>
      </c>
      <c r="Q32" s="185">
        <v>0</v>
      </c>
      <c r="R32" s="185">
        <f>Q32*H32</f>
        <v>0</v>
      </c>
      <c r="S32" s="185">
        <v>0</v>
      </c>
      <c r="T32" s="186">
        <f>S32*H32</f>
        <v>0</v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R32" s="187" t="s">
        <v>129</v>
      </c>
      <c r="AT32" s="187" t="s">
        <v>124</v>
      </c>
      <c r="AU32" s="187" t="s">
        <v>79</v>
      </c>
      <c r="AY32" s="20" t="s">
        <v>121</v>
      </c>
      <c r="BE32" s="188">
        <f>IF(N32="základní",J32,0)</f>
        <v>0</v>
      </c>
      <c r="BF32" s="188">
        <f>IF(N32="snížená",J32,0)</f>
        <v>0</v>
      </c>
      <c r="BG32" s="188">
        <f>IF(N32="zákl. přenesená",J32,0)</f>
        <v>0</v>
      </c>
      <c r="BH32" s="188">
        <f>IF(N32="sníž. přenesená",J32,0)</f>
        <v>0</v>
      </c>
      <c r="BI32" s="188">
        <f>IF(N32="nulová",J32,0)</f>
        <v>0</v>
      </c>
      <c r="BJ32" s="20" t="s">
        <v>77</v>
      </c>
      <c r="BK32" s="188">
        <f>ROUND(I32*H32,2)</f>
        <v>0</v>
      </c>
      <c r="BL32" s="20" t="s">
        <v>129</v>
      </c>
      <c r="BM32" s="187" t="s">
        <v>623</v>
      </c>
    </row>
  </sheetData>
  <sheetProtection formatColumns="0" formatRows="0" autoFilter="0"/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8" customFormat="1" ht="45" customHeight="1">
      <c r="B3" s="270"/>
      <c r="C3" s="398" t="s">
        <v>1508</v>
      </c>
      <c r="D3" s="398"/>
      <c r="E3" s="398"/>
      <c r="F3" s="398"/>
      <c r="G3" s="398"/>
      <c r="H3" s="398"/>
      <c r="I3" s="398"/>
      <c r="J3" s="398"/>
      <c r="K3" s="271"/>
    </row>
    <row r="4" spans="2:11" s="1" customFormat="1" ht="25.5" customHeight="1">
      <c r="B4" s="272"/>
      <c r="C4" s="403" t="s">
        <v>1509</v>
      </c>
      <c r="D4" s="403"/>
      <c r="E4" s="403"/>
      <c r="F4" s="403"/>
      <c r="G4" s="403"/>
      <c r="H4" s="403"/>
      <c r="I4" s="403"/>
      <c r="J4" s="403"/>
      <c r="K4" s="273"/>
    </row>
    <row r="5" spans="2:11" s="1" customFormat="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2"/>
      <c r="C6" s="402" t="s">
        <v>1510</v>
      </c>
      <c r="D6" s="402"/>
      <c r="E6" s="402"/>
      <c r="F6" s="402"/>
      <c r="G6" s="402"/>
      <c r="H6" s="402"/>
      <c r="I6" s="402"/>
      <c r="J6" s="402"/>
      <c r="K6" s="273"/>
    </row>
    <row r="7" spans="2:11" s="1" customFormat="1" ht="15" customHeight="1">
      <c r="B7" s="276"/>
      <c r="C7" s="402" t="s">
        <v>1511</v>
      </c>
      <c r="D7" s="402"/>
      <c r="E7" s="402"/>
      <c r="F7" s="402"/>
      <c r="G7" s="402"/>
      <c r="H7" s="402"/>
      <c r="I7" s="402"/>
      <c r="J7" s="402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402" t="s">
        <v>1512</v>
      </c>
      <c r="D9" s="402"/>
      <c r="E9" s="402"/>
      <c r="F9" s="402"/>
      <c r="G9" s="402"/>
      <c r="H9" s="402"/>
      <c r="I9" s="402"/>
      <c r="J9" s="402"/>
      <c r="K9" s="273"/>
    </row>
    <row r="10" spans="2:11" s="1" customFormat="1" ht="15" customHeight="1">
      <c r="B10" s="276"/>
      <c r="C10" s="275"/>
      <c r="D10" s="402" t="s">
        <v>1513</v>
      </c>
      <c r="E10" s="402"/>
      <c r="F10" s="402"/>
      <c r="G10" s="402"/>
      <c r="H10" s="402"/>
      <c r="I10" s="402"/>
      <c r="J10" s="402"/>
      <c r="K10" s="273"/>
    </row>
    <row r="11" spans="2:11" s="1" customFormat="1" ht="15" customHeight="1">
      <c r="B11" s="276"/>
      <c r="C11" s="277"/>
      <c r="D11" s="402" t="s">
        <v>1514</v>
      </c>
      <c r="E11" s="402"/>
      <c r="F11" s="402"/>
      <c r="G11" s="402"/>
      <c r="H11" s="402"/>
      <c r="I11" s="402"/>
      <c r="J11" s="402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1515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402" t="s">
        <v>1516</v>
      </c>
      <c r="E15" s="402"/>
      <c r="F15" s="402"/>
      <c r="G15" s="402"/>
      <c r="H15" s="402"/>
      <c r="I15" s="402"/>
      <c r="J15" s="402"/>
      <c r="K15" s="273"/>
    </row>
    <row r="16" spans="2:11" s="1" customFormat="1" ht="15" customHeight="1">
      <c r="B16" s="276"/>
      <c r="C16" s="277"/>
      <c r="D16" s="402" t="s">
        <v>1517</v>
      </c>
      <c r="E16" s="402"/>
      <c r="F16" s="402"/>
      <c r="G16" s="402"/>
      <c r="H16" s="402"/>
      <c r="I16" s="402"/>
      <c r="J16" s="402"/>
      <c r="K16" s="273"/>
    </row>
    <row r="17" spans="2:11" s="1" customFormat="1" ht="15" customHeight="1">
      <c r="B17" s="276"/>
      <c r="C17" s="277"/>
      <c r="D17" s="402" t="s">
        <v>1518</v>
      </c>
      <c r="E17" s="402"/>
      <c r="F17" s="402"/>
      <c r="G17" s="402"/>
      <c r="H17" s="402"/>
      <c r="I17" s="402"/>
      <c r="J17" s="402"/>
      <c r="K17" s="273"/>
    </row>
    <row r="18" spans="2:11" s="1" customFormat="1" ht="15" customHeight="1">
      <c r="B18" s="276"/>
      <c r="C18" s="277"/>
      <c r="D18" s="277"/>
      <c r="E18" s="279" t="s">
        <v>76</v>
      </c>
      <c r="F18" s="402" t="s">
        <v>1519</v>
      </c>
      <c r="G18" s="402"/>
      <c r="H18" s="402"/>
      <c r="I18" s="402"/>
      <c r="J18" s="402"/>
      <c r="K18" s="273"/>
    </row>
    <row r="19" spans="2:11" s="1" customFormat="1" ht="15" customHeight="1">
      <c r="B19" s="276"/>
      <c r="C19" s="277"/>
      <c r="D19" s="277"/>
      <c r="E19" s="279" t="s">
        <v>1520</v>
      </c>
      <c r="F19" s="402" t="s">
        <v>1521</v>
      </c>
      <c r="G19" s="402"/>
      <c r="H19" s="402"/>
      <c r="I19" s="402"/>
      <c r="J19" s="402"/>
      <c r="K19" s="273"/>
    </row>
    <row r="20" spans="2:11" s="1" customFormat="1" ht="15" customHeight="1">
      <c r="B20" s="276"/>
      <c r="C20" s="277"/>
      <c r="D20" s="277"/>
      <c r="E20" s="279" t="s">
        <v>1522</v>
      </c>
      <c r="F20" s="402" t="s">
        <v>1523</v>
      </c>
      <c r="G20" s="402"/>
      <c r="H20" s="402"/>
      <c r="I20" s="402"/>
      <c r="J20" s="402"/>
      <c r="K20" s="273"/>
    </row>
    <row r="21" spans="2:11" s="1" customFormat="1" ht="15" customHeight="1">
      <c r="B21" s="276"/>
      <c r="C21" s="277"/>
      <c r="D21" s="277"/>
      <c r="E21" s="279" t="s">
        <v>1524</v>
      </c>
      <c r="F21" s="402" t="s">
        <v>1525</v>
      </c>
      <c r="G21" s="402"/>
      <c r="H21" s="402"/>
      <c r="I21" s="402"/>
      <c r="J21" s="402"/>
      <c r="K21" s="273"/>
    </row>
    <row r="22" spans="2:11" s="1" customFormat="1" ht="15" customHeight="1">
      <c r="B22" s="276"/>
      <c r="C22" s="277"/>
      <c r="D22" s="277"/>
      <c r="E22" s="279" t="s">
        <v>1526</v>
      </c>
      <c r="F22" s="402" t="s">
        <v>1527</v>
      </c>
      <c r="G22" s="402"/>
      <c r="H22" s="402"/>
      <c r="I22" s="402"/>
      <c r="J22" s="402"/>
      <c r="K22" s="273"/>
    </row>
    <row r="23" spans="2:11" s="1" customFormat="1" ht="15" customHeight="1">
      <c r="B23" s="276"/>
      <c r="C23" s="277"/>
      <c r="D23" s="277"/>
      <c r="E23" s="279" t="s">
        <v>1528</v>
      </c>
      <c r="F23" s="402" t="s">
        <v>1529</v>
      </c>
      <c r="G23" s="402"/>
      <c r="H23" s="402"/>
      <c r="I23" s="402"/>
      <c r="J23" s="402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402" t="s">
        <v>1530</v>
      </c>
      <c r="D25" s="402"/>
      <c r="E25" s="402"/>
      <c r="F25" s="402"/>
      <c r="G25" s="402"/>
      <c r="H25" s="402"/>
      <c r="I25" s="402"/>
      <c r="J25" s="402"/>
      <c r="K25" s="273"/>
    </row>
    <row r="26" spans="2:11" s="1" customFormat="1" ht="15" customHeight="1">
      <c r="B26" s="276"/>
      <c r="C26" s="402" t="s">
        <v>1531</v>
      </c>
      <c r="D26" s="402"/>
      <c r="E26" s="402"/>
      <c r="F26" s="402"/>
      <c r="G26" s="402"/>
      <c r="H26" s="402"/>
      <c r="I26" s="402"/>
      <c r="J26" s="402"/>
      <c r="K26" s="273"/>
    </row>
    <row r="27" spans="2:11" s="1" customFormat="1" ht="15" customHeight="1">
      <c r="B27" s="276"/>
      <c r="C27" s="275"/>
      <c r="D27" s="402" t="s">
        <v>1532</v>
      </c>
      <c r="E27" s="402"/>
      <c r="F27" s="402"/>
      <c r="G27" s="402"/>
      <c r="H27" s="402"/>
      <c r="I27" s="402"/>
      <c r="J27" s="402"/>
      <c r="K27" s="273"/>
    </row>
    <row r="28" spans="2:11" s="1" customFormat="1" ht="15" customHeight="1">
      <c r="B28" s="276"/>
      <c r="C28" s="277"/>
      <c r="D28" s="402" t="s">
        <v>1533</v>
      </c>
      <c r="E28" s="402"/>
      <c r="F28" s="402"/>
      <c r="G28" s="402"/>
      <c r="H28" s="402"/>
      <c r="I28" s="402"/>
      <c r="J28" s="402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402" t="s">
        <v>1534</v>
      </c>
      <c r="E30" s="402"/>
      <c r="F30" s="402"/>
      <c r="G30" s="402"/>
      <c r="H30" s="402"/>
      <c r="I30" s="402"/>
      <c r="J30" s="402"/>
      <c r="K30" s="273"/>
    </row>
    <row r="31" spans="2:11" s="1" customFormat="1" ht="15" customHeight="1">
      <c r="B31" s="276"/>
      <c r="C31" s="277"/>
      <c r="D31" s="402" t="s">
        <v>1535</v>
      </c>
      <c r="E31" s="402"/>
      <c r="F31" s="402"/>
      <c r="G31" s="402"/>
      <c r="H31" s="402"/>
      <c r="I31" s="402"/>
      <c r="J31" s="402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402" t="s">
        <v>1536</v>
      </c>
      <c r="E33" s="402"/>
      <c r="F33" s="402"/>
      <c r="G33" s="402"/>
      <c r="H33" s="402"/>
      <c r="I33" s="402"/>
      <c r="J33" s="402"/>
      <c r="K33" s="273"/>
    </row>
    <row r="34" spans="2:11" s="1" customFormat="1" ht="15" customHeight="1">
      <c r="B34" s="276"/>
      <c r="C34" s="277"/>
      <c r="D34" s="402" t="s">
        <v>1537</v>
      </c>
      <c r="E34" s="402"/>
      <c r="F34" s="402"/>
      <c r="G34" s="402"/>
      <c r="H34" s="402"/>
      <c r="I34" s="402"/>
      <c r="J34" s="402"/>
      <c r="K34" s="273"/>
    </row>
    <row r="35" spans="2:11" s="1" customFormat="1" ht="15" customHeight="1">
      <c r="B35" s="276"/>
      <c r="C35" s="277"/>
      <c r="D35" s="402" t="s">
        <v>1538</v>
      </c>
      <c r="E35" s="402"/>
      <c r="F35" s="402"/>
      <c r="G35" s="402"/>
      <c r="H35" s="402"/>
      <c r="I35" s="402"/>
      <c r="J35" s="402"/>
      <c r="K35" s="273"/>
    </row>
    <row r="36" spans="2:11" s="1" customFormat="1" ht="15" customHeight="1">
      <c r="B36" s="276"/>
      <c r="C36" s="277"/>
      <c r="D36" s="275"/>
      <c r="E36" s="278" t="s">
        <v>107</v>
      </c>
      <c r="F36" s="275"/>
      <c r="G36" s="402" t="s">
        <v>1539</v>
      </c>
      <c r="H36" s="402"/>
      <c r="I36" s="402"/>
      <c r="J36" s="402"/>
      <c r="K36" s="273"/>
    </row>
    <row r="37" spans="2:11" s="1" customFormat="1" ht="30.75" customHeight="1">
      <c r="B37" s="276"/>
      <c r="C37" s="277"/>
      <c r="D37" s="275"/>
      <c r="E37" s="278" t="s">
        <v>1540</v>
      </c>
      <c r="F37" s="275"/>
      <c r="G37" s="402" t="s">
        <v>1541</v>
      </c>
      <c r="H37" s="402"/>
      <c r="I37" s="402"/>
      <c r="J37" s="402"/>
      <c r="K37" s="273"/>
    </row>
    <row r="38" spans="2:11" s="1" customFormat="1" ht="15" customHeight="1">
      <c r="B38" s="276"/>
      <c r="C38" s="277"/>
      <c r="D38" s="275"/>
      <c r="E38" s="278" t="s">
        <v>50</v>
      </c>
      <c r="F38" s="275"/>
      <c r="G38" s="402" t="s">
        <v>1542</v>
      </c>
      <c r="H38" s="402"/>
      <c r="I38" s="402"/>
      <c r="J38" s="402"/>
      <c r="K38" s="273"/>
    </row>
    <row r="39" spans="2:11" s="1" customFormat="1" ht="15" customHeight="1">
      <c r="B39" s="276"/>
      <c r="C39" s="277"/>
      <c r="D39" s="275"/>
      <c r="E39" s="278" t="s">
        <v>51</v>
      </c>
      <c r="F39" s="275"/>
      <c r="G39" s="402" t="s">
        <v>1543</v>
      </c>
      <c r="H39" s="402"/>
      <c r="I39" s="402"/>
      <c r="J39" s="402"/>
      <c r="K39" s="273"/>
    </row>
    <row r="40" spans="2:11" s="1" customFormat="1" ht="15" customHeight="1">
      <c r="B40" s="276"/>
      <c r="C40" s="277"/>
      <c r="D40" s="275"/>
      <c r="E40" s="278" t="s">
        <v>108</v>
      </c>
      <c r="F40" s="275"/>
      <c r="G40" s="402" t="s">
        <v>1544</v>
      </c>
      <c r="H40" s="402"/>
      <c r="I40" s="402"/>
      <c r="J40" s="402"/>
      <c r="K40" s="273"/>
    </row>
    <row r="41" spans="2:11" s="1" customFormat="1" ht="15" customHeight="1">
      <c r="B41" s="276"/>
      <c r="C41" s="277"/>
      <c r="D41" s="275"/>
      <c r="E41" s="278" t="s">
        <v>109</v>
      </c>
      <c r="F41" s="275"/>
      <c r="G41" s="402" t="s">
        <v>1545</v>
      </c>
      <c r="H41" s="402"/>
      <c r="I41" s="402"/>
      <c r="J41" s="402"/>
      <c r="K41" s="273"/>
    </row>
    <row r="42" spans="2:11" s="1" customFormat="1" ht="15" customHeight="1">
      <c r="B42" s="276"/>
      <c r="C42" s="277"/>
      <c r="D42" s="275"/>
      <c r="E42" s="278" t="s">
        <v>1546</v>
      </c>
      <c r="F42" s="275"/>
      <c r="G42" s="402" t="s">
        <v>1547</v>
      </c>
      <c r="H42" s="402"/>
      <c r="I42" s="402"/>
      <c r="J42" s="402"/>
      <c r="K42" s="273"/>
    </row>
    <row r="43" spans="2:11" s="1" customFormat="1" ht="15" customHeight="1">
      <c r="B43" s="276"/>
      <c r="C43" s="277"/>
      <c r="D43" s="275"/>
      <c r="E43" s="278"/>
      <c r="F43" s="275"/>
      <c r="G43" s="402" t="s">
        <v>1548</v>
      </c>
      <c r="H43" s="402"/>
      <c r="I43" s="402"/>
      <c r="J43" s="402"/>
      <c r="K43" s="273"/>
    </row>
    <row r="44" spans="2:11" s="1" customFormat="1" ht="15" customHeight="1">
      <c r="B44" s="276"/>
      <c r="C44" s="277"/>
      <c r="D44" s="275"/>
      <c r="E44" s="278" t="s">
        <v>1549</v>
      </c>
      <c r="F44" s="275"/>
      <c r="G44" s="402" t="s">
        <v>1550</v>
      </c>
      <c r="H44" s="402"/>
      <c r="I44" s="402"/>
      <c r="J44" s="402"/>
      <c r="K44" s="273"/>
    </row>
    <row r="45" spans="2:11" s="1" customFormat="1" ht="15" customHeight="1">
      <c r="B45" s="276"/>
      <c r="C45" s="277"/>
      <c r="D45" s="275"/>
      <c r="E45" s="278" t="s">
        <v>111</v>
      </c>
      <c r="F45" s="275"/>
      <c r="G45" s="402" t="s">
        <v>1551</v>
      </c>
      <c r="H45" s="402"/>
      <c r="I45" s="402"/>
      <c r="J45" s="402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402" t="s">
        <v>1552</v>
      </c>
      <c r="E47" s="402"/>
      <c r="F47" s="402"/>
      <c r="G47" s="402"/>
      <c r="H47" s="402"/>
      <c r="I47" s="402"/>
      <c r="J47" s="402"/>
      <c r="K47" s="273"/>
    </row>
    <row r="48" spans="2:11" s="1" customFormat="1" ht="15" customHeight="1">
      <c r="B48" s="276"/>
      <c r="C48" s="277"/>
      <c r="D48" s="277"/>
      <c r="E48" s="402" t="s">
        <v>1553</v>
      </c>
      <c r="F48" s="402"/>
      <c r="G48" s="402"/>
      <c r="H48" s="402"/>
      <c r="I48" s="402"/>
      <c r="J48" s="402"/>
      <c r="K48" s="273"/>
    </row>
    <row r="49" spans="2:11" s="1" customFormat="1" ht="15" customHeight="1">
      <c r="B49" s="276"/>
      <c r="C49" s="277"/>
      <c r="D49" s="277"/>
      <c r="E49" s="402" t="s">
        <v>1554</v>
      </c>
      <c r="F49" s="402"/>
      <c r="G49" s="402"/>
      <c r="H49" s="402"/>
      <c r="I49" s="402"/>
      <c r="J49" s="402"/>
      <c r="K49" s="273"/>
    </row>
    <row r="50" spans="2:11" s="1" customFormat="1" ht="15" customHeight="1">
      <c r="B50" s="276"/>
      <c r="C50" s="277"/>
      <c r="D50" s="277"/>
      <c r="E50" s="402" t="s">
        <v>1555</v>
      </c>
      <c r="F50" s="402"/>
      <c r="G50" s="402"/>
      <c r="H50" s="402"/>
      <c r="I50" s="402"/>
      <c r="J50" s="402"/>
      <c r="K50" s="273"/>
    </row>
    <row r="51" spans="2:11" s="1" customFormat="1" ht="15" customHeight="1">
      <c r="B51" s="276"/>
      <c r="C51" s="277"/>
      <c r="D51" s="402" t="s">
        <v>1556</v>
      </c>
      <c r="E51" s="402"/>
      <c r="F51" s="402"/>
      <c r="G51" s="402"/>
      <c r="H51" s="402"/>
      <c r="I51" s="402"/>
      <c r="J51" s="402"/>
      <c r="K51" s="273"/>
    </row>
    <row r="52" spans="2:11" s="1" customFormat="1" ht="25.5" customHeight="1">
      <c r="B52" s="272"/>
      <c r="C52" s="403" t="s">
        <v>1557</v>
      </c>
      <c r="D52" s="403"/>
      <c r="E52" s="403"/>
      <c r="F52" s="403"/>
      <c r="G52" s="403"/>
      <c r="H52" s="403"/>
      <c r="I52" s="403"/>
      <c r="J52" s="403"/>
      <c r="K52" s="273"/>
    </row>
    <row r="53" spans="2:11" s="1" customFormat="1" ht="5.25" customHeight="1">
      <c r="B53" s="272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2"/>
      <c r="C54" s="402" t="s">
        <v>1558</v>
      </c>
      <c r="D54" s="402"/>
      <c r="E54" s="402"/>
      <c r="F54" s="402"/>
      <c r="G54" s="402"/>
      <c r="H54" s="402"/>
      <c r="I54" s="402"/>
      <c r="J54" s="402"/>
      <c r="K54" s="273"/>
    </row>
    <row r="55" spans="2:11" s="1" customFormat="1" ht="15" customHeight="1">
      <c r="B55" s="272"/>
      <c r="C55" s="402" t="s">
        <v>1559</v>
      </c>
      <c r="D55" s="402"/>
      <c r="E55" s="402"/>
      <c r="F55" s="402"/>
      <c r="G55" s="402"/>
      <c r="H55" s="402"/>
      <c r="I55" s="402"/>
      <c r="J55" s="402"/>
      <c r="K55" s="273"/>
    </row>
    <row r="56" spans="2:11" s="1" customFormat="1" ht="12.75" customHeight="1">
      <c r="B56" s="272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2"/>
      <c r="C57" s="402" t="s">
        <v>1560</v>
      </c>
      <c r="D57" s="402"/>
      <c r="E57" s="402"/>
      <c r="F57" s="402"/>
      <c r="G57" s="402"/>
      <c r="H57" s="402"/>
      <c r="I57" s="402"/>
      <c r="J57" s="402"/>
      <c r="K57" s="273"/>
    </row>
    <row r="58" spans="2:11" s="1" customFormat="1" ht="15" customHeight="1">
      <c r="B58" s="272"/>
      <c r="C58" s="277"/>
      <c r="D58" s="402" t="s">
        <v>1561</v>
      </c>
      <c r="E58" s="402"/>
      <c r="F58" s="402"/>
      <c r="G58" s="402"/>
      <c r="H58" s="402"/>
      <c r="I58" s="402"/>
      <c r="J58" s="402"/>
      <c r="K58" s="273"/>
    </row>
    <row r="59" spans="2:11" s="1" customFormat="1" ht="15" customHeight="1">
      <c r="B59" s="272"/>
      <c r="C59" s="277"/>
      <c r="D59" s="402" t="s">
        <v>1562</v>
      </c>
      <c r="E59" s="402"/>
      <c r="F59" s="402"/>
      <c r="G59" s="402"/>
      <c r="H59" s="402"/>
      <c r="I59" s="402"/>
      <c r="J59" s="402"/>
      <c r="K59" s="273"/>
    </row>
    <row r="60" spans="2:11" s="1" customFormat="1" ht="15" customHeight="1">
      <c r="B60" s="272"/>
      <c r="C60" s="277"/>
      <c r="D60" s="402" t="s">
        <v>1563</v>
      </c>
      <c r="E60" s="402"/>
      <c r="F60" s="402"/>
      <c r="G60" s="402"/>
      <c r="H60" s="402"/>
      <c r="I60" s="402"/>
      <c r="J60" s="402"/>
      <c r="K60" s="273"/>
    </row>
    <row r="61" spans="2:11" s="1" customFormat="1" ht="15" customHeight="1">
      <c r="B61" s="272"/>
      <c r="C61" s="277"/>
      <c r="D61" s="402" t="s">
        <v>1564</v>
      </c>
      <c r="E61" s="402"/>
      <c r="F61" s="402"/>
      <c r="G61" s="402"/>
      <c r="H61" s="402"/>
      <c r="I61" s="402"/>
      <c r="J61" s="402"/>
      <c r="K61" s="273"/>
    </row>
    <row r="62" spans="2:11" s="1" customFormat="1" ht="15" customHeight="1">
      <c r="B62" s="272"/>
      <c r="C62" s="277"/>
      <c r="D62" s="404" t="s">
        <v>1565</v>
      </c>
      <c r="E62" s="404"/>
      <c r="F62" s="404"/>
      <c r="G62" s="404"/>
      <c r="H62" s="404"/>
      <c r="I62" s="404"/>
      <c r="J62" s="404"/>
      <c r="K62" s="273"/>
    </row>
    <row r="63" spans="2:11" s="1" customFormat="1" ht="15" customHeight="1">
      <c r="B63" s="272"/>
      <c r="C63" s="277"/>
      <c r="D63" s="402" t="s">
        <v>1566</v>
      </c>
      <c r="E63" s="402"/>
      <c r="F63" s="402"/>
      <c r="G63" s="402"/>
      <c r="H63" s="402"/>
      <c r="I63" s="402"/>
      <c r="J63" s="402"/>
      <c r="K63" s="273"/>
    </row>
    <row r="64" spans="2:11" s="1" customFormat="1" ht="12.75" customHeight="1">
      <c r="B64" s="272"/>
      <c r="C64" s="277"/>
      <c r="D64" s="277"/>
      <c r="E64" s="280"/>
      <c r="F64" s="277"/>
      <c r="G64" s="277"/>
      <c r="H64" s="277"/>
      <c r="I64" s="277"/>
      <c r="J64" s="277"/>
      <c r="K64" s="273"/>
    </row>
    <row r="65" spans="2:11" s="1" customFormat="1" ht="15" customHeight="1">
      <c r="B65" s="272"/>
      <c r="C65" s="277"/>
      <c r="D65" s="402" t="s">
        <v>1567</v>
      </c>
      <c r="E65" s="402"/>
      <c r="F65" s="402"/>
      <c r="G65" s="402"/>
      <c r="H65" s="402"/>
      <c r="I65" s="402"/>
      <c r="J65" s="402"/>
      <c r="K65" s="273"/>
    </row>
    <row r="66" spans="2:11" s="1" customFormat="1" ht="15" customHeight="1">
      <c r="B66" s="272"/>
      <c r="C66" s="277"/>
      <c r="D66" s="404" t="s">
        <v>1568</v>
      </c>
      <c r="E66" s="404"/>
      <c r="F66" s="404"/>
      <c r="G66" s="404"/>
      <c r="H66" s="404"/>
      <c r="I66" s="404"/>
      <c r="J66" s="404"/>
      <c r="K66" s="273"/>
    </row>
    <row r="67" spans="2:11" s="1" customFormat="1" ht="15" customHeight="1">
      <c r="B67" s="272"/>
      <c r="C67" s="277"/>
      <c r="D67" s="402" t="s">
        <v>1569</v>
      </c>
      <c r="E67" s="402"/>
      <c r="F67" s="402"/>
      <c r="G67" s="402"/>
      <c r="H67" s="402"/>
      <c r="I67" s="402"/>
      <c r="J67" s="402"/>
      <c r="K67" s="273"/>
    </row>
    <row r="68" spans="2:11" s="1" customFormat="1" ht="15" customHeight="1">
      <c r="B68" s="272"/>
      <c r="C68" s="277"/>
      <c r="D68" s="402" t="s">
        <v>1570</v>
      </c>
      <c r="E68" s="402"/>
      <c r="F68" s="402"/>
      <c r="G68" s="402"/>
      <c r="H68" s="402"/>
      <c r="I68" s="402"/>
      <c r="J68" s="402"/>
      <c r="K68" s="273"/>
    </row>
    <row r="69" spans="2:11" s="1" customFormat="1" ht="15" customHeight="1">
      <c r="B69" s="272"/>
      <c r="C69" s="277"/>
      <c r="D69" s="402" t="s">
        <v>1571</v>
      </c>
      <c r="E69" s="402"/>
      <c r="F69" s="402"/>
      <c r="G69" s="402"/>
      <c r="H69" s="402"/>
      <c r="I69" s="402"/>
      <c r="J69" s="402"/>
      <c r="K69" s="273"/>
    </row>
    <row r="70" spans="2:11" s="1" customFormat="1" ht="15" customHeight="1">
      <c r="B70" s="272"/>
      <c r="C70" s="277"/>
      <c r="D70" s="402" t="s">
        <v>1572</v>
      </c>
      <c r="E70" s="402"/>
      <c r="F70" s="402"/>
      <c r="G70" s="402"/>
      <c r="H70" s="402"/>
      <c r="I70" s="402"/>
      <c r="J70" s="402"/>
      <c r="K70" s="273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397" t="s">
        <v>1573</v>
      </c>
      <c r="D75" s="397"/>
      <c r="E75" s="397"/>
      <c r="F75" s="397"/>
      <c r="G75" s="397"/>
      <c r="H75" s="397"/>
      <c r="I75" s="397"/>
      <c r="J75" s="397"/>
      <c r="K75" s="290"/>
    </row>
    <row r="76" spans="2:11" s="1" customFormat="1" ht="17.25" customHeight="1">
      <c r="B76" s="289"/>
      <c r="C76" s="291" t="s">
        <v>1574</v>
      </c>
      <c r="D76" s="291"/>
      <c r="E76" s="291"/>
      <c r="F76" s="291" t="s">
        <v>1575</v>
      </c>
      <c r="G76" s="292"/>
      <c r="H76" s="291" t="s">
        <v>51</v>
      </c>
      <c r="I76" s="291" t="s">
        <v>54</v>
      </c>
      <c r="J76" s="291" t="s">
        <v>1576</v>
      </c>
      <c r="K76" s="290"/>
    </row>
    <row r="77" spans="2:11" s="1" customFormat="1" ht="17.25" customHeight="1">
      <c r="B77" s="289"/>
      <c r="C77" s="293" t="s">
        <v>1577</v>
      </c>
      <c r="D77" s="293"/>
      <c r="E77" s="293"/>
      <c r="F77" s="294" t="s">
        <v>1578</v>
      </c>
      <c r="G77" s="295"/>
      <c r="H77" s="293"/>
      <c r="I77" s="293"/>
      <c r="J77" s="293" t="s">
        <v>1579</v>
      </c>
      <c r="K77" s="290"/>
    </row>
    <row r="78" spans="2:11" s="1" customFormat="1" ht="5.25" customHeight="1">
      <c r="B78" s="289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9"/>
      <c r="C79" s="278" t="s">
        <v>50</v>
      </c>
      <c r="D79" s="298"/>
      <c r="E79" s="298"/>
      <c r="F79" s="299" t="s">
        <v>1580</v>
      </c>
      <c r="G79" s="300"/>
      <c r="H79" s="278" t="s">
        <v>1581</v>
      </c>
      <c r="I79" s="278" t="s">
        <v>1582</v>
      </c>
      <c r="J79" s="278">
        <v>20</v>
      </c>
      <c r="K79" s="290"/>
    </row>
    <row r="80" spans="2:11" s="1" customFormat="1" ht="15" customHeight="1">
      <c r="B80" s="289"/>
      <c r="C80" s="278" t="s">
        <v>1583</v>
      </c>
      <c r="D80" s="278"/>
      <c r="E80" s="278"/>
      <c r="F80" s="299" t="s">
        <v>1580</v>
      </c>
      <c r="G80" s="300"/>
      <c r="H80" s="278" t="s">
        <v>1584</v>
      </c>
      <c r="I80" s="278" t="s">
        <v>1582</v>
      </c>
      <c r="J80" s="278">
        <v>120</v>
      </c>
      <c r="K80" s="290"/>
    </row>
    <row r="81" spans="2:11" s="1" customFormat="1" ht="15" customHeight="1">
      <c r="B81" s="301"/>
      <c r="C81" s="278" t="s">
        <v>1585</v>
      </c>
      <c r="D81" s="278"/>
      <c r="E81" s="278"/>
      <c r="F81" s="299" t="s">
        <v>1586</v>
      </c>
      <c r="G81" s="300"/>
      <c r="H81" s="278" t="s">
        <v>1587</v>
      </c>
      <c r="I81" s="278" t="s">
        <v>1582</v>
      </c>
      <c r="J81" s="278">
        <v>50</v>
      </c>
      <c r="K81" s="290"/>
    </row>
    <row r="82" spans="2:11" s="1" customFormat="1" ht="15" customHeight="1">
      <c r="B82" s="301"/>
      <c r="C82" s="278" t="s">
        <v>1588</v>
      </c>
      <c r="D82" s="278"/>
      <c r="E82" s="278"/>
      <c r="F82" s="299" t="s">
        <v>1580</v>
      </c>
      <c r="G82" s="300"/>
      <c r="H82" s="278" t="s">
        <v>1589</v>
      </c>
      <c r="I82" s="278" t="s">
        <v>1590</v>
      </c>
      <c r="J82" s="278"/>
      <c r="K82" s="290"/>
    </row>
    <row r="83" spans="2:11" s="1" customFormat="1" ht="15" customHeight="1">
      <c r="B83" s="301"/>
      <c r="C83" s="302" t="s">
        <v>1591</v>
      </c>
      <c r="D83" s="302"/>
      <c r="E83" s="302"/>
      <c r="F83" s="303" t="s">
        <v>1586</v>
      </c>
      <c r="G83" s="302"/>
      <c r="H83" s="302" t="s">
        <v>1592</v>
      </c>
      <c r="I83" s="302" t="s">
        <v>1582</v>
      </c>
      <c r="J83" s="302">
        <v>15</v>
      </c>
      <c r="K83" s="290"/>
    </row>
    <row r="84" spans="2:11" s="1" customFormat="1" ht="15" customHeight="1">
      <c r="B84" s="301"/>
      <c r="C84" s="302" t="s">
        <v>1593</v>
      </c>
      <c r="D84" s="302"/>
      <c r="E84" s="302"/>
      <c r="F84" s="303" t="s">
        <v>1586</v>
      </c>
      <c r="G84" s="302"/>
      <c r="H84" s="302" t="s">
        <v>1594</v>
      </c>
      <c r="I84" s="302" t="s">
        <v>1582</v>
      </c>
      <c r="J84" s="302">
        <v>15</v>
      </c>
      <c r="K84" s="290"/>
    </row>
    <row r="85" spans="2:11" s="1" customFormat="1" ht="15" customHeight="1">
      <c r="B85" s="301"/>
      <c r="C85" s="302" t="s">
        <v>1595</v>
      </c>
      <c r="D85" s="302"/>
      <c r="E85" s="302"/>
      <c r="F85" s="303" t="s">
        <v>1586</v>
      </c>
      <c r="G85" s="302"/>
      <c r="H85" s="302" t="s">
        <v>1596</v>
      </c>
      <c r="I85" s="302" t="s">
        <v>1582</v>
      </c>
      <c r="J85" s="302">
        <v>20</v>
      </c>
      <c r="K85" s="290"/>
    </row>
    <row r="86" spans="2:11" s="1" customFormat="1" ht="15" customHeight="1">
      <c r="B86" s="301"/>
      <c r="C86" s="302" t="s">
        <v>1597</v>
      </c>
      <c r="D86" s="302"/>
      <c r="E86" s="302"/>
      <c r="F86" s="303" t="s">
        <v>1586</v>
      </c>
      <c r="G86" s="302"/>
      <c r="H86" s="302" t="s">
        <v>1598</v>
      </c>
      <c r="I86" s="302" t="s">
        <v>1582</v>
      </c>
      <c r="J86" s="302">
        <v>20</v>
      </c>
      <c r="K86" s="290"/>
    </row>
    <row r="87" spans="2:11" s="1" customFormat="1" ht="15" customHeight="1">
      <c r="B87" s="301"/>
      <c r="C87" s="278" t="s">
        <v>1599</v>
      </c>
      <c r="D87" s="278"/>
      <c r="E87" s="278"/>
      <c r="F87" s="299" t="s">
        <v>1586</v>
      </c>
      <c r="G87" s="300"/>
      <c r="H87" s="278" t="s">
        <v>1600</v>
      </c>
      <c r="I87" s="278" t="s">
        <v>1582</v>
      </c>
      <c r="J87" s="278">
        <v>50</v>
      </c>
      <c r="K87" s="290"/>
    </row>
    <row r="88" spans="2:11" s="1" customFormat="1" ht="15" customHeight="1">
      <c r="B88" s="301"/>
      <c r="C88" s="278" t="s">
        <v>1601</v>
      </c>
      <c r="D88" s="278"/>
      <c r="E88" s="278"/>
      <c r="F88" s="299" t="s">
        <v>1586</v>
      </c>
      <c r="G88" s="300"/>
      <c r="H88" s="278" t="s">
        <v>1602</v>
      </c>
      <c r="I88" s="278" t="s">
        <v>1582</v>
      </c>
      <c r="J88" s="278">
        <v>20</v>
      </c>
      <c r="K88" s="290"/>
    </row>
    <row r="89" spans="2:11" s="1" customFormat="1" ht="15" customHeight="1">
      <c r="B89" s="301"/>
      <c r="C89" s="278" t="s">
        <v>1603</v>
      </c>
      <c r="D89" s="278"/>
      <c r="E89" s="278"/>
      <c r="F89" s="299" t="s">
        <v>1586</v>
      </c>
      <c r="G89" s="300"/>
      <c r="H89" s="278" t="s">
        <v>1604</v>
      </c>
      <c r="I89" s="278" t="s">
        <v>1582</v>
      </c>
      <c r="J89" s="278">
        <v>20</v>
      </c>
      <c r="K89" s="290"/>
    </row>
    <row r="90" spans="2:11" s="1" customFormat="1" ht="15" customHeight="1">
      <c r="B90" s="301"/>
      <c r="C90" s="278" t="s">
        <v>1605</v>
      </c>
      <c r="D90" s="278"/>
      <c r="E90" s="278"/>
      <c r="F90" s="299" t="s">
        <v>1586</v>
      </c>
      <c r="G90" s="300"/>
      <c r="H90" s="278" t="s">
        <v>1606</v>
      </c>
      <c r="I90" s="278" t="s">
        <v>1582</v>
      </c>
      <c r="J90" s="278">
        <v>50</v>
      </c>
      <c r="K90" s="290"/>
    </row>
    <row r="91" spans="2:11" s="1" customFormat="1" ht="15" customHeight="1">
      <c r="B91" s="301"/>
      <c r="C91" s="278" t="s">
        <v>1607</v>
      </c>
      <c r="D91" s="278"/>
      <c r="E91" s="278"/>
      <c r="F91" s="299" t="s">
        <v>1586</v>
      </c>
      <c r="G91" s="300"/>
      <c r="H91" s="278" t="s">
        <v>1607</v>
      </c>
      <c r="I91" s="278" t="s">
        <v>1582</v>
      </c>
      <c r="J91" s="278">
        <v>50</v>
      </c>
      <c r="K91" s="290"/>
    </row>
    <row r="92" spans="2:11" s="1" customFormat="1" ht="15" customHeight="1">
      <c r="B92" s="301"/>
      <c r="C92" s="278" t="s">
        <v>1608</v>
      </c>
      <c r="D92" s="278"/>
      <c r="E92" s="278"/>
      <c r="F92" s="299" t="s">
        <v>1586</v>
      </c>
      <c r="G92" s="300"/>
      <c r="H92" s="278" t="s">
        <v>1609</v>
      </c>
      <c r="I92" s="278" t="s">
        <v>1582</v>
      </c>
      <c r="J92" s="278">
        <v>255</v>
      </c>
      <c r="K92" s="290"/>
    </row>
    <row r="93" spans="2:11" s="1" customFormat="1" ht="15" customHeight="1">
      <c r="B93" s="301"/>
      <c r="C93" s="278" t="s">
        <v>1610</v>
      </c>
      <c r="D93" s="278"/>
      <c r="E93" s="278"/>
      <c r="F93" s="299" t="s">
        <v>1580</v>
      </c>
      <c r="G93" s="300"/>
      <c r="H93" s="278" t="s">
        <v>1611</v>
      </c>
      <c r="I93" s="278" t="s">
        <v>1612</v>
      </c>
      <c r="J93" s="278"/>
      <c r="K93" s="290"/>
    </row>
    <row r="94" spans="2:11" s="1" customFormat="1" ht="15" customHeight="1">
      <c r="B94" s="301"/>
      <c r="C94" s="278" t="s">
        <v>1613</v>
      </c>
      <c r="D94" s="278"/>
      <c r="E94" s="278"/>
      <c r="F94" s="299" t="s">
        <v>1580</v>
      </c>
      <c r="G94" s="300"/>
      <c r="H94" s="278" t="s">
        <v>1614</v>
      </c>
      <c r="I94" s="278" t="s">
        <v>1615</v>
      </c>
      <c r="J94" s="278"/>
      <c r="K94" s="290"/>
    </row>
    <row r="95" spans="2:11" s="1" customFormat="1" ht="15" customHeight="1">
      <c r="B95" s="301"/>
      <c r="C95" s="278" t="s">
        <v>1616</v>
      </c>
      <c r="D95" s="278"/>
      <c r="E95" s="278"/>
      <c r="F95" s="299" t="s">
        <v>1580</v>
      </c>
      <c r="G95" s="300"/>
      <c r="H95" s="278" t="s">
        <v>1616</v>
      </c>
      <c r="I95" s="278" t="s">
        <v>1615</v>
      </c>
      <c r="J95" s="278"/>
      <c r="K95" s="290"/>
    </row>
    <row r="96" spans="2:11" s="1" customFormat="1" ht="15" customHeight="1">
      <c r="B96" s="301"/>
      <c r="C96" s="278" t="s">
        <v>35</v>
      </c>
      <c r="D96" s="278"/>
      <c r="E96" s="278"/>
      <c r="F96" s="299" t="s">
        <v>1580</v>
      </c>
      <c r="G96" s="300"/>
      <c r="H96" s="278" t="s">
        <v>1617</v>
      </c>
      <c r="I96" s="278" t="s">
        <v>1615</v>
      </c>
      <c r="J96" s="278"/>
      <c r="K96" s="290"/>
    </row>
    <row r="97" spans="2:11" s="1" customFormat="1" ht="15" customHeight="1">
      <c r="B97" s="301"/>
      <c r="C97" s="278" t="s">
        <v>45</v>
      </c>
      <c r="D97" s="278"/>
      <c r="E97" s="278"/>
      <c r="F97" s="299" t="s">
        <v>1580</v>
      </c>
      <c r="G97" s="300"/>
      <c r="H97" s="278" t="s">
        <v>1618</v>
      </c>
      <c r="I97" s="278" t="s">
        <v>1615</v>
      </c>
      <c r="J97" s="278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397" t="s">
        <v>1619</v>
      </c>
      <c r="D102" s="397"/>
      <c r="E102" s="397"/>
      <c r="F102" s="397"/>
      <c r="G102" s="397"/>
      <c r="H102" s="397"/>
      <c r="I102" s="397"/>
      <c r="J102" s="397"/>
      <c r="K102" s="290"/>
    </row>
    <row r="103" spans="2:11" s="1" customFormat="1" ht="17.25" customHeight="1">
      <c r="B103" s="289"/>
      <c r="C103" s="291" t="s">
        <v>1574</v>
      </c>
      <c r="D103" s="291"/>
      <c r="E103" s="291"/>
      <c r="F103" s="291" t="s">
        <v>1575</v>
      </c>
      <c r="G103" s="292"/>
      <c r="H103" s="291" t="s">
        <v>51</v>
      </c>
      <c r="I103" s="291" t="s">
        <v>54</v>
      </c>
      <c r="J103" s="291" t="s">
        <v>1576</v>
      </c>
      <c r="K103" s="290"/>
    </row>
    <row r="104" spans="2:11" s="1" customFormat="1" ht="17.25" customHeight="1">
      <c r="B104" s="289"/>
      <c r="C104" s="293" t="s">
        <v>1577</v>
      </c>
      <c r="D104" s="293"/>
      <c r="E104" s="293"/>
      <c r="F104" s="294" t="s">
        <v>1578</v>
      </c>
      <c r="G104" s="295"/>
      <c r="H104" s="293"/>
      <c r="I104" s="293"/>
      <c r="J104" s="293" t="s">
        <v>1579</v>
      </c>
      <c r="K104" s="290"/>
    </row>
    <row r="105" spans="2:11" s="1" customFormat="1" ht="5.25" customHeight="1">
      <c r="B105" s="289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9"/>
      <c r="C106" s="278" t="s">
        <v>50</v>
      </c>
      <c r="D106" s="298"/>
      <c r="E106" s="298"/>
      <c r="F106" s="299" t="s">
        <v>1580</v>
      </c>
      <c r="G106" s="278"/>
      <c r="H106" s="278" t="s">
        <v>1620</v>
      </c>
      <c r="I106" s="278" t="s">
        <v>1582</v>
      </c>
      <c r="J106" s="278">
        <v>20</v>
      </c>
      <c r="K106" s="290"/>
    </row>
    <row r="107" spans="2:11" s="1" customFormat="1" ht="15" customHeight="1">
      <c r="B107" s="289"/>
      <c r="C107" s="278" t="s">
        <v>1583</v>
      </c>
      <c r="D107" s="278"/>
      <c r="E107" s="278"/>
      <c r="F107" s="299" t="s">
        <v>1580</v>
      </c>
      <c r="G107" s="278"/>
      <c r="H107" s="278" t="s">
        <v>1620</v>
      </c>
      <c r="I107" s="278" t="s">
        <v>1582</v>
      </c>
      <c r="J107" s="278">
        <v>120</v>
      </c>
      <c r="K107" s="290"/>
    </row>
    <row r="108" spans="2:11" s="1" customFormat="1" ht="15" customHeight="1">
      <c r="B108" s="301"/>
      <c r="C108" s="278" t="s">
        <v>1585</v>
      </c>
      <c r="D108" s="278"/>
      <c r="E108" s="278"/>
      <c r="F108" s="299" t="s">
        <v>1586</v>
      </c>
      <c r="G108" s="278"/>
      <c r="H108" s="278" t="s">
        <v>1620</v>
      </c>
      <c r="I108" s="278" t="s">
        <v>1582</v>
      </c>
      <c r="J108" s="278">
        <v>50</v>
      </c>
      <c r="K108" s="290"/>
    </row>
    <row r="109" spans="2:11" s="1" customFormat="1" ht="15" customHeight="1">
      <c r="B109" s="301"/>
      <c r="C109" s="278" t="s">
        <v>1588</v>
      </c>
      <c r="D109" s="278"/>
      <c r="E109" s="278"/>
      <c r="F109" s="299" t="s">
        <v>1580</v>
      </c>
      <c r="G109" s="278"/>
      <c r="H109" s="278" t="s">
        <v>1620</v>
      </c>
      <c r="I109" s="278" t="s">
        <v>1590</v>
      </c>
      <c r="J109" s="278"/>
      <c r="K109" s="290"/>
    </row>
    <row r="110" spans="2:11" s="1" customFormat="1" ht="15" customHeight="1">
      <c r="B110" s="301"/>
      <c r="C110" s="278" t="s">
        <v>1599</v>
      </c>
      <c r="D110" s="278"/>
      <c r="E110" s="278"/>
      <c r="F110" s="299" t="s">
        <v>1586</v>
      </c>
      <c r="G110" s="278"/>
      <c r="H110" s="278" t="s">
        <v>1620</v>
      </c>
      <c r="I110" s="278" t="s">
        <v>1582</v>
      </c>
      <c r="J110" s="278">
        <v>50</v>
      </c>
      <c r="K110" s="290"/>
    </row>
    <row r="111" spans="2:11" s="1" customFormat="1" ht="15" customHeight="1">
      <c r="B111" s="301"/>
      <c r="C111" s="278" t="s">
        <v>1607</v>
      </c>
      <c r="D111" s="278"/>
      <c r="E111" s="278"/>
      <c r="F111" s="299" t="s">
        <v>1586</v>
      </c>
      <c r="G111" s="278"/>
      <c r="H111" s="278" t="s">
        <v>1620</v>
      </c>
      <c r="I111" s="278" t="s">
        <v>1582</v>
      </c>
      <c r="J111" s="278">
        <v>50</v>
      </c>
      <c r="K111" s="290"/>
    </row>
    <row r="112" spans="2:11" s="1" customFormat="1" ht="15" customHeight="1">
      <c r="B112" s="301"/>
      <c r="C112" s="278" t="s">
        <v>1605</v>
      </c>
      <c r="D112" s="278"/>
      <c r="E112" s="278"/>
      <c r="F112" s="299" t="s">
        <v>1586</v>
      </c>
      <c r="G112" s="278"/>
      <c r="H112" s="278" t="s">
        <v>1620</v>
      </c>
      <c r="I112" s="278" t="s">
        <v>1582</v>
      </c>
      <c r="J112" s="278">
        <v>50</v>
      </c>
      <c r="K112" s="290"/>
    </row>
    <row r="113" spans="2:11" s="1" customFormat="1" ht="15" customHeight="1">
      <c r="B113" s="301"/>
      <c r="C113" s="278" t="s">
        <v>50</v>
      </c>
      <c r="D113" s="278"/>
      <c r="E113" s="278"/>
      <c r="F113" s="299" t="s">
        <v>1580</v>
      </c>
      <c r="G113" s="278"/>
      <c r="H113" s="278" t="s">
        <v>1621</v>
      </c>
      <c r="I113" s="278" t="s">
        <v>1582</v>
      </c>
      <c r="J113" s="278">
        <v>20</v>
      </c>
      <c r="K113" s="290"/>
    </row>
    <row r="114" spans="2:11" s="1" customFormat="1" ht="15" customHeight="1">
      <c r="B114" s="301"/>
      <c r="C114" s="278" t="s">
        <v>1622</v>
      </c>
      <c r="D114" s="278"/>
      <c r="E114" s="278"/>
      <c r="F114" s="299" t="s">
        <v>1580</v>
      </c>
      <c r="G114" s="278"/>
      <c r="H114" s="278" t="s">
        <v>1623</v>
      </c>
      <c r="I114" s="278" t="s">
        <v>1582</v>
      </c>
      <c r="J114" s="278">
        <v>120</v>
      </c>
      <c r="K114" s="290"/>
    </row>
    <row r="115" spans="2:11" s="1" customFormat="1" ht="15" customHeight="1">
      <c r="B115" s="301"/>
      <c r="C115" s="278" t="s">
        <v>35</v>
      </c>
      <c r="D115" s="278"/>
      <c r="E115" s="278"/>
      <c r="F115" s="299" t="s">
        <v>1580</v>
      </c>
      <c r="G115" s="278"/>
      <c r="H115" s="278" t="s">
        <v>1624</v>
      </c>
      <c r="I115" s="278" t="s">
        <v>1615</v>
      </c>
      <c r="J115" s="278"/>
      <c r="K115" s="290"/>
    </row>
    <row r="116" spans="2:11" s="1" customFormat="1" ht="15" customHeight="1">
      <c r="B116" s="301"/>
      <c r="C116" s="278" t="s">
        <v>45</v>
      </c>
      <c r="D116" s="278"/>
      <c r="E116" s="278"/>
      <c r="F116" s="299" t="s">
        <v>1580</v>
      </c>
      <c r="G116" s="278"/>
      <c r="H116" s="278" t="s">
        <v>1625</v>
      </c>
      <c r="I116" s="278" t="s">
        <v>1615</v>
      </c>
      <c r="J116" s="278"/>
      <c r="K116" s="290"/>
    </row>
    <row r="117" spans="2:11" s="1" customFormat="1" ht="15" customHeight="1">
      <c r="B117" s="301"/>
      <c r="C117" s="278" t="s">
        <v>54</v>
      </c>
      <c r="D117" s="278"/>
      <c r="E117" s="278"/>
      <c r="F117" s="299" t="s">
        <v>1580</v>
      </c>
      <c r="G117" s="278"/>
      <c r="H117" s="278" t="s">
        <v>1626</v>
      </c>
      <c r="I117" s="278" t="s">
        <v>1627</v>
      </c>
      <c r="J117" s="278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398" t="s">
        <v>1628</v>
      </c>
      <c r="D122" s="398"/>
      <c r="E122" s="398"/>
      <c r="F122" s="398"/>
      <c r="G122" s="398"/>
      <c r="H122" s="398"/>
      <c r="I122" s="398"/>
      <c r="J122" s="398"/>
      <c r="K122" s="318"/>
    </row>
    <row r="123" spans="2:11" s="1" customFormat="1" ht="17.25" customHeight="1">
      <c r="B123" s="319"/>
      <c r="C123" s="291" t="s">
        <v>1574</v>
      </c>
      <c r="D123" s="291"/>
      <c r="E123" s="291"/>
      <c r="F123" s="291" t="s">
        <v>1575</v>
      </c>
      <c r="G123" s="292"/>
      <c r="H123" s="291" t="s">
        <v>51</v>
      </c>
      <c r="I123" s="291" t="s">
        <v>54</v>
      </c>
      <c r="J123" s="291" t="s">
        <v>1576</v>
      </c>
      <c r="K123" s="320"/>
    </row>
    <row r="124" spans="2:11" s="1" customFormat="1" ht="17.25" customHeight="1">
      <c r="B124" s="319"/>
      <c r="C124" s="293" t="s">
        <v>1577</v>
      </c>
      <c r="D124" s="293"/>
      <c r="E124" s="293"/>
      <c r="F124" s="294" t="s">
        <v>1578</v>
      </c>
      <c r="G124" s="295"/>
      <c r="H124" s="293"/>
      <c r="I124" s="293"/>
      <c r="J124" s="293" t="s">
        <v>1579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8" t="s">
        <v>1583</v>
      </c>
      <c r="D126" s="298"/>
      <c r="E126" s="298"/>
      <c r="F126" s="299" t="s">
        <v>1580</v>
      </c>
      <c r="G126" s="278"/>
      <c r="H126" s="278" t="s">
        <v>1620</v>
      </c>
      <c r="I126" s="278" t="s">
        <v>1582</v>
      </c>
      <c r="J126" s="278">
        <v>120</v>
      </c>
      <c r="K126" s="324"/>
    </row>
    <row r="127" spans="2:11" s="1" customFormat="1" ht="15" customHeight="1">
      <c r="B127" s="321"/>
      <c r="C127" s="278" t="s">
        <v>1629</v>
      </c>
      <c r="D127" s="278"/>
      <c r="E127" s="278"/>
      <c r="F127" s="299" t="s">
        <v>1580</v>
      </c>
      <c r="G127" s="278"/>
      <c r="H127" s="278" t="s">
        <v>1630</v>
      </c>
      <c r="I127" s="278" t="s">
        <v>1582</v>
      </c>
      <c r="J127" s="278" t="s">
        <v>1631</v>
      </c>
      <c r="K127" s="324"/>
    </row>
    <row r="128" spans="2:11" s="1" customFormat="1" ht="15" customHeight="1">
      <c r="B128" s="321"/>
      <c r="C128" s="278" t="s">
        <v>1528</v>
      </c>
      <c r="D128" s="278"/>
      <c r="E128" s="278"/>
      <c r="F128" s="299" t="s">
        <v>1580</v>
      </c>
      <c r="G128" s="278"/>
      <c r="H128" s="278" t="s">
        <v>1632</v>
      </c>
      <c r="I128" s="278" t="s">
        <v>1582</v>
      </c>
      <c r="J128" s="278" t="s">
        <v>1631</v>
      </c>
      <c r="K128" s="324"/>
    </row>
    <row r="129" spans="2:11" s="1" customFormat="1" ht="15" customHeight="1">
      <c r="B129" s="321"/>
      <c r="C129" s="278" t="s">
        <v>1591</v>
      </c>
      <c r="D129" s="278"/>
      <c r="E129" s="278"/>
      <c r="F129" s="299" t="s">
        <v>1586</v>
      </c>
      <c r="G129" s="278"/>
      <c r="H129" s="278" t="s">
        <v>1592</v>
      </c>
      <c r="I129" s="278" t="s">
        <v>1582</v>
      </c>
      <c r="J129" s="278">
        <v>15</v>
      </c>
      <c r="K129" s="324"/>
    </row>
    <row r="130" spans="2:11" s="1" customFormat="1" ht="15" customHeight="1">
      <c r="B130" s="321"/>
      <c r="C130" s="302" t="s">
        <v>1593</v>
      </c>
      <c r="D130" s="302"/>
      <c r="E130" s="302"/>
      <c r="F130" s="303" t="s">
        <v>1586</v>
      </c>
      <c r="G130" s="302"/>
      <c r="H130" s="302" t="s">
        <v>1594</v>
      </c>
      <c r="I130" s="302" t="s">
        <v>1582</v>
      </c>
      <c r="J130" s="302">
        <v>15</v>
      </c>
      <c r="K130" s="324"/>
    </row>
    <row r="131" spans="2:11" s="1" customFormat="1" ht="15" customHeight="1">
      <c r="B131" s="321"/>
      <c r="C131" s="302" t="s">
        <v>1595</v>
      </c>
      <c r="D131" s="302"/>
      <c r="E131" s="302"/>
      <c r="F131" s="303" t="s">
        <v>1586</v>
      </c>
      <c r="G131" s="302"/>
      <c r="H131" s="302" t="s">
        <v>1596</v>
      </c>
      <c r="I131" s="302" t="s">
        <v>1582</v>
      </c>
      <c r="J131" s="302">
        <v>20</v>
      </c>
      <c r="K131" s="324"/>
    </row>
    <row r="132" spans="2:11" s="1" customFormat="1" ht="15" customHeight="1">
      <c r="B132" s="321"/>
      <c r="C132" s="302" t="s">
        <v>1597</v>
      </c>
      <c r="D132" s="302"/>
      <c r="E132" s="302"/>
      <c r="F132" s="303" t="s">
        <v>1586</v>
      </c>
      <c r="G132" s="302"/>
      <c r="H132" s="302" t="s">
        <v>1598</v>
      </c>
      <c r="I132" s="302" t="s">
        <v>1582</v>
      </c>
      <c r="J132" s="302">
        <v>20</v>
      </c>
      <c r="K132" s="324"/>
    </row>
    <row r="133" spans="2:11" s="1" customFormat="1" ht="15" customHeight="1">
      <c r="B133" s="321"/>
      <c r="C133" s="278" t="s">
        <v>1585</v>
      </c>
      <c r="D133" s="278"/>
      <c r="E133" s="278"/>
      <c r="F133" s="299" t="s">
        <v>1586</v>
      </c>
      <c r="G133" s="278"/>
      <c r="H133" s="278" t="s">
        <v>1620</v>
      </c>
      <c r="I133" s="278" t="s">
        <v>1582</v>
      </c>
      <c r="J133" s="278">
        <v>50</v>
      </c>
      <c r="K133" s="324"/>
    </row>
    <row r="134" spans="2:11" s="1" customFormat="1" ht="15" customHeight="1">
      <c r="B134" s="321"/>
      <c r="C134" s="278" t="s">
        <v>1599</v>
      </c>
      <c r="D134" s="278"/>
      <c r="E134" s="278"/>
      <c r="F134" s="299" t="s">
        <v>1586</v>
      </c>
      <c r="G134" s="278"/>
      <c r="H134" s="278" t="s">
        <v>1620</v>
      </c>
      <c r="I134" s="278" t="s">
        <v>1582</v>
      </c>
      <c r="J134" s="278">
        <v>50</v>
      </c>
      <c r="K134" s="324"/>
    </row>
    <row r="135" spans="2:11" s="1" customFormat="1" ht="15" customHeight="1">
      <c r="B135" s="321"/>
      <c r="C135" s="278" t="s">
        <v>1605</v>
      </c>
      <c r="D135" s="278"/>
      <c r="E135" s="278"/>
      <c r="F135" s="299" t="s">
        <v>1586</v>
      </c>
      <c r="G135" s="278"/>
      <c r="H135" s="278" t="s">
        <v>1620</v>
      </c>
      <c r="I135" s="278" t="s">
        <v>1582</v>
      </c>
      <c r="J135" s="278">
        <v>50</v>
      </c>
      <c r="K135" s="324"/>
    </row>
    <row r="136" spans="2:11" s="1" customFormat="1" ht="15" customHeight="1">
      <c r="B136" s="321"/>
      <c r="C136" s="278" t="s">
        <v>1607</v>
      </c>
      <c r="D136" s="278"/>
      <c r="E136" s="278"/>
      <c r="F136" s="299" t="s">
        <v>1586</v>
      </c>
      <c r="G136" s="278"/>
      <c r="H136" s="278" t="s">
        <v>1620</v>
      </c>
      <c r="I136" s="278" t="s">
        <v>1582</v>
      </c>
      <c r="J136" s="278">
        <v>50</v>
      </c>
      <c r="K136" s="324"/>
    </row>
    <row r="137" spans="2:11" s="1" customFormat="1" ht="15" customHeight="1">
      <c r="B137" s="321"/>
      <c r="C137" s="278" t="s">
        <v>1608</v>
      </c>
      <c r="D137" s="278"/>
      <c r="E137" s="278"/>
      <c r="F137" s="299" t="s">
        <v>1586</v>
      </c>
      <c r="G137" s="278"/>
      <c r="H137" s="278" t="s">
        <v>1633</v>
      </c>
      <c r="I137" s="278" t="s">
        <v>1582</v>
      </c>
      <c r="J137" s="278">
        <v>255</v>
      </c>
      <c r="K137" s="324"/>
    </row>
    <row r="138" spans="2:11" s="1" customFormat="1" ht="15" customHeight="1">
      <c r="B138" s="321"/>
      <c r="C138" s="278" t="s">
        <v>1610</v>
      </c>
      <c r="D138" s="278"/>
      <c r="E138" s="278"/>
      <c r="F138" s="299" t="s">
        <v>1580</v>
      </c>
      <c r="G138" s="278"/>
      <c r="H138" s="278" t="s">
        <v>1634</v>
      </c>
      <c r="I138" s="278" t="s">
        <v>1612</v>
      </c>
      <c r="J138" s="278"/>
      <c r="K138" s="324"/>
    </row>
    <row r="139" spans="2:11" s="1" customFormat="1" ht="15" customHeight="1">
      <c r="B139" s="321"/>
      <c r="C139" s="278" t="s">
        <v>1613</v>
      </c>
      <c r="D139" s="278"/>
      <c r="E139" s="278"/>
      <c r="F139" s="299" t="s">
        <v>1580</v>
      </c>
      <c r="G139" s="278"/>
      <c r="H139" s="278" t="s">
        <v>1635</v>
      </c>
      <c r="I139" s="278" t="s">
        <v>1615</v>
      </c>
      <c r="J139" s="278"/>
      <c r="K139" s="324"/>
    </row>
    <row r="140" spans="2:11" s="1" customFormat="1" ht="15" customHeight="1">
      <c r="B140" s="321"/>
      <c r="C140" s="278" t="s">
        <v>1616</v>
      </c>
      <c r="D140" s="278"/>
      <c r="E140" s="278"/>
      <c r="F140" s="299" t="s">
        <v>1580</v>
      </c>
      <c r="G140" s="278"/>
      <c r="H140" s="278" t="s">
        <v>1616</v>
      </c>
      <c r="I140" s="278" t="s">
        <v>1615</v>
      </c>
      <c r="J140" s="278"/>
      <c r="K140" s="324"/>
    </row>
    <row r="141" spans="2:11" s="1" customFormat="1" ht="15" customHeight="1">
      <c r="B141" s="321"/>
      <c r="C141" s="278" t="s">
        <v>35</v>
      </c>
      <c r="D141" s="278"/>
      <c r="E141" s="278"/>
      <c r="F141" s="299" t="s">
        <v>1580</v>
      </c>
      <c r="G141" s="278"/>
      <c r="H141" s="278" t="s">
        <v>1636</v>
      </c>
      <c r="I141" s="278" t="s">
        <v>1615</v>
      </c>
      <c r="J141" s="278"/>
      <c r="K141" s="324"/>
    </row>
    <row r="142" spans="2:11" s="1" customFormat="1" ht="15" customHeight="1">
      <c r="B142" s="321"/>
      <c r="C142" s="278" t="s">
        <v>1637</v>
      </c>
      <c r="D142" s="278"/>
      <c r="E142" s="278"/>
      <c r="F142" s="299" t="s">
        <v>1580</v>
      </c>
      <c r="G142" s="278"/>
      <c r="H142" s="278" t="s">
        <v>1638</v>
      </c>
      <c r="I142" s="278" t="s">
        <v>1615</v>
      </c>
      <c r="J142" s="278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397" t="s">
        <v>1639</v>
      </c>
      <c r="D147" s="397"/>
      <c r="E147" s="397"/>
      <c r="F147" s="397"/>
      <c r="G147" s="397"/>
      <c r="H147" s="397"/>
      <c r="I147" s="397"/>
      <c r="J147" s="397"/>
      <c r="K147" s="290"/>
    </row>
    <row r="148" spans="2:11" s="1" customFormat="1" ht="17.25" customHeight="1">
      <c r="B148" s="289"/>
      <c r="C148" s="291" t="s">
        <v>1574</v>
      </c>
      <c r="D148" s="291"/>
      <c r="E148" s="291"/>
      <c r="F148" s="291" t="s">
        <v>1575</v>
      </c>
      <c r="G148" s="292"/>
      <c r="H148" s="291" t="s">
        <v>51</v>
      </c>
      <c r="I148" s="291" t="s">
        <v>54</v>
      </c>
      <c r="J148" s="291" t="s">
        <v>1576</v>
      </c>
      <c r="K148" s="290"/>
    </row>
    <row r="149" spans="2:11" s="1" customFormat="1" ht="17.25" customHeight="1">
      <c r="B149" s="289"/>
      <c r="C149" s="293" t="s">
        <v>1577</v>
      </c>
      <c r="D149" s="293"/>
      <c r="E149" s="293"/>
      <c r="F149" s="294" t="s">
        <v>1578</v>
      </c>
      <c r="G149" s="295"/>
      <c r="H149" s="293"/>
      <c r="I149" s="293"/>
      <c r="J149" s="293" t="s">
        <v>1579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1583</v>
      </c>
      <c r="D151" s="278"/>
      <c r="E151" s="278"/>
      <c r="F151" s="329" t="s">
        <v>1580</v>
      </c>
      <c r="G151" s="278"/>
      <c r="H151" s="328" t="s">
        <v>1620</v>
      </c>
      <c r="I151" s="328" t="s">
        <v>1582</v>
      </c>
      <c r="J151" s="328">
        <v>120</v>
      </c>
      <c r="K151" s="324"/>
    </row>
    <row r="152" spans="2:11" s="1" customFormat="1" ht="15" customHeight="1">
      <c r="B152" s="301"/>
      <c r="C152" s="328" t="s">
        <v>1629</v>
      </c>
      <c r="D152" s="278"/>
      <c r="E152" s="278"/>
      <c r="F152" s="329" t="s">
        <v>1580</v>
      </c>
      <c r="G152" s="278"/>
      <c r="H152" s="328" t="s">
        <v>1640</v>
      </c>
      <c r="I152" s="328" t="s">
        <v>1582</v>
      </c>
      <c r="J152" s="328" t="s">
        <v>1631</v>
      </c>
      <c r="K152" s="324"/>
    </row>
    <row r="153" spans="2:11" s="1" customFormat="1" ht="15" customHeight="1">
      <c r="B153" s="301"/>
      <c r="C153" s="328" t="s">
        <v>1528</v>
      </c>
      <c r="D153" s="278"/>
      <c r="E153" s="278"/>
      <c r="F153" s="329" t="s">
        <v>1580</v>
      </c>
      <c r="G153" s="278"/>
      <c r="H153" s="328" t="s">
        <v>1641</v>
      </c>
      <c r="I153" s="328" t="s">
        <v>1582</v>
      </c>
      <c r="J153" s="328" t="s">
        <v>1631</v>
      </c>
      <c r="K153" s="324"/>
    </row>
    <row r="154" spans="2:11" s="1" customFormat="1" ht="15" customHeight="1">
      <c r="B154" s="301"/>
      <c r="C154" s="328" t="s">
        <v>1585</v>
      </c>
      <c r="D154" s="278"/>
      <c r="E154" s="278"/>
      <c r="F154" s="329" t="s">
        <v>1586</v>
      </c>
      <c r="G154" s="278"/>
      <c r="H154" s="328" t="s">
        <v>1620</v>
      </c>
      <c r="I154" s="328" t="s">
        <v>1582</v>
      </c>
      <c r="J154" s="328">
        <v>50</v>
      </c>
      <c r="K154" s="324"/>
    </row>
    <row r="155" spans="2:11" s="1" customFormat="1" ht="15" customHeight="1">
      <c r="B155" s="301"/>
      <c r="C155" s="328" t="s">
        <v>1588</v>
      </c>
      <c r="D155" s="278"/>
      <c r="E155" s="278"/>
      <c r="F155" s="329" t="s">
        <v>1580</v>
      </c>
      <c r="G155" s="278"/>
      <c r="H155" s="328" t="s">
        <v>1620</v>
      </c>
      <c r="I155" s="328" t="s">
        <v>1590</v>
      </c>
      <c r="J155" s="328"/>
      <c r="K155" s="324"/>
    </row>
    <row r="156" spans="2:11" s="1" customFormat="1" ht="15" customHeight="1">
      <c r="B156" s="301"/>
      <c r="C156" s="328" t="s">
        <v>1599</v>
      </c>
      <c r="D156" s="278"/>
      <c r="E156" s="278"/>
      <c r="F156" s="329" t="s">
        <v>1586</v>
      </c>
      <c r="G156" s="278"/>
      <c r="H156" s="328" t="s">
        <v>1620</v>
      </c>
      <c r="I156" s="328" t="s">
        <v>1582</v>
      </c>
      <c r="J156" s="328">
        <v>50</v>
      </c>
      <c r="K156" s="324"/>
    </row>
    <row r="157" spans="2:11" s="1" customFormat="1" ht="15" customHeight="1">
      <c r="B157" s="301"/>
      <c r="C157" s="328" t="s">
        <v>1607</v>
      </c>
      <c r="D157" s="278"/>
      <c r="E157" s="278"/>
      <c r="F157" s="329" t="s">
        <v>1586</v>
      </c>
      <c r="G157" s="278"/>
      <c r="H157" s="328" t="s">
        <v>1620</v>
      </c>
      <c r="I157" s="328" t="s">
        <v>1582</v>
      </c>
      <c r="J157" s="328">
        <v>50</v>
      </c>
      <c r="K157" s="324"/>
    </row>
    <row r="158" spans="2:11" s="1" customFormat="1" ht="15" customHeight="1">
      <c r="B158" s="301"/>
      <c r="C158" s="328" t="s">
        <v>1605</v>
      </c>
      <c r="D158" s="278"/>
      <c r="E158" s="278"/>
      <c r="F158" s="329" t="s">
        <v>1586</v>
      </c>
      <c r="G158" s="278"/>
      <c r="H158" s="328" t="s">
        <v>1620</v>
      </c>
      <c r="I158" s="328" t="s">
        <v>1582</v>
      </c>
      <c r="J158" s="328">
        <v>50</v>
      </c>
      <c r="K158" s="324"/>
    </row>
    <row r="159" spans="2:11" s="1" customFormat="1" ht="15" customHeight="1">
      <c r="B159" s="301"/>
      <c r="C159" s="328" t="s">
        <v>87</v>
      </c>
      <c r="D159" s="278"/>
      <c r="E159" s="278"/>
      <c r="F159" s="329" t="s">
        <v>1580</v>
      </c>
      <c r="G159" s="278"/>
      <c r="H159" s="328" t="s">
        <v>1642</v>
      </c>
      <c r="I159" s="328" t="s">
        <v>1582</v>
      </c>
      <c r="J159" s="328" t="s">
        <v>1643</v>
      </c>
      <c r="K159" s="324"/>
    </row>
    <row r="160" spans="2:11" s="1" customFormat="1" ht="15" customHeight="1">
      <c r="B160" s="301"/>
      <c r="C160" s="328" t="s">
        <v>1644</v>
      </c>
      <c r="D160" s="278"/>
      <c r="E160" s="278"/>
      <c r="F160" s="329" t="s">
        <v>1580</v>
      </c>
      <c r="G160" s="278"/>
      <c r="H160" s="328" t="s">
        <v>1645</v>
      </c>
      <c r="I160" s="328" t="s">
        <v>1615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398" t="s">
        <v>1646</v>
      </c>
      <c r="D165" s="398"/>
      <c r="E165" s="398"/>
      <c r="F165" s="398"/>
      <c r="G165" s="398"/>
      <c r="H165" s="398"/>
      <c r="I165" s="398"/>
      <c r="J165" s="398"/>
      <c r="K165" s="271"/>
    </row>
    <row r="166" spans="2:11" s="1" customFormat="1" ht="17.25" customHeight="1">
      <c r="B166" s="270"/>
      <c r="C166" s="291" t="s">
        <v>1574</v>
      </c>
      <c r="D166" s="291"/>
      <c r="E166" s="291"/>
      <c r="F166" s="291" t="s">
        <v>1575</v>
      </c>
      <c r="G166" s="333"/>
      <c r="H166" s="334" t="s">
        <v>51</v>
      </c>
      <c r="I166" s="334" t="s">
        <v>54</v>
      </c>
      <c r="J166" s="291" t="s">
        <v>1576</v>
      </c>
      <c r="K166" s="271"/>
    </row>
    <row r="167" spans="2:11" s="1" customFormat="1" ht="17.25" customHeight="1">
      <c r="B167" s="272"/>
      <c r="C167" s="293" t="s">
        <v>1577</v>
      </c>
      <c r="D167" s="293"/>
      <c r="E167" s="293"/>
      <c r="F167" s="294" t="s">
        <v>1578</v>
      </c>
      <c r="G167" s="335"/>
      <c r="H167" s="336"/>
      <c r="I167" s="336"/>
      <c r="J167" s="293" t="s">
        <v>1579</v>
      </c>
      <c r="K167" s="273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8" t="s">
        <v>1583</v>
      </c>
      <c r="D169" s="278"/>
      <c r="E169" s="278"/>
      <c r="F169" s="299" t="s">
        <v>1580</v>
      </c>
      <c r="G169" s="278"/>
      <c r="H169" s="278" t="s">
        <v>1620</v>
      </c>
      <c r="I169" s="278" t="s">
        <v>1582</v>
      </c>
      <c r="J169" s="278">
        <v>120</v>
      </c>
      <c r="K169" s="324"/>
    </row>
    <row r="170" spans="2:11" s="1" customFormat="1" ht="15" customHeight="1">
      <c r="B170" s="301"/>
      <c r="C170" s="278" t="s">
        <v>1629</v>
      </c>
      <c r="D170" s="278"/>
      <c r="E170" s="278"/>
      <c r="F170" s="299" t="s">
        <v>1580</v>
      </c>
      <c r="G170" s="278"/>
      <c r="H170" s="278" t="s">
        <v>1630</v>
      </c>
      <c r="I170" s="278" t="s">
        <v>1582</v>
      </c>
      <c r="J170" s="278" t="s">
        <v>1631</v>
      </c>
      <c r="K170" s="324"/>
    </row>
    <row r="171" spans="2:11" s="1" customFormat="1" ht="15" customHeight="1">
      <c r="B171" s="301"/>
      <c r="C171" s="278" t="s">
        <v>1528</v>
      </c>
      <c r="D171" s="278"/>
      <c r="E171" s="278"/>
      <c r="F171" s="299" t="s">
        <v>1580</v>
      </c>
      <c r="G171" s="278"/>
      <c r="H171" s="278" t="s">
        <v>1647</v>
      </c>
      <c r="I171" s="278" t="s">
        <v>1582</v>
      </c>
      <c r="J171" s="278" t="s">
        <v>1631</v>
      </c>
      <c r="K171" s="324"/>
    </row>
    <row r="172" spans="2:11" s="1" customFormat="1" ht="15" customHeight="1">
      <c r="B172" s="301"/>
      <c r="C172" s="278" t="s">
        <v>1585</v>
      </c>
      <c r="D172" s="278"/>
      <c r="E172" s="278"/>
      <c r="F172" s="299" t="s">
        <v>1586</v>
      </c>
      <c r="G172" s="278"/>
      <c r="H172" s="278" t="s">
        <v>1647</v>
      </c>
      <c r="I172" s="278" t="s">
        <v>1582</v>
      </c>
      <c r="J172" s="278">
        <v>50</v>
      </c>
      <c r="K172" s="324"/>
    </row>
    <row r="173" spans="2:11" s="1" customFormat="1" ht="15" customHeight="1">
      <c r="B173" s="301"/>
      <c r="C173" s="278" t="s">
        <v>1588</v>
      </c>
      <c r="D173" s="278"/>
      <c r="E173" s="278"/>
      <c r="F173" s="299" t="s">
        <v>1580</v>
      </c>
      <c r="G173" s="278"/>
      <c r="H173" s="278" t="s">
        <v>1647</v>
      </c>
      <c r="I173" s="278" t="s">
        <v>1590</v>
      </c>
      <c r="J173" s="278"/>
      <c r="K173" s="324"/>
    </row>
    <row r="174" spans="2:11" s="1" customFormat="1" ht="15" customHeight="1">
      <c r="B174" s="301"/>
      <c r="C174" s="278" t="s">
        <v>1599</v>
      </c>
      <c r="D174" s="278"/>
      <c r="E174" s="278"/>
      <c r="F174" s="299" t="s">
        <v>1586</v>
      </c>
      <c r="G174" s="278"/>
      <c r="H174" s="278" t="s">
        <v>1647</v>
      </c>
      <c r="I174" s="278" t="s">
        <v>1582</v>
      </c>
      <c r="J174" s="278">
        <v>50</v>
      </c>
      <c r="K174" s="324"/>
    </row>
    <row r="175" spans="2:11" s="1" customFormat="1" ht="15" customHeight="1">
      <c r="B175" s="301"/>
      <c r="C175" s="278" t="s">
        <v>1607</v>
      </c>
      <c r="D175" s="278"/>
      <c r="E175" s="278"/>
      <c r="F175" s="299" t="s">
        <v>1586</v>
      </c>
      <c r="G175" s="278"/>
      <c r="H175" s="278" t="s">
        <v>1647</v>
      </c>
      <c r="I175" s="278" t="s">
        <v>1582</v>
      </c>
      <c r="J175" s="278">
        <v>50</v>
      </c>
      <c r="K175" s="324"/>
    </row>
    <row r="176" spans="2:11" s="1" customFormat="1" ht="15" customHeight="1">
      <c r="B176" s="301"/>
      <c r="C176" s="278" t="s">
        <v>1605</v>
      </c>
      <c r="D176" s="278"/>
      <c r="E176" s="278"/>
      <c r="F176" s="299" t="s">
        <v>1586</v>
      </c>
      <c r="G176" s="278"/>
      <c r="H176" s="278" t="s">
        <v>1647</v>
      </c>
      <c r="I176" s="278" t="s">
        <v>1582</v>
      </c>
      <c r="J176" s="278">
        <v>50</v>
      </c>
      <c r="K176" s="324"/>
    </row>
    <row r="177" spans="2:11" s="1" customFormat="1" ht="15" customHeight="1">
      <c r="B177" s="301"/>
      <c r="C177" s="278" t="s">
        <v>107</v>
      </c>
      <c r="D177" s="278"/>
      <c r="E177" s="278"/>
      <c r="F177" s="299" t="s">
        <v>1580</v>
      </c>
      <c r="G177" s="278"/>
      <c r="H177" s="278" t="s">
        <v>1648</v>
      </c>
      <c r="I177" s="278" t="s">
        <v>1649</v>
      </c>
      <c r="J177" s="278"/>
      <c r="K177" s="324"/>
    </row>
    <row r="178" spans="2:11" s="1" customFormat="1" ht="15" customHeight="1">
      <c r="B178" s="301"/>
      <c r="C178" s="278" t="s">
        <v>54</v>
      </c>
      <c r="D178" s="278"/>
      <c r="E178" s="278"/>
      <c r="F178" s="299" t="s">
        <v>1580</v>
      </c>
      <c r="G178" s="278"/>
      <c r="H178" s="278" t="s">
        <v>1650</v>
      </c>
      <c r="I178" s="278" t="s">
        <v>1651</v>
      </c>
      <c r="J178" s="278">
        <v>1</v>
      </c>
      <c r="K178" s="324"/>
    </row>
    <row r="179" spans="2:11" s="1" customFormat="1" ht="15" customHeight="1">
      <c r="B179" s="301"/>
      <c r="C179" s="278" t="s">
        <v>50</v>
      </c>
      <c r="D179" s="278"/>
      <c r="E179" s="278"/>
      <c r="F179" s="299" t="s">
        <v>1580</v>
      </c>
      <c r="G179" s="278"/>
      <c r="H179" s="278" t="s">
        <v>1652</v>
      </c>
      <c r="I179" s="278" t="s">
        <v>1582</v>
      </c>
      <c r="J179" s="278">
        <v>20</v>
      </c>
      <c r="K179" s="324"/>
    </row>
    <row r="180" spans="2:11" s="1" customFormat="1" ht="15" customHeight="1">
      <c r="B180" s="301"/>
      <c r="C180" s="278" t="s">
        <v>51</v>
      </c>
      <c r="D180" s="278"/>
      <c r="E180" s="278"/>
      <c r="F180" s="299" t="s">
        <v>1580</v>
      </c>
      <c r="G180" s="278"/>
      <c r="H180" s="278" t="s">
        <v>1653</v>
      </c>
      <c r="I180" s="278" t="s">
        <v>1582</v>
      </c>
      <c r="J180" s="278">
        <v>255</v>
      </c>
      <c r="K180" s="324"/>
    </row>
    <row r="181" spans="2:11" s="1" customFormat="1" ht="15" customHeight="1">
      <c r="B181" s="301"/>
      <c r="C181" s="278" t="s">
        <v>108</v>
      </c>
      <c r="D181" s="278"/>
      <c r="E181" s="278"/>
      <c r="F181" s="299" t="s">
        <v>1580</v>
      </c>
      <c r="G181" s="278"/>
      <c r="H181" s="278" t="s">
        <v>1544</v>
      </c>
      <c r="I181" s="278" t="s">
        <v>1582</v>
      </c>
      <c r="J181" s="278">
        <v>10</v>
      </c>
      <c r="K181" s="324"/>
    </row>
    <row r="182" spans="2:11" s="1" customFormat="1" ht="15" customHeight="1">
      <c r="B182" s="301"/>
      <c r="C182" s="278" t="s">
        <v>109</v>
      </c>
      <c r="D182" s="278"/>
      <c r="E182" s="278"/>
      <c r="F182" s="299" t="s">
        <v>1580</v>
      </c>
      <c r="G182" s="278"/>
      <c r="H182" s="278" t="s">
        <v>1654</v>
      </c>
      <c r="I182" s="278" t="s">
        <v>1615</v>
      </c>
      <c r="J182" s="278"/>
      <c r="K182" s="324"/>
    </row>
    <row r="183" spans="2:11" s="1" customFormat="1" ht="15" customHeight="1">
      <c r="B183" s="301"/>
      <c r="C183" s="278" t="s">
        <v>1655</v>
      </c>
      <c r="D183" s="278"/>
      <c r="E183" s="278"/>
      <c r="F183" s="299" t="s">
        <v>1580</v>
      </c>
      <c r="G183" s="278"/>
      <c r="H183" s="278" t="s">
        <v>1656</v>
      </c>
      <c r="I183" s="278" t="s">
        <v>1615</v>
      </c>
      <c r="J183" s="278"/>
      <c r="K183" s="324"/>
    </row>
    <row r="184" spans="2:11" s="1" customFormat="1" ht="15" customHeight="1">
      <c r="B184" s="301"/>
      <c r="C184" s="278" t="s">
        <v>1644</v>
      </c>
      <c r="D184" s="278"/>
      <c r="E184" s="278"/>
      <c r="F184" s="299" t="s">
        <v>1580</v>
      </c>
      <c r="G184" s="278"/>
      <c r="H184" s="278" t="s">
        <v>1657</v>
      </c>
      <c r="I184" s="278" t="s">
        <v>1615</v>
      </c>
      <c r="J184" s="278"/>
      <c r="K184" s="324"/>
    </row>
    <row r="185" spans="2:11" s="1" customFormat="1" ht="15" customHeight="1">
      <c r="B185" s="301"/>
      <c r="C185" s="278" t="s">
        <v>111</v>
      </c>
      <c r="D185" s="278"/>
      <c r="E185" s="278"/>
      <c r="F185" s="299" t="s">
        <v>1586</v>
      </c>
      <c r="G185" s="278"/>
      <c r="H185" s="278" t="s">
        <v>1658</v>
      </c>
      <c r="I185" s="278" t="s">
        <v>1582</v>
      </c>
      <c r="J185" s="278">
        <v>50</v>
      </c>
      <c r="K185" s="324"/>
    </row>
    <row r="186" spans="2:11" s="1" customFormat="1" ht="15" customHeight="1">
      <c r="B186" s="301"/>
      <c r="C186" s="278" t="s">
        <v>1659</v>
      </c>
      <c r="D186" s="278"/>
      <c r="E186" s="278"/>
      <c r="F186" s="299" t="s">
        <v>1586</v>
      </c>
      <c r="G186" s="278"/>
      <c r="H186" s="278" t="s">
        <v>1660</v>
      </c>
      <c r="I186" s="278" t="s">
        <v>1661</v>
      </c>
      <c r="J186" s="278"/>
      <c r="K186" s="324"/>
    </row>
    <row r="187" spans="2:11" s="1" customFormat="1" ht="15" customHeight="1">
      <c r="B187" s="301"/>
      <c r="C187" s="278" t="s">
        <v>1662</v>
      </c>
      <c r="D187" s="278"/>
      <c r="E187" s="278"/>
      <c r="F187" s="299" t="s">
        <v>1586</v>
      </c>
      <c r="G187" s="278"/>
      <c r="H187" s="278" t="s">
        <v>1663</v>
      </c>
      <c r="I187" s="278" t="s">
        <v>1661</v>
      </c>
      <c r="J187" s="278"/>
      <c r="K187" s="324"/>
    </row>
    <row r="188" spans="2:11" s="1" customFormat="1" ht="15" customHeight="1">
      <c r="B188" s="301"/>
      <c r="C188" s="278" t="s">
        <v>1664</v>
      </c>
      <c r="D188" s="278"/>
      <c r="E188" s="278"/>
      <c r="F188" s="299" t="s">
        <v>1586</v>
      </c>
      <c r="G188" s="278"/>
      <c r="H188" s="278" t="s">
        <v>1665</v>
      </c>
      <c r="I188" s="278" t="s">
        <v>1661</v>
      </c>
      <c r="J188" s="278"/>
      <c r="K188" s="324"/>
    </row>
    <row r="189" spans="2:11" s="1" customFormat="1" ht="15" customHeight="1">
      <c r="B189" s="301"/>
      <c r="C189" s="337" t="s">
        <v>1666</v>
      </c>
      <c r="D189" s="278"/>
      <c r="E189" s="278"/>
      <c r="F189" s="299" t="s">
        <v>1586</v>
      </c>
      <c r="G189" s="278"/>
      <c r="H189" s="278" t="s">
        <v>1667</v>
      </c>
      <c r="I189" s="278" t="s">
        <v>1668</v>
      </c>
      <c r="J189" s="338" t="s">
        <v>1669</v>
      </c>
      <c r="K189" s="324"/>
    </row>
    <row r="190" spans="2:11" s="1" customFormat="1" ht="15" customHeight="1">
      <c r="B190" s="301"/>
      <c r="C190" s="337" t="s">
        <v>39</v>
      </c>
      <c r="D190" s="278"/>
      <c r="E190" s="278"/>
      <c r="F190" s="299" t="s">
        <v>1580</v>
      </c>
      <c r="G190" s="278"/>
      <c r="H190" s="275" t="s">
        <v>1670</v>
      </c>
      <c r="I190" s="278" t="s">
        <v>1671</v>
      </c>
      <c r="J190" s="278"/>
      <c r="K190" s="324"/>
    </row>
    <row r="191" spans="2:11" s="1" customFormat="1" ht="15" customHeight="1">
      <c r="B191" s="301"/>
      <c r="C191" s="337" t="s">
        <v>1672</v>
      </c>
      <c r="D191" s="278"/>
      <c r="E191" s="278"/>
      <c r="F191" s="299" t="s">
        <v>1580</v>
      </c>
      <c r="G191" s="278"/>
      <c r="H191" s="278" t="s">
        <v>1673</v>
      </c>
      <c r="I191" s="278" t="s">
        <v>1615</v>
      </c>
      <c r="J191" s="278"/>
      <c r="K191" s="324"/>
    </row>
    <row r="192" spans="2:11" s="1" customFormat="1" ht="15" customHeight="1">
      <c r="B192" s="301"/>
      <c r="C192" s="337" t="s">
        <v>1674</v>
      </c>
      <c r="D192" s="278"/>
      <c r="E192" s="278"/>
      <c r="F192" s="299" t="s">
        <v>1580</v>
      </c>
      <c r="G192" s="278"/>
      <c r="H192" s="278" t="s">
        <v>1675</v>
      </c>
      <c r="I192" s="278" t="s">
        <v>1615</v>
      </c>
      <c r="J192" s="278"/>
      <c r="K192" s="324"/>
    </row>
    <row r="193" spans="2:11" s="1" customFormat="1" ht="15" customHeight="1">
      <c r="B193" s="301"/>
      <c r="C193" s="337" t="s">
        <v>1676</v>
      </c>
      <c r="D193" s="278"/>
      <c r="E193" s="278"/>
      <c r="F193" s="299" t="s">
        <v>1586</v>
      </c>
      <c r="G193" s="278"/>
      <c r="H193" s="278" t="s">
        <v>1677</v>
      </c>
      <c r="I193" s="278" t="s">
        <v>1615</v>
      </c>
      <c r="J193" s="278"/>
      <c r="K193" s="324"/>
    </row>
    <row r="194" spans="2:11" s="1" customFormat="1" ht="15" customHeight="1">
      <c r="B194" s="330"/>
      <c r="C194" s="339"/>
      <c r="D194" s="310"/>
      <c r="E194" s="310"/>
      <c r="F194" s="310"/>
      <c r="G194" s="310"/>
      <c r="H194" s="310"/>
      <c r="I194" s="310"/>
      <c r="J194" s="310"/>
      <c r="K194" s="331"/>
    </row>
    <row r="195" spans="2:11" s="1" customFormat="1" ht="18.75" customHeight="1">
      <c r="B195" s="312"/>
      <c r="C195" s="322"/>
      <c r="D195" s="322"/>
      <c r="E195" s="322"/>
      <c r="F195" s="332"/>
      <c r="G195" s="322"/>
      <c r="H195" s="322"/>
      <c r="I195" s="322"/>
      <c r="J195" s="322"/>
      <c r="K195" s="312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398" t="s">
        <v>1678</v>
      </c>
      <c r="D199" s="398"/>
      <c r="E199" s="398"/>
      <c r="F199" s="398"/>
      <c r="G199" s="398"/>
      <c r="H199" s="398"/>
      <c r="I199" s="398"/>
      <c r="J199" s="398"/>
      <c r="K199" s="271"/>
    </row>
    <row r="200" spans="2:11" s="1" customFormat="1" ht="25.5" customHeight="1">
      <c r="B200" s="270"/>
      <c r="C200" s="340" t="s">
        <v>1679</v>
      </c>
      <c r="D200" s="340"/>
      <c r="E200" s="340"/>
      <c r="F200" s="340" t="s">
        <v>1680</v>
      </c>
      <c r="G200" s="341"/>
      <c r="H200" s="399" t="s">
        <v>1681</v>
      </c>
      <c r="I200" s="399"/>
      <c r="J200" s="399"/>
      <c r="K200" s="271"/>
    </row>
    <row r="201" spans="2:11" s="1" customFormat="1" ht="5.25" customHeight="1">
      <c r="B201" s="301"/>
      <c r="C201" s="296"/>
      <c r="D201" s="296"/>
      <c r="E201" s="296"/>
      <c r="F201" s="296"/>
      <c r="G201" s="322"/>
      <c r="H201" s="296"/>
      <c r="I201" s="296"/>
      <c r="J201" s="296"/>
      <c r="K201" s="324"/>
    </row>
    <row r="202" spans="2:11" s="1" customFormat="1" ht="15" customHeight="1">
      <c r="B202" s="301"/>
      <c r="C202" s="278" t="s">
        <v>1671</v>
      </c>
      <c r="D202" s="278"/>
      <c r="E202" s="278"/>
      <c r="F202" s="299" t="s">
        <v>40</v>
      </c>
      <c r="G202" s="278"/>
      <c r="H202" s="400" t="s">
        <v>1682</v>
      </c>
      <c r="I202" s="400"/>
      <c r="J202" s="400"/>
      <c r="K202" s="324"/>
    </row>
    <row r="203" spans="2:11" s="1" customFormat="1" ht="15" customHeight="1">
      <c r="B203" s="301"/>
      <c r="C203" s="278"/>
      <c r="D203" s="278"/>
      <c r="E203" s="278"/>
      <c r="F203" s="299" t="s">
        <v>41</v>
      </c>
      <c r="G203" s="278"/>
      <c r="H203" s="400" t="s">
        <v>1683</v>
      </c>
      <c r="I203" s="400"/>
      <c r="J203" s="400"/>
      <c r="K203" s="324"/>
    </row>
    <row r="204" spans="2:11" s="1" customFormat="1" ht="15" customHeight="1">
      <c r="B204" s="301"/>
      <c r="C204" s="278"/>
      <c r="D204" s="278"/>
      <c r="E204" s="278"/>
      <c r="F204" s="299" t="s">
        <v>44</v>
      </c>
      <c r="G204" s="278"/>
      <c r="H204" s="400" t="s">
        <v>1684</v>
      </c>
      <c r="I204" s="400"/>
      <c r="J204" s="400"/>
      <c r="K204" s="324"/>
    </row>
    <row r="205" spans="2:11" s="1" customFormat="1" ht="15" customHeight="1">
      <c r="B205" s="301"/>
      <c r="C205" s="278"/>
      <c r="D205" s="278"/>
      <c r="E205" s="278"/>
      <c r="F205" s="299" t="s">
        <v>42</v>
      </c>
      <c r="G205" s="278"/>
      <c r="H205" s="400" t="s">
        <v>1685</v>
      </c>
      <c r="I205" s="400"/>
      <c r="J205" s="400"/>
      <c r="K205" s="324"/>
    </row>
    <row r="206" spans="2:11" s="1" customFormat="1" ht="15" customHeight="1">
      <c r="B206" s="301"/>
      <c r="C206" s="278"/>
      <c r="D206" s="278"/>
      <c r="E206" s="278"/>
      <c r="F206" s="299" t="s">
        <v>43</v>
      </c>
      <c r="G206" s="278"/>
      <c r="H206" s="400" t="s">
        <v>1686</v>
      </c>
      <c r="I206" s="400"/>
      <c r="J206" s="400"/>
      <c r="K206" s="324"/>
    </row>
    <row r="207" spans="2:11" s="1" customFormat="1" ht="15" customHeight="1">
      <c r="B207" s="301"/>
      <c r="C207" s="278"/>
      <c r="D207" s="278"/>
      <c r="E207" s="278"/>
      <c r="F207" s="299"/>
      <c r="G207" s="278"/>
      <c r="H207" s="278"/>
      <c r="I207" s="278"/>
      <c r="J207" s="278"/>
      <c r="K207" s="324"/>
    </row>
    <row r="208" spans="2:11" s="1" customFormat="1" ht="15" customHeight="1">
      <c r="B208" s="301"/>
      <c r="C208" s="278" t="s">
        <v>1627</v>
      </c>
      <c r="D208" s="278"/>
      <c r="E208" s="278"/>
      <c r="F208" s="299" t="s">
        <v>76</v>
      </c>
      <c r="G208" s="278"/>
      <c r="H208" s="400" t="s">
        <v>1687</v>
      </c>
      <c r="I208" s="400"/>
      <c r="J208" s="400"/>
      <c r="K208" s="324"/>
    </row>
    <row r="209" spans="2:11" s="1" customFormat="1" ht="15" customHeight="1">
      <c r="B209" s="301"/>
      <c r="C209" s="278"/>
      <c r="D209" s="278"/>
      <c r="E209" s="278"/>
      <c r="F209" s="299" t="s">
        <v>1522</v>
      </c>
      <c r="G209" s="278"/>
      <c r="H209" s="400" t="s">
        <v>1523</v>
      </c>
      <c r="I209" s="400"/>
      <c r="J209" s="400"/>
      <c r="K209" s="324"/>
    </row>
    <row r="210" spans="2:11" s="1" customFormat="1" ht="15" customHeight="1">
      <c r="B210" s="301"/>
      <c r="C210" s="278"/>
      <c r="D210" s="278"/>
      <c r="E210" s="278"/>
      <c r="F210" s="299" t="s">
        <v>1520</v>
      </c>
      <c r="G210" s="278"/>
      <c r="H210" s="400" t="s">
        <v>1688</v>
      </c>
      <c r="I210" s="400"/>
      <c r="J210" s="400"/>
      <c r="K210" s="324"/>
    </row>
    <row r="211" spans="2:11" s="1" customFormat="1" ht="15" customHeight="1">
      <c r="B211" s="342"/>
      <c r="C211" s="278"/>
      <c r="D211" s="278"/>
      <c r="E211" s="278"/>
      <c r="F211" s="299" t="s">
        <v>1524</v>
      </c>
      <c r="G211" s="337"/>
      <c r="H211" s="401" t="s">
        <v>1525</v>
      </c>
      <c r="I211" s="401"/>
      <c r="J211" s="401"/>
      <c r="K211" s="343"/>
    </row>
    <row r="212" spans="2:11" s="1" customFormat="1" ht="15" customHeight="1">
      <c r="B212" s="342"/>
      <c r="C212" s="278"/>
      <c r="D212" s="278"/>
      <c r="E212" s="278"/>
      <c r="F212" s="299" t="s">
        <v>1526</v>
      </c>
      <c r="G212" s="337"/>
      <c r="H212" s="401" t="s">
        <v>1689</v>
      </c>
      <c r="I212" s="401"/>
      <c r="J212" s="401"/>
      <c r="K212" s="343"/>
    </row>
    <row r="213" spans="2:11" s="1" customFormat="1" ht="15" customHeight="1">
      <c r="B213" s="342"/>
      <c r="C213" s="278"/>
      <c r="D213" s="278"/>
      <c r="E213" s="278"/>
      <c r="F213" s="299"/>
      <c r="G213" s="337"/>
      <c r="H213" s="328"/>
      <c r="I213" s="328"/>
      <c r="J213" s="328"/>
      <c r="K213" s="343"/>
    </row>
    <row r="214" spans="2:11" s="1" customFormat="1" ht="15" customHeight="1">
      <c r="B214" s="342"/>
      <c r="C214" s="278" t="s">
        <v>1651</v>
      </c>
      <c r="D214" s="278"/>
      <c r="E214" s="278"/>
      <c r="F214" s="299">
        <v>1</v>
      </c>
      <c r="G214" s="337"/>
      <c r="H214" s="401" t="s">
        <v>1690</v>
      </c>
      <c r="I214" s="401"/>
      <c r="J214" s="401"/>
      <c r="K214" s="343"/>
    </row>
    <row r="215" spans="2:11" s="1" customFormat="1" ht="15" customHeight="1">
      <c r="B215" s="342"/>
      <c r="C215" s="278"/>
      <c r="D215" s="278"/>
      <c r="E215" s="278"/>
      <c r="F215" s="299">
        <v>2</v>
      </c>
      <c r="G215" s="337"/>
      <c r="H215" s="401" t="s">
        <v>1691</v>
      </c>
      <c r="I215" s="401"/>
      <c r="J215" s="401"/>
      <c r="K215" s="343"/>
    </row>
    <row r="216" spans="2:11" s="1" customFormat="1" ht="15" customHeight="1">
      <c r="B216" s="342"/>
      <c r="C216" s="278"/>
      <c r="D216" s="278"/>
      <c r="E216" s="278"/>
      <c r="F216" s="299">
        <v>3</v>
      </c>
      <c r="G216" s="337"/>
      <c r="H216" s="401" t="s">
        <v>1692</v>
      </c>
      <c r="I216" s="401"/>
      <c r="J216" s="401"/>
      <c r="K216" s="343"/>
    </row>
    <row r="217" spans="2:11" s="1" customFormat="1" ht="15" customHeight="1">
      <c r="B217" s="342"/>
      <c r="C217" s="278"/>
      <c r="D217" s="278"/>
      <c r="E217" s="278"/>
      <c r="F217" s="299">
        <v>4</v>
      </c>
      <c r="G217" s="337"/>
      <c r="H217" s="401" t="s">
        <v>1693</v>
      </c>
      <c r="I217" s="401"/>
      <c r="J217" s="401"/>
      <c r="K217" s="343"/>
    </row>
    <row r="218" spans="2:11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Wolf Zbyněk</cp:lastModifiedBy>
  <dcterms:created xsi:type="dcterms:W3CDTF">2021-03-02T10:17:51Z</dcterms:created>
  <dcterms:modified xsi:type="dcterms:W3CDTF">2021-03-09T18:09:56Z</dcterms:modified>
  <cp:category/>
  <cp:version/>
  <cp:contentType/>
  <cp:contentStatus/>
</cp:coreProperties>
</file>