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1 - III-183 10 Blížejov -..." sheetId="2" r:id="rId2"/>
    <sheet name="VON - vedlejší a ostatní ..." sheetId="3" r:id="rId3"/>
  </sheets>
  <definedNames>
    <definedName name="_xlnm.Print_Area" localSheetId="0">'Rekapitulace stavby'!$D$4:$AO$76,'Rekapitulace stavby'!$C$82:$AQ$97</definedName>
    <definedName name="_xlnm._FilterDatabase" localSheetId="1" hidden="1">'1 - III-183 10 Blížejov -...'!$C$125:$K$433</definedName>
    <definedName name="_xlnm.Print_Area" localSheetId="1">'1 - III-183 10 Blížejov -...'!$C$4:$J$76,'1 - III-183 10 Blížejov -...'!$C$82:$J$107,'1 - III-183 10 Blížejov -...'!$C$113:$K$433</definedName>
    <definedName name="_xlnm._FilterDatabase" localSheetId="2" hidden="1">'VON - vedlejší a ostatní ...'!$C$116:$K$150</definedName>
    <definedName name="_xlnm.Print_Area" localSheetId="2">'VON - vedlejší a ostatní ...'!$C$4:$J$76,'VON - vedlejší a ostatní ...'!$C$82:$J$98,'VON - vedlejší a ostatní ...'!$C$104:$K$150</definedName>
    <definedName name="_xlnm.Print_Titles" localSheetId="0">'Rekapitulace stavby'!$92:$92</definedName>
    <definedName name="_xlnm.Print_Titles" localSheetId="1">'1 - III-183 10 Blížejov -...'!$125:$125</definedName>
    <definedName name="_xlnm.Print_Titles" localSheetId="2">'VON - vedlejší a ostatní ...'!$116:$116</definedName>
  </definedNames>
  <calcPr fullCalcOnLoad="1"/>
</workbook>
</file>

<file path=xl/sharedStrings.xml><?xml version="1.0" encoding="utf-8"?>
<sst xmlns="http://schemas.openxmlformats.org/spreadsheetml/2006/main" count="3603" uniqueCount="664">
  <si>
    <t>Export Komplet</t>
  </si>
  <si>
    <t/>
  </si>
  <si>
    <t>2.0</t>
  </si>
  <si>
    <t>ZAMOK</t>
  </si>
  <si>
    <t>False</t>
  </si>
  <si>
    <t>{a08ca20a-0714-4d46-b223-25a3cd5f4344}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</si>
  <si>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</si>
  <si>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</si>
  <si>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</si>
  <si>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</si>
  <si>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</si>
  <si>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</si>
  <si>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</si>
  <si>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</si>
  <si>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436-18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</si>
  <si>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</si>
  <si>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</si>
  <si>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III/183 10 Blížejov -x II/193</t>
  </si>
  <si>
    <t>KSO:</t>
  </si>
  <si>
    <t>822 24</t>
  </si>
  <si>
    <t>CC-CZ:</t>
  </si>
  <si>
    <t>Místo:</t>
  </si>
  <si>
    <t>sil.III/183 10 Blížejov -Lazce-sil.II/193</t>
  </si>
  <si>
    <t>Datum:</t>
  </si>
  <si>
    <t>28. 5. 2019</t>
  </si>
  <si>
    <t>Zadavatel:</t>
  </si>
  <si>
    <t>IČ:</t>
  </si>
  <si>
    <t>SÚS PK Domažlice</t>
  </si>
  <si>
    <t>DIČ:</t>
  </si>
  <si>
    <t>Uchazeč:</t>
  </si>
  <si>
    <t>Vyplň údaj</t>
  </si>
  <si>
    <t>Projektant:</t>
  </si>
  <si>
    <t>J.Miška</t>
  </si>
  <si>
    <t>True</t>
  </si>
  <si>
    <t>Zpracovatel:</t>
  </si>
  <si>
    <t>Richtrová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</si>
  <si>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</si>
  <si>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</si>
  <si>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</si>
  <si>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</si>
  <si>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</si>
  <si>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</si>
  <si>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</si>
  <si>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</si>
  <si>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</si>
  <si>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</si>
  <si>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</si>
  <si>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</si>
  <si>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</si>
  <si>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</si>
  <si>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</si>
  <si>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</si>
  <si>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</si>
  <si>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</si>
  <si>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</si>
  <si>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</si>
  <si>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</si>
  <si>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</si>
  <si>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</si>
  <si>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</si>
  <si>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</si>
  <si>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</si>
  <si>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</si>
  <si>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</si>
  <si>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</si>
  <si>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</si>
  <si>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</si>
  <si>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</si>
  <si>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</si>
  <si>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</si>
  <si>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</si>
  <si>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</si>
  <si>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</si>
  <si>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</si>
  <si>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</si>
  <si>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</si>
  <si>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</si>
  <si>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</si>
  <si>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</si>
  <si>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</si>
  <si>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</si>
  <si>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</si>
  <si>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</si>
  <si>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1</t>
  </si>
  <si>
    <t>III/183 10 Blížejov -Komunikace</t>
  </si>
  <si>
    <t>STA</t>
  </si>
  <si>
    <t>{08334539-0c43-488f-b472-665cb3b89dec}</t>
  </si>
  <si>
    <t>2</t>
  </si>
  <si>
    <t>VON</t>
  </si>
  <si>
    <t>vedlejší a ostatní náklady</t>
  </si>
  <si>
    <t>ING</t>
  </si>
  <si>
    <t>{45d1a36a-bf6e-4d12-84ed-533afe9e9035}</t>
  </si>
  <si>
    <t>KRYCÍ LIST SOUPISU PRACÍ</t>
  </si>
  <si>
    <t>Objekt:</t>
  </si>
  <si>
    <t>1 - III/183 10 Blížejov -Komunikace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</si>
  <si>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</si>
  <si>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</si>
  <si>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</si>
  <si>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</si>
  <si>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</si>
  <si>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</si>
  <si>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</si>
  <si>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</si>
  <si>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</si>
  <si>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</si>
  <si>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</si>
  <si>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práce+přesun hmot</t>
  </si>
  <si>
    <t xml:space="preserve">    998 - Přesun hmot</t>
  </si>
  <si>
    <t>PSV - Práce a dodávky PSV</t>
  </si>
  <si>
    <t xml:space="preserve">    783 - Dokončovací práce - nátěry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</si>
  <si>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</si>
  <si>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</si>
  <si>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</si>
  <si>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</si>
  <si>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</si>
  <si>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</si>
  <si>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</si>
  <si>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</si>
  <si>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</si>
  <si>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</si>
  <si>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</si>
  <si>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</si>
  <si>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</si>
  <si>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</si>
  <si>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</si>
  <si>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</si>
  <si>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</si>
  <si>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</si>
  <si>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113107241</t>
  </si>
  <si>
    <t>Odstranění podkladu živičného tl 50 mm strojně pl přes 200 m2</t>
  </si>
  <si>
    <t>m2</t>
  </si>
  <si>
    <t>CS ÚRS 2019 01</t>
  </si>
  <si>
    <t>4</t>
  </si>
  <si>
    <t>1558400266</t>
  </si>
  <si>
    <t>PP</t>
  </si>
  <si>
    <t>Odstranění podkladů nebo krytů strojně plochy jednotlivě přes 200 m2 s přemístěním hmot na skládku na vzdálenost do 20 m nebo s naložením na dopravní prostředek živičných, o tl. vrstvy do 50 mm</t>
  </si>
  <si>
    <t>VV</t>
  </si>
  <si>
    <t>754 "v miste sanace kraje"</t>
  </si>
  <si>
    <t>4019.8 "rezerva"</t>
  </si>
  <si>
    <t>Součet</t>
  </si>
  <si>
    <t>113154113</t>
  </si>
  <si>
    <t>Frézování živičného krytu tl 50 mm pruh š 0,5 m pl do 500 m2 bez překážek v trase</t>
  </si>
  <si>
    <t>882625063</t>
  </si>
  <si>
    <t>Frézování živičného podkladu nebo krytu  s naložením na dopravní prostředek plochy do 500 m2 bez překážek v trase pruhu šířky do 0,5 m, tloušťky vrstvy 50 mm</t>
  </si>
  <si>
    <t>3+52+11+13+5+6 "v miste napojeni</t>
  </si>
  <si>
    <t>3</t>
  </si>
  <si>
    <t>113154433</t>
  </si>
  <si>
    <t>Frézování živičného krytu tl 50 mm pruh š 2 m pl přes 10000 m2 bez překážek v trase</t>
  </si>
  <si>
    <t>-566014791</t>
  </si>
  <si>
    <t>Frézování živičného podkladu nebo krytu  s naložením na dopravní prostředek plochy přes 10 000 m2 bez překážek v trase pruhu šířky do 2 m, tloušťky vrstvy 50 mm</t>
  </si>
  <si>
    <t xml:space="preserve">15912.3 " dle graf.progr." </t>
  </si>
  <si>
    <t>12000110R</t>
  </si>
  <si>
    <t>Příplatek za ztížení vykopávky v blízkosti podzemního vedení vč vytýčení  a zajišt. inžen.sítí</t>
  </si>
  <si>
    <t>soubor</t>
  </si>
  <si>
    <t>1715604600</t>
  </si>
  <si>
    <t>5</t>
  </si>
  <si>
    <t>132201101</t>
  </si>
  <si>
    <t>Hloubení rýh š do 600 mm v hornině tř. 3 objemu do 100 m3</t>
  </si>
  <si>
    <t>m3</t>
  </si>
  <si>
    <t>1162555249</t>
  </si>
  <si>
    <t>Hloubení zapažených i nezapažených rýh šířky do 600 mm  s urovnáním dna do předepsaného profilu a spádu v hornině tř. 3 do 100 m3</t>
  </si>
  <si>
    <t xml:space="preserve">0.5*0.5*33.5 " přípoj.UV" </t>
  </si>
  <si>
    <t>8.4</t>
  </si>
  <si>
    <t>6</t>
  </si>
  <si>
    <t>132201201</t>
  </si>
  <si>
    <t>Hloubení rýh š do 2000 mm v hornině tř. 3 objemu do 100 m3 -prohloubení u vtolu a výtoku propustku</t>
  </si>
  <si>
    <t>594417445</t>
  </si>
  <si>
    <t>Hloubení zapažených i nezapažených rýh šířky přes 600 do 2 000 mm  s urovnáním dna do předepsaného profilu a spádu v hornině tř. 3 do 100 m3</t>
  </si>
  <si>
    <t>6.0  "prohloubení u vtolu a výtoku propustku "</t>
  </si>
  <si>
    <t>2.2  "hospod.přejezd-orodloužení "</t>
  </si>
  <si>
    <t>7</t>
  </si>
  <si>
    <t>162601102</t>
  </si>
  <si>
    <t>Vodorovné přemístění do 5000 m výkopku/sypaniny z horniny tř. 1 až 4</t>
  </si>
  <si>
    <t>1575628788</t>
  </si>
  <si>
    <t>Vodorovné přemístění výkopku nebo sypaniny po suchu  na obvyklém dopravním prostředku, bez naložení výkopku, avšak se složením bez rozhrnutí z horniny tř. 1 až 4 na vzdálenost přes 4 000 do 5 000 m</t>
  </si>
  <si>
    <t>8.4+8.2 " prohl+příípojky"</t>
  </si>
  <si>
    <t>103.48+200*0.2+21*0.1 " nános+pročiš.příkopu+prop."</t>
  </si>
  <si>
    <t>8</t>
  </si>
  <si>
    <t>1671011R</t>
  </si>
  <si>
    <t xml:space="preserve">Nakládání +dodávka+přemístění ornice </t>
  </si>
  <si>
    <t>1664902349</t>
  </si>
  <si>
    <t>Nakládání +dodávka+přemístění ornice</t>
  </si>
  <si>
    <t>23*0.1*1.01</t>
  </si>
  <si>
    <t>2.32</t>
  </si>
  <si>
    <t>9</t>
  </si>
  <si>
    <t>171201211</t>
  </si>
  <si>
    <t>Poplatek za uložení stavebního odpadu - zeminy a kameniva na skládce</t>
  </si>
  <si>
    <t>t</t>
  </si>
  <si>
    <t>-1376227721</t>
  </si>
  <si>
    <t>Poplatek za uložení stavebního odpadu na skládce (skládkovné) zeminy a kameniva zatříděného do Katalogu odpadů pod kódem 170 504</t>
  </si>
  <si>
    <t>162.18*1.8</t>
  </si>
  <si>
    <t>292</t>
  </si>
  <si>
    <t>10</t>
  </si>
  <si>
    <t>17410110.</t>
  </si>
  <si>
    <t>Zásyp-dosyp  jam, šachet rýh nebo kolem objektů sypaninou se zhutněním</t>
  </si>
  <si>
    <t>1965791707</t>
  </si>
  <si>
    <t>Zásyp sypaninou z jakékoliv horniny  s uložením výkopku ve vrstvách se zhutněním jam, šachet, rýh nebo kolem objektů v těchto vykopávkách</t>
  </si>
  <si>
    <t>62.63+27.62 " dosyp kraje vozovky"</t>
  </si>
  <si>
    <t>11</t>
  </si>
  <si>
    <t>M</t>
  </si>
  <si>
    <t>5834417R</t>
  </si>
  <si>
    <t>štěrkodrť frakce 0-32</t>
  </si>
  <si>
    <t>1666718630</t>
  </si>
  <si>
    <t>90.25*1.89*1.01</t>
  </si>
  <si>
    <t>172.3</t>
  </si>
  <si>
    <t>12</t>
  </si>
  <si>
    <t>181411121</t>
  </si>
  <si>
    <t>Založení lučního trávníku výsevem plochy do 1000 m2 v rovině a ve svahu do 1:5</t>
  </si>
  <si>
    <t>-1188681347</t>
  </si>
  <si>
    <t>Založení trávníku na půdě předem připravené plochy do 1000 m2 výsevem včetně utažení lučního v rovině nebo na svahu do 1:5</t>
  </si>
  <si>
    <t>23</t>
  </si>
  <si>
    <t>13</t>
  </si>
  <si>
    <t>00572470</t>
  </si>
  <si>
    <t>osivo směs travní univerzál</t>
  </si>
  <si>
    <t>kg</t>
  </si>
  <si>
    <t>1251911402</t>
  </si>
  <si>
    <t>23*0.025*1.03</t>
  </si>
  <si>
    <t>0.6</t>
  </si>
  <si>
    <t>14</t>
  </si>
  <si>
    <t>182101101</t>
  </si>
  <si>
    <t>Svahování v zářezech v hornině tř. 1 až 4  propust-prikop</t>
  </si>
  <si>
    <t>1496485204</t>
  </si>
  <si>
    <t>Svahování trvalých svahů do projektovaných profilů  s potřebným přemístěním výkopku při svahování v zářezech v hornině tř. 1 až 4</t>
  </si>
  <si>
    <t>20 "příkop"</t>
  </si>
  <si>
    <t>10 "příkop u propustku"</t>
  </si>
  <si>
    <t>182301121</t>
  </si>
  <si>
    <t>Rozprostření ornice pl do 500 m2 ve svahu přes 1:5 tl vrstvy do 100 mm</t>
  </si>
  <si>
    <t>730788421</t>
  </si>
  <si>
    <t>Rozprostření a urovnání ornice ve svahu sklonu přes 1:5 při souvislé ploše do 500 m2, tl. vrstvy do 100 mm</t>
  </si>
  <si>
    <t>16</t>
  </si>
  <si>
    <t>185804312</t>
  </si>
  <si>
    <t>Zalití rostlin vodou plocha přes 20 m2 vč.dodávky</t>
  </si>
  <si>
    <t>1438700574</t>
  </si>
  <si>
    <t>Zalití rostlin vodou plochy záhonů jednotlivě přes 20 m2</t>
  </si>
  <si>
    <t>23*0.015</t>
  </si>
  <si>
    <t>0.35</t>
  </si>
  <si>
    <t>Svislé a kompletní konstrukce</t>
  </si>
  <si>
    <t>17</t>
  </si>
  <si>
    <t>31732111R</t>
  </si>
  <si>
    <t xml:space="preserve">Římsy ze ŽB C 30/37 XF4  </t>
  </si>
  <si>
    <t>1154192087</t>
  </si>
  <si>
    <t>0.7*0.4*0.5</t>
  </si>
  <si>
    <t>18</t>
  </si>
  <si>
    <t>317353121</t>
  </si>
  <si>
    <t xml:space="preserve">Bednění říms  - zřízení  </t>
  </si>
  <si>
    <t>1955872489</t>
  </si>
  <si>
    <t>1.5</t>
  </si>
  <si>
    <t>19</t>
  </si>
  <si>
    <t>317353221</t>
  </si>
  <si>
    <t xml:space="preserve">Bednění h říms  - odstranění   </t>
  </si>
  <si>
    <t>963723382</t>
  </si>
  <si>
    <t>20</t>
  </si>
  <si>
    <t>317361116</t>
  </si>
  <si>
    <t xml:space="preserve">Výztuž říms a z betonářské oceli 10 505   </t>
  </si>
  <si>
    <t>461177704</t>
  </si>
  <si>
    <t>0.7*4*0.888*0.001*1.05</t>
  </si>
  <si>
    <t>Vodorovné konstrukce</t>
  </si>
  <si>
    <t>45157311R</t>
  </si>
  <si>
    <t>Lože +obsyp potrubí DN 150 otevřený výkop ze štěrkopísku -přípojka vpusti</t>
  </si>
  <si>
    <t>135857673</t>
  </si>
  <si>
    <t>0.5*0.5*(33.5-10.5)</t>
  </si>
  <si>
    <t>Komunikace pozemní</t>
  </si>
  <si>
    <t>22</t>
  </si>
  <si>
    <t>565135111</t>
  </si>
  <si>
    <t>Asfaltový beton vrstva podkladní ACP 16 (obalované kamenivo OKS) tl 50 mm š do 3 m</t>
  </si>
  <si>
    <t>946009908</t>
  </si>
  <si>
    <t>Asfaltový beton vrstva podkladní ACP 16 (obalované kamenivo střednězrnné - OKS)  s rozprostřením a zhutněním v pruhu šířky do 3 m, po zhutnění tl. 50 mm</t>
  </si>
  <si>
    <t>754</t>
  </si>
  <si>
    <t>(30-4.74)*159.138 "rezerva sanace z 30%"</t>
  </si>
  <si>
    <t>4773.8</t>
  </si>
  <si>
    <t>56993113R</t>
  </si>
  <si>
    <t xml:space="preserve">Zpevnění -dosyp sjezdu asfaltovým recyklátem tl 100 mm  bez dodávky recyklátu </t>
  </si>
  <si>
    <t>1325701044</t>
  </si>
  <si>
    <t xml:space="preserve">7.5+14.5+10+30+13+8+8+11+25+8+8+7+10" dle proj." </t>
  </si>
  <si>
    <t>24</t>
  </si>
  <si>
    <t>56995115R</t>
  </si>
  <si>
    <t xml:space="preserve">Zpevnění krajnic asfaltovým recyklátem tl 200 mm  bez dodávky recyklátu </t>
  </si>
  <si>
    <t>-762626335</t>
  </si>
  <si>
    <t>(2*2660.75-147.5)*0.5 "  tl 200mm"</t>
  </si>
  <si>
    <t>25</t>
  </si>
  <si>
    <t>573231106</t>
  </si>
  <si>
    <t>Postřik živičný spojovací ze silniční emulze v množství 0,30 kg/m2</t>
  </si>
  <si>
    <t>138885741</t>
  </si>
  <si>
    <t>Postřik spojovací PS bez posypu kamenivem ze silniční emulze, v množství 0,30 kg/m2</t>
  </si>
  <si>
    <t>16122.3</t>
  </si>
  <si>
    <t>26</t>
  </si>
  <si>
    <t>573231107</t>
  </si>
  <si>
    <t>Postřik živičný spojovací ze silniční emulze v množství 0,40 kg/m2</t>
  </si>
  <si>
    <t>417040841</t>
  </si>
  <si>
    <t>Postřik spojovací PS bez posypu kamenivem ze silniční emulze, v množství 0,40 kg/m2</t>
  </si>
  <si>
    <t>16350.6</t>
  </si>
  <si>
    <t>27</t>
  </si>
  <si>
    <t>577134121</t>
  </si>
  <si>
    <t>Asfaltový beton vrstva obrusná ACO 11 (ABS) tř. I tl 40 mm š přes 3 m z nemodifikovaného asfaltu</t>
  </si>
  <si>
    <t>-1610373596</t>
  </si>
  <si>
    <t>Asfaltový beton vrstva obrusná ACO 11 (ABS)  s rozprostřením a se zhutněním z nemodifikovaného asfaltu v pruhu šířky přes 3 m tř. I, po zhutnění tl. 40 mm</t>
  </si>
  <si>
    <t>15913.8</t>
  </si>
  <si>
    <t>3.5+3+42+52+28+11+29+13+9+5+7+6 " sjezdy"</t>
  </si>
  <si>
    <t>28</t>
  </si>
  <si>
    <t>577165122</t>
  </si>
  <si>
    <t>Asfaltový beton vrstva ložní ACL 16 (ABH) tl 70 mm š přes 3 m z nemodifikovaného asfaltu</t>
  </si>
  <si>
    <t>-1511465397</t>
  </si>
  <si>
    <t>Asfaltový beton vrstva ložní ACL 16 (ABH)  s rozprostřením a zhutněním z nemodifikovaného asfaltu v pruhu šířky přes 3 m, po zhutnění tl. 70 mm</t>
  </si>
  <si>
    <t>15913.8*1.02+3.5+42+28+29+9+7 " vyrovn.vrstva+sjezdy"</t>
  </si>
  <si>
    <t>29</t>
  </si>
  <si>
    <t>59716111R</t>
  </si>
  <si>
    <t>Rigol dlážděný do lože z betonu tl 100 mm z kamen.dlažby vč.vyspárov.betonem</t>
  </si>
  <si>
    <t>-1875904390</t>
  </si>
  <si>
    <t>30</t>
  </si>
  <si>
    <t>597069111</t>
  </si>
  <si>
    <t>Příplatek ZKD 10 mm tl lože přes 100 mm u rigolu dlážděného</t>
  </si>
  <si>
    <t>-834045759</t>
  </si>
  <si>
    <t>Rigol dlážděný  Příplatek k cenám za každých dalších i započatých 10 mm tloušťky lože přes 100 mm</t>
  </si>
  <si>
    <t>23*5</t>
  </si>
  <si>
    <t>Trubní vedení</t>
  </si>
  <si>
    <t>31</t>
  </si>
  <si>
    <t>82039110R</t>
  </si>
  <si>
    <t xml:space="preserve">Kolmé říznutí plast.trouby DN  do 600 mm se začištěním  </t>
  </si>
  <si>
    <t>hod</t>
  </si>
  <si>
    <t>-932335390</t>
  </si>
  <si>
    <t xml:space="preserve">2   " dn500" </t>
  </si>
  <si>
    <t>32</t>
  </si>
  <si>
    <t>871315231</t>
  </si>
  <si>
    <t>Kanalizační potrubí z tvrdého PVC jednovrstvé tuhost třídy SN10 DN 160</t>
  </si>
  <si>
    <t>m</t>
  </si>
  <si>
    <t>426594858</t>
  </si>
  <si>
    <t>Kanalizační potrubí z tvrdého PVC v otevřeném výkopu ve sklonu do 20 %, hladkého plnostěnného jednovrstvého, tuhost třídy SN 10 DN 160</t>
  </si>
  <si>
    <t>33.5</t>
  </si>
  <si>
    <t>33</t>
  </si>
  <si>
    <t>8923512R</t>
  </si>
  <si>
    <t>Tesnici zkouška kanal.vodou potrubí do DN 200 vč zabezp.konců</t>
  </si>
  <si>
    <t>-1545923569</t>
  </si>
  <si>
    <t>34</t>
  </si>
  <si>
    <t>895941111</t>
  </si>
  <si>
    <t>Zřízení vpusti kanalizační uliční z betonových dílců typ UV-50 normální</t>
  </si>
  <si>
    <t>kus</t>
  </si>
  <si>
    <t>-1774642681</t>
  </si>
  <si>
    <t>1 "UV"</t>
  </si>
  <si>
    <t>35</t>
  </si>
  <si>
    <t>59223850</t>
  </si>
  <si>
    <t>dno pro uliční vpusť s výtokovým otvorem betonové 450x330x50mm</t>
  </si>
  <si>
    <t>1431544579</t>
  </si>
  <si>
    <t>1.01</t>
  </si>
  <si>
    <t>36</t>
  </si>
  <si>
    <t>59223856</t>
  </si>
  <si>
    <t>skruž pro uliční vpusť horní betonová 450x195x50mm</t>
  </si>
  <si>
    <t>754897883</t>
  </si>
  <si>
    <t>37</t>
  </si>
  <si>
    <t>8959411R</t>
  </si>
  <si>
    <t xml:space="preserve">Seříznutí horní skruže o 10cm </t>
  </si>
  <si>
    <t>-1721206061</t>
  </si>
  <si>
    <t>38</t>
  </si>
  <si>
    <t>899204112</t>
  </si>
  <si>
    <t>Osazení mříží litinových včetně rámů a košů na bahno pro třídu zatížení D400, E600</t>
  </si>
  <si>
    <t>-2011526370</t>
  </si>
  <si>
    <t>39</t>
  </si>
  <si>
    <t>5524232R</t>
  </si>
  <si>
    <t>mříž vtoková litinová  500x500mm s integr.pantem  D400</t>
  </si>
  <si>
    <t>-1317746347</t>
  </si>
  <si>
    <t>mříž vtoková litinová  500x500mm</t>
  </si>
  <si>
    <t>40</t>
  </si>
  <si>
    <t>59223875</t>
  </si>
  <si>
    <t>koš  nízký  pro uliční vpusti, žárově zinkovaný plech,pro rám 500/500</t>
  </si>
  <si>
    <t>-1103424142</t>
  </si>
  <si>
    <t>koš   nízký pro uliční vpusti, žárově zinkovaný plech,pro rám 500/500</t>
  </si>
  <si>
    <t>41</t>
  </si>
  <si>
    <t>89962316R</t>
  </si>
  <si>
    <t>Obetonování připoj. potrubí -UV vč,potrubí-hospodář.přejezd  betonem prostým tř. C 20/25 XF2v otevřeném výkopu vč.bet.lože</t>
  </si>
  <si>
    <t>-1211530212</t>
  </si>
  <si>
    <t xml:space="preserve">2.0 " hospodář.přejezd" </t>
  </si>
  <si>
    <t xml:space="preserve">10.5*0.18 " obet.přípojky" </t>
  </si>
  <si>
    <t>3.89*1.035</t>
  </si>
  <si>
    <t>4.0</t>
  </si>
  <si>
    <t>42</t>
  </si>
  <si>
    <t>89962317R</t>
  </si>
  <si>
    <t>Výztuž obetonování otevřený výkop ze svařovaných sítí Kari</t>
  </si>
  <si>
    <t>-1282286782</t>
  </si>
  <si>
    <t xml:space="preserve">0.9*2.0*7.667*0.001*1.05 " hospodář.přejezd" </t>
  </si>
  <si>
    <t>6.0*7.667*0.001*1.05 " obet.přípojky 100/100/8 "</t>
  </si>
  <si>
    <t>43</t>
  </si>
  <si>
    <t>899722112</t>
  </si>
  <si>
    <t>Krytí potrubí z plastů výstražnou fólií z PVC 25 cm vč.dodávky</t>
  </si>
  <si>
    <t>2073580555</t>
  </si>
  <si>
    <t>Krytí potrubí z plastů výstražnou fólií z PVC šířky 25 cm</t>
  </si>
  <si>
    <t>33.5*1.03</t>
  </si>
  <si>
    <t>Ostatní konstrukce a práce+přesun hmot</t>
  </si>
  <si>
    <t>44</t>
  </si>
  <si>
    <t>911331131</t>
  </si>
  <si>
    <t>Svodidlo ocelové jednostranné zádržnosti H1 se zaberaněním sloupků v rozmezí do 2 m  -žárový poznk</t>
  </si>
  <si>
    <t>1666654949</t>
  </si>
  <si>
    <t>Silniční svodidlo s osazením sloupků zaberaněním ocelové úroveň zádržnosti H1 vzdálenosti sloupků do 2 m jednostranné</t>
  </si>
  <si>
    <t>45</t>
  </si>
  <si>
    <t>912211111</t>
  </si>
  <si>
    <t>Montáž směrového sloupku silničního plastového prosté uložení bez betonového základu</t>
  </si>
  <si>
    <t>-1109920014</t>
  </si>
  <si>
    <t>Montáž směrového sloupku plastového s odrazkou prostým uložením bez betonového základu silničního</t>
  </si>
  <si>
    <t>10 "v miste sjaezdu"</t>
  </si>
  <si>
    <t>46</t>
  </si>
  <si>
    <t>40445158R</t>
  </si>
  <si>
    <t>sloupek silniční plastový s odrazovými skly směrový 1200 mm -červený  Z11C+D</t>
  </si>
  <si>
    <t>1245408097</t>
  </si>
  <si>
    <t>5.05+5.05</t>
  </si>
  <si>
    <t>47</t>
  </si>
  <si>
    <t>915211112</t>
  </si>
  <si>
    <t>Vodorovné dopravní značení dělící čáry souvislé š 125 mm retroreflexní bílý plast</t>
  </si>
  <si>
    <t>596798844</t>
  </si>
  <si>
    <t>Vodorovné dopravní značení stříkaným plastem  dělící čára šířky 125 mm souvislá bílá retroreflexní</t>
  </si>
  <si>
    <t>(2670.5+1030.5+1627.6) "V1a"</t>
  </si>
  <si>
    <t>48</t>
  </si>
  <si>
    <t>915221122</t>
  </si>
  <si>
    <t>Vodorovné dopravní značení vodící čáry přerušované š 250 mm retroreflexní bílý plast</t>
  </si>
  <si>
    <t>503078694</t>
  </si>
  <si>
    <t>Vodorovné dopravní značení stříkaným plastem  vodící čára bílá šířky 250 mm přerušovaná retroreflexní</t>
  </si>
  <si>
    <t>18 "V2b"</t>
  </si>
  <si>
    <t>49</t>
  </si>
  <si>
    <t>91955111R</t>
  </si>
  <si>
    <t>Zřízení hospodářského přejezdu z trub plastových PVC plnostěn. se spojkami nebo s hrdlem DN 500 mm</t>
  </si>
  <si>
    <t>-1343961210</t>
  </si>
  <si>
    <t>50</t>
  </si>
  <si>
    <t>2861116R</t>
  </si>
  <si>
    <t>trubka kanalizační PVC -plnostěnná DN 500x1000 mm SN8</t>
  </si>
  <si>
    <t>-2142268774</t>
  </si>
  <si>
    <t>2*1.015</t>
  </si>
  <si>
    <t>51</t>
  </si>
  <si>
    <t>919721223</t>
  </si>
  <si>
    <t>Geomříž pro vyztužení asfaltového povrchu ze skelných vláken s geotextilií pevnost 100 kN/m</t>
  </si>
  <si>
    <t>2490317</t>
  </si>
  <si>
    <t>Geomříž pro vyztužení asfaltového povrchu ze skelných vláken s geotextilií, podélná pevnost v tahu 100 kN/m</t>
  </si>
  <si>
    <t>580*1.5*1.02</t>
  </si>
  <si>
    <t>3092*1.5*1.02 "rezerva"</t>
  </si>
  <si>
    <t>5618.2</t>
  </si>
  <si>
    <t>52</t>
  </si>
  <si>
    <t>91973112R</t>
  </si>
  <si>
    <t>Zarovnání styčné plochy podkladu nebo krytu živičného tl do 50 mm  vč.asf.modif.zálivky</t>
  </si>
  <si>
    <t>219460801</t>
  </si>
  <si>
    <t>Zarovnání styčné plochy podkladu nebo krytu podél vybourané části komunikace nebo zpevněné plochy  živičné tl. do 50 mm vč.asf.modif.zálivky</t>
  </si>
  <si>
    <t>P</t>
  </si>
  <si>
    <t>Poznámka k položce:
vč.asf.modif.zálivky</t>
  </si>
  <si>
    <t>2661+46+5.5+4.7+7.7+9.9+16.9+4.0+5.5</t>
  </si>
  <si>
    <t>20*5.5 " příčné trhliny"</t>
  </si>
  <si>
    <t>53</t>
  </si>
  <si>
    <t>919735111</t>
  </si>
  <si>
    <t>Řezání stávajícího živičného krytu hl do 50 mm</t>
  </si>
  <si>
    <t>-824370545</t>
  </si>
  <si>
    <t>Řezání stávajícího živičného krytu nebo podkladu  hloubky do 50 mm</t>
  </si>
  <si>
    <t>580+14*1.3*2 " sanace"</t>
  </si>
  <si>
    <t>3092+15*1.3*2 "rezerva sanace z 30%"</t>
  </si>
  <si>
    <t>54</t>
  </si>
  <si>
    <t>938111111</t>
  </si>
  <si>
    <t>Čištění zdiva opěr, pilířů, křídel od mechu a jiné vegetace</t>
  </si>
  <si>
    <t>1222234174</t>
  </si>
  <si>
    <t>Čištění zdiva opěr, pilířů, křídel  od mechu a jiné vegetace</t>
  </si>
  <si>
    <t>6.2 " čelo propustku+jímka"</t>
  </si>
  <si>
    <t>3.0 "stáv.čela v hospod.sjezdech"</t>
  </si>
  <si>
    <t>10.5 ".čela  kamen."</t>
  </si>
  <si>
    <t>55</t>
  </si>
  <si>
    <t>938902112</t>
  </si>
  <si>
    <t>Čištění příkopů komunikací příkopovým rypadlem objem nánosu do 0,3 m3/m</t>
  </si>
  <si>
    <t>-601485133</t>
  </si>
  <si>
    <t>Profilace a čištění příkopů komunikací příkopovým rypadlem s odstraněním travnatého porostu nebo nánosu, s úpravou dna a svahů do předepsaného profilu a s naložením na dopravní prostředek nebo s přemístěním na hromady na vzdálenost do 20 m nezpevněných nebo zpevněných objemu nánosu přes 0,15 do 0,30 m3/m</t>
  </si>
  <si>
    <t>200 "  dle proj.0.2m3 /bn"</t>
  </si>
  <si>
    <t>56</t>
  </si>
  <si>
    <t>938902421</t>
  </si>
  <si>
    <t>Čištění propustků strojně tlakovou vodou D do 500 mm při tl nánosu do 50% DN</t>
  </si>
  <si>
    <t>292053336</t>
  </si>
  <si>
    <t>Čištění propustků s odstraněním travnatého porostu nebo nánosu, s naložením na dopravní prostředek nebo s přemístěním na hromady na vzdálenost do 20 m strojně tlakovou vodou tloušťky nánosu přes 25 do 50% průměru propustku do 500 mm</t>
  </si>
  <si>
    <t>3*7</t>
  </si>
  <si>
    <t>57</t>
  </si>
  <si>
    <t>938909611</t>
  </si>
  <si>
    <t>Odstranění nánosu na krajnicích tl do 100 mm</t>
  </si>
  <si>
    <t>-715014164</t>
  </si>
  <si>
    <t>Čištění krajnic odstraněním nánosu (ulehlého, popř. zaježděného) naneseného vlivem silničního provozu, s přemístěním na hromady na vzdálenost do 50 m nebo s naložením na dopravní prostředek, ale bez složení průměrné tloušťky do 100 mm -přemístění a uložení viz od. 001</t>
  </si>
  <si>
    <t>2660.75*2*0.4</t>
  </si>
  <si>
    <t>-(5.5+4.3+3.6+2.8+3.6+4.4+4.4+7.5+9+11.8+17+22.6)*0.4</t>
  </si>
  <si>
    <t>-(3.8+4.4+3.8+2.8+9.7+7+4.5+7+3.6+4.4)*0.4</t>
  </si>
  <si>
    <t>"2069.6*0.05=103.48m3"</t>
  </si>
  <si>
    <t>58</t>
  </si>
  <si>
    <t>95394510R</t>
  </si>
  <si>
    <t>Trny-kotvy   M 12  do betonu, ŽB nebo kamene s vyvrtáním otvoru vlepeny chemic.tmalem dl.50cm</t>
  </si>
  <si>
    <t>-1733248183</t>
  </si>
  <si>
    <t>2+2</t>
  </si>
  <si>
    <t>59</t>
  </si>
  <si>
    <t>962051112R</t>
  </si>
  <si>
    <t xml:space="preserve">Bourání stávaj. z ŽB říms </t>
  </si>
  <si>
    <t>1661456020</t>
  </si>
  <si>
    <t>0.7*0.4*0.5 " římsa "</t>
  </si>
  <si>
    <t>60</t>
  </si>
  <si>
    <t>966005311</t>
  </si>
  <si>
    <t>Rozebrání a odstranění silničního svodidla s jednou pásnicí</t>
  </si>
  <si>
    <t>-447905592</t>
  </si>
  <si>
    <t>Rozebrání a odstranění silničního zábradlí a ocelových svodidel s přemístěním hmot na skládku na vzdálenost do 10 m nebo s naložením na dopravní prostředek, se zásypem jam po odstraněných sloupcích a s jeho zhutněním svodidla včetně sloupků, s jednou pásnicí silničního</t>
  </si>
  <si>
    <t>61</t>
  </si>
  <si>
    <t>985112111</t>
  </si>
  <si>
    <t>Odsekání degradovaného betonu stěn tl do 10 mm</t>
  </si>
  <si>
    <t>-1352463314</t>
  </si>
  <si>
    <t>Odsekání degradovaného betonu stěn, tloušťky do 10 mm</t>
  </si>
  <si>
    <t>62</t>
  </si>
  <si>
    <t>985131111</t>
  </si>
  <si>
    <t>Očištění ploch stěn, rubu kleneb a podlah tlakovou vodou</t>
  </si>
  <si>
    <t>-1363278044</t>
  </si>
  <si>
    <t>63</t>
  </si>
  <si>
    <t>985131311</t>
  </si>
  <si>
    <t>Ruční dočištění ploch stěn, rubu kleneb a podlah ocelových kartáči -</t>
  </si>
  <si>
    <t>1728074159</t>
  </si>
  <si>
    <t>Očištění ploch stěn, rubu kleneb a podlah ruční dočištění ocelovými kartáči</t>
  </si>
  <si>
    <t>64</t>
  </si>
  <si>
    <t>98523210R</t>
  </si>
  <si>
    <t xml:space="preserve">Hloubkové spárování obnažených spár zdiva aktivovanou maltou spára hl do 80 mm </t>
  </si>
  <si>
    <t>808919322</t>
  </si>
  <si>
    <t>6.0</t>
  </si>
  <si>
    <t>65</t>
  </si>
  <si>
    <t>985311111</t>
  </si>
  <si>
    <t>Reprofilace stěn cementovými sanačními maltami tl 10 mm</t>
  </si>
  <si>
    <t>-1195332643</t>
  </si>
  <si>
    <t>Reprofilace betonu sanačními maltami na cementové bázi ručně stěn, tloušťky do 10 mm</t>
  </si>
  <si>
    <t>66</t>
  </si>
  <si>
    <t>985321111</t>
  </si>
  <si>
    <t>Ochranný nátěr výztuže na cementové bázi stěn, líce kleneb a podhledů 1 vrstva tl 1 mm</t>
  </si>
  <si>
    <t>-625813285</t>
  </si>
  <si>
    <t>Ochranný nátěr betonářské výztuže 1 vrstva tloušťky 1 mm na cementové bázi stěn, líce kleneb a podhledů</t>
  </si>
  <si>
    <t>67</t>
  </si>
  <si>
    <t>985323111</t>
  </si>
  <si>
    <t xml:space="preserve">Spojovací můstek reprofilovaného betonu na cementové bázi tl 1 mm </t>
  </si>
  <si>
    <t>-1914878745</t>
  </si>
  <si>
    <t>Spojovací můstek reprofilovaného betonu na cementové bázi, tloušťky 1 mm</t>
  </si>
  <si>
    <t>68</t>
  </si>
  <si>
    <t>985324111</t>
  </si>
  <si>
    <t xml:space="preserve">Ochranný  impregnační nátěr betonu dvojnásobný (OS-A) </t>
  </si>
  <si>
    <t>808081908</t>
  </si>
  <si>
    <t>Ochranný nátěr betonu na bázi silanu impregnační dvojnásobný (OS-A)</t>
  </si>
  <si>
    <t>69</t>
  </si>
  <si>
    <t>997221551</t>
  </si>
  <si>
    <t>Vodorovná doprava suti ze sypkých materiálů do 1 km</t>
  </si>
  <si>
    <t>-110564192</t>
  </si>
  <si>
    <t>Vodorovná doprava suti  bez naložení, ale se složením a s hrubým urovnáním ze sypkých materiálů, na vzdálenost do 1 km</t>
  </si>
  <si>
    <t>467.832 "vybour.asf."</t>
  </si>
  <si>
    <t>-1.018 "vybour.hmoty"</t>
  </si>
  <si>
    <t>70</t>
  </si>
  <si>
    <t>997221559</t>
  </si>
  <si>
    <t>Příplatek ZKD 1 km u vodorovné dopravy suti ze sypkých materiálů</t>
  </si>
  <si>
    <t>-373812676</t>
  </si>
  <si>
    <t>Vodorovná doprava suti  bez naložení, ale se složením a s hrubým urovnáním Příplatek k ceně za každý další i započatý 1 km přes 1 km</t>
  </si>
  <si>
    <t>466.814*19</t>
  </si>
  <si>
    <t>71</t>
  </si>
  <si>
    <t>99722155R</t>
  </si>
  <si>
    <t>Vodorovná doprava suti -frézovaná drt do 500m</t>
  </si>
  <si>
    <t>-126446908</t>
  </si>
  <si>
    <t>(11.52+2036.774)</t>
  </si>
  <si>
    <t>(495.47+16)*2.0 "zpet kraj.+dosyp"</t>
  </si>
  <si>
    <t>72</t>
  </si>
  <si>
    <t>997221611</t>
  </si>
  <si>
    <t xml:space="preserve">Nakládání suti na dopravní prostředky pro vodorovnou dopravu --frézovaná drt </t>
  </si>
  <si>
    <t>233314409</t>
  </si>
  <si>
    <t>Nakládání na dopravní prostředky  pro vodorovnou dopravu suti</t>
  </si>
  <si>
    <t>73</t>
  </si>
  <si>
    <t>997221571</t>
  </si>
  <si>
    <t>Vodorovná doprava vybouraných hmot do 1 km</t>
  </si>
  <si>
    <t>-1718525319</t>
  </si>
  <si>
    <t>Vodorovná doprava vybouraných hmot  bez naložení, ale se složením a s hrubým urovnáním na vzdálenost do 1 km</t>
  </si>
  <si>
    <t xml:space="preserve">(0.336+0.136) " beton sut" </t>
  </si>
  <si>
    <t xml:space="preserve">0.546 " odvoz.do šrotu" </t>
  </si>
  <si>
    <t>74</t>
  </si>
  <si>
    <t>997221579</t>
  </si>
  <si>
    <t>Příplatek ZKD 1 km u vodorovné dopravy vybouraných hmot</t>
  </si>
  <si>
    <t>-59384085</t>
  </si>
  <si>
    <t>Vodorovná doprava vybouraných hmot  bez naložení, ale se složením a s hrubým urovnáním na vzdálenost Příplatek k ceně za každý další i započatý 1 km přes 1 km</t>
  </si>
  <si>
    <t xml:space="preserve">1.018*19 " 20km" </t>
  </si>
  <si>
    <t>75</t>
  </si>
  <si>
    <t>997221825</t>
  </si>
  <si>
    <t>Poplatek za uložení na skládce (skládkovné) stavebního odpadu železobetonového kód odpadu 170 101</t>
  </si>
  <si>
    <t>1283917575</t>
  </si>
  <si>
    <t>Poplatek za uložení stavebního odpadu na skládce (skládkovné) z armovaného betonu zatříděného do Katalogu odpadů pod kódem 170 101</t>
  </si>
  <si>
    <t>0.472</t>
  </si>
  <si>
    <t>76</t>
  </si>
  <si>
    <t>997221845</t>
  </si>
  <si>
    <t>Poplatek za uložení na skládce (skládkovné) odpadu asfaltového bez dehtu kód odpadu 170 302</t>
  </si>
  <si>
    <t>1533552001</t>
  </si>
  <si>
    <t>Poplatek za uložení stavebního odpadu na skládce (skládkovné) asfaltového bez obsahu dehtu zatříděného do Katalogu odpadů pod kódem 170 302</t>
  </si>
  <si>
    <t>466.814</t>
  </si>
  <si>
    <t>998</t>
  </si>
  <si>
    <t>Přesun hmot</t>
  </si>
  <si>
    <t>77</t>
  </si>
  <si>
    <t>998225111</t>
  </si>
  <si>
    <t>Přesun hmot pro pozemní komunikace s krytem z kamene, monolitickým betonovým nebo živičným</t>
  </si>
  <si>
    <t>1438644410</t>
  </si>
  <si>
    <t>Přesun hmot pro komunikace s krytem z kameniva, monolitickým betonovým nebo živičným  dopravní vzdálenost do 200 m jakékoliv délky objektu</t>
  </si>
  <si>
    <t>78</t>
  </si>
  <si>
    <t>998225191</t>
  </si>
  <si>
    <t>Příplatek k přesunu hmot pro pozemní komunikace s krytem z kamene, živičným, betonovým do 1000 m</t>
  </si>
  <si>
    <t>1668884329</t>
  </si>
  <si>
    <t>Přesun hmot pro komunikace s krytem z kameniva, monolitickým betonovým nebo živičným  Příplatek k ceně za zvětšený přesun přes vymezenou největší dopravní vzdálenost do 1000 m</t>
  </si>
  <si>
    <t>PSV</t>
  </si>
  <si>
    <t>Práce a dodávky PSV</t>
  </si>
  <si>
    <t>783</t>
  </si>
  <si>
    <t>Dokončovací práce - nátěry</t>
  </si>
  <si>
    <t>79</t>
  </si>
  <si>
    <t>783337101</t>
  </si>
  <si>
    <t>Krycí jednonásobný epoxidový nátěr zámečnických konstrukcí +základní antikorozní jednonásobný epoxidový nátěr + příprava podkladu</t>
  </si>
  <si>
    <t>-1226647365</t>
  </si>
  <si>
    <t>Krycí nátěr (email) zámečnických konstrukcí jednonásobný epoxidový</t>
  </si>
  <si>
    <t xml:space="preserve">76.8  "  dl15,5m" </t>
  </si>
  <si>
    <t xml:space="preserve"> " příprava podkladu-odmaštění a odrezivění " </t>
  </si>
  <si>
    <t xml:space="preserve"> " základní antikorozní jednonásobný epoxidový nátěr  s mechanickou a chemickou odol."</t>
  </si>
  <si>
    <t>" rycí jednonásobný epoxidový nátěr "</t>
  </si>
  <si>
    <t>VON - vedlejší a ostatní náklady</t>
  </si>
  <si>
    <t>VRN - Vedlejší rozpočtové náklady</t>
  </si>
  <si>
    <t>VRN</t>
  </si>
  <si>
    <t>Vedlejší rozpočtové náklady</t>
  </si>
  <si>
    <t>012103000</t>
  </si>
  <si>
    <t>Geodetické práce před výstavbou</t>
  </si>
  <si>
    <t>kč</t>
  </si>
  <si>
    <t>1024</t>
  </si>
  <si>
    <t>109469533</t>
  </si>
  <si>
    <t>Průzkumné, geodetické a projektové práce geodetické práce před výstavbou</t>
  </si>
  <si>
    <t>012103000.1</t>
  </si>
  <si>
    <t>Geodetické práce před výstavbou - vytyčení stávajících podzemních sítí</t>
  </si>
  <si>
    <t>2111705935</t>
  </si>
  <si>
    <t xml:space="preserve">Geodetické práce před výstavbou - vytyčení stávajících podzemních sítí
</t>
  </si>
  <si>
    <t>012203000</t>
  </si>
  <si>
    <t>Geodetické práce při provádění stavby</t>
  </si>
  <si>
    <t>-1395800992</t>
  </si>
  <si>
    <t>Průzkumné, geodetické a projektové práce geodetické práce při provádění stavby</t>
  </si>
  <si>
    <t>013254000</t>
  </si>
  <si>
    <t>Dokumentace skutečného provedení stavby vč.provedení geodetického zaměření</t>
  </si>
  <si>
    <t>971990233</t>
  </si>
  <si>
    <t>Dokumentace skutečného provedení stavby  vč.provedení geodetického zaměření</t>
  </si>
  <si>
    <t>030001000</t>
  </si>
  <si>
    <t>Zařízení staveniště</t>
  </si>
  <si>
    <t>1780728232</t>
  </si>
  <si>
    <t>034403000</t>
  </si>
  <si>
    <t xml:space="preserve">Dopravní značení na staveništi </t>
  </si>
  <si>
    <t>112129883</t>
  </si>
  <si>
    <t xml:space="preserve">Dopravní značení na staveništi -doprav.opatření během výstavby globální!" Výstavba komunikace,kanalizace,plynovodu a EL.přípojky" </t>
  </si>
  <si>
    <t>034503000</t>
  </si>
  <si>
    <t>Informační tabule na staveništi</t>
  </si>
  <si>
    <t>923494757</t>
  </si>
  <si>
    <t>034503000.1</t>
  </si>
  <si>
    <t>1475607095</t>
  </si>
  <si>
    <t>Informační tabule na staveništi
2 x info tabule s nápisem "MUSÍME TO OPRAVIT", s logem SÚSPK a nápisem "SPRÁVA A ÚDRŽBA SILNIC PLZEŇSKÉHO KRAJE, příspěvková organizace a piktogramem "zamračený smajlík"
2 x info tabule s nápisem "DÍKY A ŠŤASTNOU CESTU,  s logem SÚSPK a nápisem "SPRÁVA A ÚDRŽBA SILNIC PLZEŇSKÉHO KRAJE, příspěvková organizace a piktogramem "smějící se smajlík"
velikost cedule min. š. 1m / 1,5m</t>
  </si>
  <si>
    <t>034503000.2</t>
  </si>
  <si>
    <t>-1254690430</t>
  </si>
  <si>
    <t xml:space="preserve">Poznámka k položce:
Infocedule s informací o financování stavby z fondů SFDI, rozměr cedule dle požadavku zadavatele stavby </t>
  </si>
  <si>
    <t>042503000</t>
  </si>
  <si>
    <t>Plán BOZP na staveništi</t>
  </si>
  <si>
    <t>-475227664</t>
  </si>
  <si>
    <t>045002000</t>
  </si>
  <si>
    <t>Kompletační a koordinační činnost</t>
  </si>
  <si>
    <t>-1849783804</t>
  </si>
  <si>
    <t>049103000</t>
  </si>
  <si>
    <t>Náklady vzniklé v souvislosti s realizací stavby</t>
  </si>
  <si>
    <t>Kč</t>
  </si>
  <si>
    <t>1200791161</t>
  </si>
  <si>
    <t>Inženýrská činnost inženýrská činnost ostatní náklady vzniklé v souvislosti s realizací stavby - informace pro vlastníky sousedních nemovitostí</t>
  </si>
  <si>
    <t>070001000</t>
  </si>
  <si>
    <t>Provozní vlivy</t>
  </si>
  <si>
    <t>428399617</t>
  </si>
  <si>
    <t>Základní rozdělení průvodních činností a nákladů provozní vlivy
vč.projednání a uhrazení nákladů spojených s omezením v trase linkových autobusů provozovateli linky</t>
  </si>
  <si>
    <t>090001000</t>
  </si>
  <si>
    <t>Ostatní náklady - infocedule o provedené stavbě</t>
  </si>
  <si>
    <t>-1298739265</t>
  </si>
  <si>
    <t>Poznámka k položce:
Ostatní náklady - stálá informační tabule s informací: názvu stavby, rokem provedení, s uvedením realizační firmy, popř. spolufinancování z fondů EU, SFDI apod., rozměr cedule min. 35/25 cm, tabule bude upevněna na osazený kámen s upravenou hlazenou stěnou pomocí vrutů uchycených do vyvrtaných otvorů na chemickou kotvu. Další specifikace přesného znění textu, materiálu cedule, druh textu atd. na tabuli dle specifikace zadavatele stavby.</t>
  </si>
  <si>
    <t>090001001</t>
  </si>
  <si>
    <t>Ostatní náklady -rozbor zeminy z výkopu  zda není komtaminovaná</t>
  </si>
  <si>
    <t>1112823507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</si>
</sst>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289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 locked="0"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horizontal="left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39" fillId="0" borderId="0" xfId="0" applyFont="1" applyAlignment="1" applyProtection="1">
      <alignment vertical="center" wrapText="1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2" fillId="0" borderId="19" xfId="0" applyFont="1" applyBorder="1" applyAlignment="1" applyProtection="1">
      <alignment vertical="center"/>
      <protection/>
    </xf>
    <xf numFmtId="0" fontId="12" fillId="0" borderId="20" xfId="0" applyFont="1" applyBorder="1" applyAlignment="1" applyProtection="1">
      <alignment vertical="center"/>
      <protection/>
    </xf>
    <xf numFmtId="0" fontId="12" fillId="0" borderId="21" xfId="0" applyFont="1" applyBorder="1" applyAlignment="1" applyProtection="1">
      <alignment vertical="center"/>
      <protection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8"/>
  <sheetViews>
    <sheetView showGridLines="0" tabSelected="1" workbookViewId="0" topLeftCell="A1"/>
  </sheetViews>
  <sheetFormatPr defaultColWidth="9.140625" defaultRowHeight="12"/>
  <cols>
    <col min="1" max="1" width="7.140625" style="0" customWidth="1"/>
    <col min="2" max="2" width="1.421875" style="0" customWidth="1"/>
    <col min="3" max="3" width="3.57421875" style="0" customWidth="1"/>
    <col min="4" max="33" width="2.28125" style="0" customWidth="1"/>
    <col min="34" max="34" width="2.8515625" style="0" customWidth="1"/>
    <col min="35" max="35" width="27.140625" style="0" customWidth="1"/>
    <col min="36" max="37" width="2.140625" style="0" customWidth="1"/>
    <col min="38" max="38" width="7.140625" style="0" customWidth="1"/>
    <col min="39" max="39" width="2.8515625" style="0" customWidth="1"/>
    <col min="40" max="40" width="11.421875" style="0" customWidth="1"/>
    <col min="41" max="41" width="6.421875" style="0" customWidth="1"/>
    <col min="42" max="42" width="3.57421875" style="0" customWidth="1"/>
    <col min="43" max="43" width="13.421875" style="0" hidden="1" customWidth="1"/>
    <col min="44" max="44" width="11.7109375" style="0" customWidth="1"/>
    <col min="45" max="47" width="22.140625" style="0" hidden="1" customWidth="1"/>
    <col min="48" max="49" width="18.57421875" style="0" hidden="1" customWidth="1"/>
    <col min="50" max="51" width="21.421875" style="0" hidden="1" customWidth="1"/>
    <col min="52" max="52" width="18.57421875" style="0" hidden="1" customWidth="1"/>
    <col min="53" max="53" width="16.421875" style="0" hidden="1" customWidth="1"/>
    <col min="54" max="54" width="21.421875" style="0" hidden="1" customWidth="1"/>
    <col min="55" max="55" width="18.57421875" style="0" hidden="1" customWidth="1"/>
    <col min="56" max="56" width="16.421875" style="0" hidden="1" customWidth="1"/>
    <col min="57" max="57" width="57.00390625" style="0" customWidth="1"/>
    <col min="71" max="91" width="9.140625" style="0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ht="36.95" customHeight="1">
      <c r="BS2" s="16" t="s">
        <v>6</v>
      </c>
      <c r="BT2" s="16" t="s">
        <v>7</v>
      </c>
    </row>
    <row r="3" spans="2:72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19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20</v>
      </c>
      <c r="AL7" s="21"/>
      <c r="AM7" s="21"/>
      <c r="AN7" s="26" t="s">
        <v>1</v>
      </c>
      <c r="AO7" s="21"/>
      <c r="AP7" s="21"/>
      <c r="AQ7" s="21"/>
      <c r="AR7" s="19"/>
      <c r="BE7" s="30"/>
      <c r="BS7" s="16" t="s">
        <v>6</v>
      </c>
    </row>
    <row r="8" spans="2:71" ht="12" customHeight="1">
      <c r="B8" s="20"/>
      <c r="C8" s="21"/>
      <c r="D8" s="31" t="s">
        <v>21</v>
      </c>
      <c r="E8" s="21"/>
      <c r="F8" s="21"/>
      <c r="G8" s="21"/>
      <c r="H8" s="21"/>
      <c r="I8" s="21"/>
      <c r="J8" s="21"/>
      <c r="K8" s="26" t="s">
        <v>22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23</v>
      </c>
      <c r="AL8" s="21"/>
      <c r="AM8" s="21"/>
      <c r="AN8" s="32" t="s">
        <v>24</v>
      </c>
      <c r="AO8" s="21"/>
      <c r="AP8" s="21"/>
      <c r="AQ8" s="21"/>
      <c r="AR8" s="19"/>
      <c r="BE8" s="30"/>
      <c r="BS8" s="16" t="s">
        <v>6</v>
      </c>
    </row>
    <row r="9" spans="2:7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pans="2:71" ht="12" customHeight="1">
      <c r="B10" s="20"/>
      <c r="C10" s="21"/>
      <c r="D10" s="31" t="s">
        <v>25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26</v>
      </c>
      <c r="AL10" s="21"/>
      <c r="AM10" s="21"/>
      <c r="AN10" s="26" t="s">
        <v>1</v>
      </c>
      <c r="AO10" s="21"/>
      <c r="AP10" s="21"/>
      <c r="AQ10" s="21"/>
      <c r="AR10" s="19"/>
      <c r="BE10" s="30"/>
      <c r="BS10" s="16" t="s">
        <v>6</v>
      </c>
    </row>
    <row r="11" spans="2:71" ht="18.45" customHeight="1">
      <c r="B11" s="20"/>
      <c r="C11" s="21"/>
      <c r="D11" s="21"/>
      <c r="E11" s="26" t="s">
        <v>27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28</v>
      </c>
      <c r="AL11" s="21"/>
      <c r="AM11" s="21"/>
      <c r="AN11" s="26" t="s">
        <v>1</v>
      </c>
      <c r="AO11" s="21"/>
      <c r="AP11" s="21"/>
      <c r="AQ11" s="21"/>
      <c r="AR11" s="19"/>
      <c r="BE11" s="30"/>
      <c r="BS11" s="16" t="s">
        <v>6</v>
      </c>
    </row>
    <row r="12" spans="2:7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pans="2:71" ht="12" customHeight="1">
      <c r="B13" s="20"/>
      <c r="C13" s="21"/>
      <c r="D13" s="31" t="s">
        <v>29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26</v>
      </c>
      <c r="AL13" s="21"/>
      <c r="AM13" s="21"/>
      <c r="AN13" s="33" t="s">
        <v>30</v>
      </c>
      <c r="AO13" s="21"/>
      <c r="AP13" s="21"/>
      <c r="AQ13" s="21"/>
      <c r="AR13" s="19"/>
      <c r="BE13" s="30"/>
      <c r="BS13" s="16" t="s">
        <v>6</v>
      </c>
    </row>
    <row r="14" spans="2:71" ht="12">
      <c r="B14" s="20"/>
      <c r="C14" s="21"/>
      <c r="D14" s="21"/>
      <c r="E14" s="33" t="s">
        <v>30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28</v>
      </c>
      <c r="AL14" s="21"/>
      <c r="AM14" s="21"/>
      <c r="AN14" s="33" t="s">
        <v>30</v>
      </c>
      <c r="AO14" s="21"/>
      <c r="AP14" s="21"/>
      <c r="AQ14" s="21"/>
      <c r="AR14" s="19"/>
      <c r="BE14" s="30"/>
      <c r="BS14" s="16" t="s">
        <v>6</v>
      </c>
    </row>
    <row r="15" spans="2:7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ht="12" customHeight="1">
      <c r="B16" s="20"/>
      <c r="C16" s="21"/>
      <c r="D16" s="31" t="s">
        <v>31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26</v>
      </c>
      <c r="AL16" s="21"/>
      <c r="AM16" s="21"/>
      <c r="AN16" s="26" t="s">
        <v>1</v>
      </c>
      <c r="AO16" s="21"/>
      <c r="AP16" s="21"/>
      <c r="AQ16" s="21"/>
      <c r="AR16" s="19"/>
      <c r="BE16" s="30"/>
      <c r="BS16" s="16" t="s">
        <v>4</v>
      </c>
    </row>
    <row r="17" spans="2:71" ht="18.45" customHeight="1">
      <c r="B17" s="20"/>
      <c r="C17" s="21"/>
      <c r="D17" s="21"/>
      <c r="E17" s="26" t="s">
        <v>32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28</v>
      </c>
      <c r="AL17" s="21"/>
      <c r="AM17" s="21"/>
      <c r="AN17" s="26" t="s">
        <v>1</v>
      </c>
      <c r="AO17" s="21"/>
      <c r="AP17" s="21"/>
      <c r="AQ17" s="21"/>
      <c r="AR17" s="19"/>
      <c r="BE17" s="30"/>
      <c r="BS17" s="16" t="s">
        <v>33</v>
      </c>
    </row>
    <row r="18" spans="2:7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ht="12" customHeight="1">
      <c r="B19" s="20"/>
      <c r="C19" s="21"/>
      <c r="D19" s="31" t="s">
        <v>34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26</v>
      </c>
      <c r="AL19" s="21"/>
      <c r="AM19" s="21"/>
      <c r="AN19" s="26" t="s">
        <v>1</v>
      </c>
      <c r="AO19" s="21"/>
      <c r="AP19" s="21"/>
      <c r="AQ19" s="21"/>
      <c r="AR19" s="19"/>
      <c r="BE19" s="30"/>
      <c r="BS19" s="16" t="s">
        <v>6</v>
      </c>
    </row>
    <row r="20" spans="2:71" ht="18.45" customHeight="1">
      <c r="B20" s="20"/>
      <c r="C20" s="21"/>
      <c r="D20" s="21"/>
      <c r="E20" s="26" t="s">
        <v>35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28</v>
      </c>
      <c r="AL20" s="21"/>
      <c r="AM20" s="21"/>
      <c r="AN20" s="26" t="s">
        <v>1</v>
      </c>
      <c r="AO20" s="21"/>
      <c r="AP20" s="21"/>
      <c r="AQ20" s="21"/>
      <c r="AR20" s="19"/>
      <c r="BE20" s="30"/>
      <c r="BS20" s="16" t="s">
        <v>33</v>
      </c>
    </row>
    <row r="21" spans="2:57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ht="12" customHeight="1">
      <c r="B22" s="20"/>
      <c r="C22" s="21"/>
      <c r="D22" s="31" t="s">
        <v>36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ht="60" customHeight="1">
      <c r="B23" s="20"/>
      <c r="C23" s="21"/>
      <c r="D23" s="21"/>
      <c r="E23" s="35" t="s">
        <v>37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2:57" s="1" customFormat="1" ht="25.9" customHeight="1">
      <c r="B26" s="37"/>
      <c r="C26" s="38"/>
      <c r="D26" s="39" t="s">
        <v>38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1">
        <f>ROUND(AG94,2)</f>
        <v>0</v>
      </c>
      <c r="AL26" s="40"/>
      <c r="AM26" s="40"/>
      <c r="AN26" s="40"/>
      <c r="AO26" s="40"/>
      <c r="AP26" s="38"/>
      <c r="AQ26" s="38"/>
      <c r="AR26" s="42"/>
      <c r="BE26" s="30"/>
    </row>
    <row r="27" spans="2:57" s="1" customFormat="1" ht="6.95" customHeight="1"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2"/>
      <c r="BE27" s="30"/>
    </row>
    <row r="28" spans="2:57" s="1" customFormat="1" ht="12"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43" t="s">
        <v>39</v>
      </c>
      <c r="M28" s="43"/>
      <c r="N28" s="43"/>
      <c r="O28" s="43"/>
      <c r="P28" s="43"/>
      <c r="Q28" s="38"/>
      <c r="R28" s="38"/>
      <c r="S28" s="38"/>
      <c r="T28" s="38"/>
      <c r="U28" s="38"/>
      <c r="V28" s="38"/>
      <c r="W28" s="43" t="s">
        <v>40</v>
      </c>
      <c r="X28" s="43"/>
      <c r="Y28" s="43"/>
      <c r="Z28" s="43"/>
      <c r="AA28" s="43"/>
      <c r="AB28" s="43"/>
      <c r="AC28" s="43"/>
      <c r="AD28" s="43"/>
      <c r="AE28" s="43"/>
      <c r="AF28" s="38"/>
      <c r="AG28" s="38"/>
      <c r="AH28" s="38"/>
      <c r="AI28" s="38"/>
      <c r="AJ28" s="38"/>
      <c r="AK28" s="43" t="s">
        <v>41</v>
      </c>
      <c r="AL28" s="43"/>
      <c r="AM28" s="43"/>
      <c r="AN28" s="43"/>
      <c r="AO28" s="43"/>
      <c r="AP28" s="38"/>
      <c r="AQ28" s="38"/>
      <c r="AR28" s="42"/>
      <c r="BE28" s="30"/>
    </row>
    <row r="29" spans="2:57" s="2" customFormat="1" ht="14.4" customHeight="1">
      <c r="B29" s="44"/>
      <c r="C29" s="45"/>
      <c r="D29" s="31" t="s">
        <v>42</v>
      </c>
      <c r="E29" s="45"/>
      <c r="F29" s="31" t="s">
        <v>43</v>
      </c>
      <c r="G29" s="45"/>
      <c r="H29" s="45"/>
      <c r="I29" s="45"/>
      <c r="J29" s="45"/>
      <c r="K29" s="45"/>
      <c r="L29" s="46">
        <v>0.21</v>
      </c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7">
        <f>ROUND(AZ94,2)</f>
        <v>0</v>
      </c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7">
        <f>ROUND(AV94,2)</f>
        <v>0</v>
      </c>
      <c r="AL29" s="45"/>
      <c r="AM29" s="45"/>
      <c r="AN29" s="45"/>
      <c r="AO29" s="45"/>
      <c r="AP29" s="45"/>
      <c r="AQ29" s="45"/>
      <c r="AR29" s="48"/>
      <c r="BE29" s="49"/>
    </row>
    <row r="30" spans="2:57" s="2" customFormat="1" ht="14.4" customHeight="1">
      <c r="B30" s="44"/>
      <c r="C30" s="45"/>
      <c r="D30" s="45"/>
      <c r="E30" s="45"/>
      <c r="F30" s="31" t="s">
        <v>44</v>
      </c>
      <c r="G30" s="45"/>
      <c r="H30" s="45"/>
      <c r="I30" s="45"/>
      <c r="J30" s="45"/>
      <c r="K30" s="45"/>
      <c r="L30" s="46">
        <v>0.15</v>
      </c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7">
        <f>ROUND(BA94,2)</f>
        <v>0</v>
      </c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7">
        <f>ROUND(AW94,2)</f>
        <v>0</v>
      </c>
      <c r="AL30" s="45"/>
      <c r="AM30" s="45"/>
      <c r="AN30" s="45"/>
      <c r="AO30" s="45"/>
      <c r="AP30" s="45"/>
      <c r="AQ30" s="45"/>
      <c r="AR30" s="48"/>
      <c r="BE30" s="49"/>
    </row>
    <row r="31" spans="2:57" s="2" customFormat="1" ht="14.4" customHeight="1" hidden="1">
      <c r="B31" s="44"/>
      <c r="C31" s="45"/>
      <c r="D31" s="45"/>
      <c r="E31" s="45"/>
      <c r="F31" s="31" t="s">
        <v>45</v>
      </c>
      <c r="G31" s="45"/>
      <c r="H31" s="45"/>
      <c r="I31" s="45"/>
      <c r="J31" s="45"/>
      <c r="K31" s="45"/>
      <c r="L31" s="46">
        <v>0.21</v>
      </c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7">
        <f>ROUND(BB94,2)</f>
        <v>0</v>
      </c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7">
        <v>0</v>
      </c>
      <c r="AL31" s="45"/>
      <c r="AM31" s="45"/>
      <c r="AN31" s="45"/>
      <c r="AO31" s="45"/>
      <c r="AP31" s="45"/>
      <c r="AQ31" s="45"/>
      <c r="AR31" s="48"/>
      <c r="BE31" s="49"/>
    </row>
    <row r="32" spans="2:57" s="2" customFormat="1" ht="14.4" customHeight="1" hidden="1">
      <c r="B32" s="44"/>
      <c r="C32" s="45"/>
      <c r="D32" s="45"/>
      <c r="E32" s="45"/>
      <c r="F32" s="31" t="s">
        <v>46</v>
      </c>
      <c r="G32" s="45"/>
      <c r="H32" s="45"/>
      <c r="I32" s="45"/>
      <c r="J32" s="45"/>
      <c r="K32" s="45"/>
      <c r="L32" s="46">
        <v>0.15</v>
      </c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7">
        <f>ROUND(BC94,2)</f>
        <v>0</v>
      </c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7">
        <v>0</v>
      </c>
      <c r="AL32" s="45"/>
      <c r="AM32" s="45"/>
      <c r="AN32" s="45"/>
      <c r="AO32" s="45"/>
      <c r="AP32" s="45"/>
      <c r="AQ32" s="45"/>
      <c r="AR32" s="48"/>
      <c r="BE32" s="49"/>
    </row>
    <row r="33" spans="2:57" s="2" customFormat="1" ht="14.4" customHeight="1" hidden="1">
      <c r="B33" s="44"/>
      <c r="C33" s="45"/>
      <c r="D33" s="45"/>
      <c r="E33" s="45"/>
      <c r="F33" s="31" t="s">
        <v>47</v>
      </c>
      <c r="G33" s="45"/>
      <c r="H33" s="45"/>
      <c r="I33" s="45"/>
      <c r="J33" s="45"/>
      <c r="K33" s="45"/>
      <c r="L33" s="46">
        <v>0</v>
      </c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7">
        <f>ROUND(BD94,2)</f>
        <v>0</v>
      </c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7">
        <v>0</v>
      </c>
      <c r="AL33" s="45"/>
      <c r="AM33" s="45"/>
      <c r="AN33" s="45"/>
      <c r="AO33" s="45"/>
      <c r="AP33" s="45"/>
      <c r="AQ33" s="45"/>
      <c r="AR33" s="48"/>
      <c r="BE33" s="49"/>
    </row>
    <row r="34" spans="2:57" s="1" customFormat="1" ht="6.95" customHeight="1"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2"/>
      <c r="BE34" s="30"/>
    </row>
    <row r="35" spans="2:44" s="1" customFormat="1" ht="25.9" customHeight="1">
      <c r="B35" s="37"/>
      <c r="C35" s="50"/>
      <c r="D35" s="51" t="s">
        <v>48</v>
      </c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3" t="s">
        <v>49</v>
      </c>
      <c r="U35" s="52"/>
      <c r="V35" s="52"/>
      <c r="W35" s="52"/>
      <c r="X35" s="54" t="s">
        <v>50</v>
      </c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5">
        <f>SUM(AK26:AK33)</f>
        <v>0</v>
      </c>
      <c r="AL35" s="52"/>
      <c r="AM35" s="52"/>
      <c r="AN35" s="52"/>
      <c r="AO35" s="56"/>
      <c r="AP35" s="50"/>
      <c r="AQ35" s="50"/>
      <c r="AR35" s="42"/>
    </row>
    <row r="36" spans="2:44" s="1" customFormat="1" ht="6.95" customHeight="1"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2"/>
    </row>
    <row r="37" spans="2:44" s="1" customFormat="1" ht="14.4" customHeight="1"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42"/>
    </row>
    <row r="38" spans="2:44" ht="14.4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2:44" ht="14.4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2:44" ht="14.4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2:44" ht="14.4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2:44" ht="14.4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2:44" ht="14.4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2:44" ht="14.4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2:44" ht="14.4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2:44" ht="14.4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2:44" ht="14.4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2:44" ht="14.4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2:44" s="1" customFormat="1" ht="14.4" customHeight="1">
      <c r="B49" s="37"/>
      <c r="C49" s="38"/>
      <c r="D49" s="57" t="s">
        <v>51</v>
      </c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7" t="s">
        <v>52</v>
      </c>
      <c r="AI49" s="58"/>
      <c r="AJ49" s="58"/>
      <c r="AK49" s="58"/>
      <c r="AL49" s="58"/>
      <c r="AM49" s="58"/>
      <c r="AN49" s="58"/>
      <c r="AO49" s="58"/>
      <c r="AP49" s="38"/>
      <c r="AQ49" s="38"/>
      <c r="AR49" s="42"/>
    </row>
    <row r="50" spans="2:44" ht="12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2:44" ht="12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2:44" ht="1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2:44" ht="12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2:44" ht="12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2:44" ht="12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2:44" ht="12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2:44" ht="12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2:44" ht="12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2:44" ht="12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2:44" s="1" customFormat="1" ht="12">
      <c r="B60" s="37"/>
      <c r="C60" s="38"/>
      <c r="D60" s="59" t="s">
        <v>53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59" t="s">
        <v>54</v>
      </c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59" t="s">
        <v>53</v>
      </c>
      <c r="AI60" s="40"/>
      <c r="AJ60" s="40"/>
      <c r="AK60" s="40"/>
      <c r="AL60" s="40"/>
      <c r="AM60" s="59" t="s">
        <v>54</v>
      </c>
      <c r="AN60" s="40"/>
      <c r="AO60" s="40"/>
      <c r="AP60" s="38"/>
      <c r="AQ60" s="38"/>
      <c r="AR60" s="42"/>
    </row>
    <row r="61" spans="2:44" ht="12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2:44" ht="1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2:44" ht="12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2:44" s="1" customFormat="1" ht="12">
      <c r="B64" s="37"/>
      <c r="C64" s="38"/>
      <c r="D64" s="57" t="s">
        <v>55</v>
      </c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7" t="s">
        <v>56</v>
      </c>
      <c r="AI64" s="58"/>
      <c r="AJ64" s="58"/>
      <c r="AK64" s="58"/>
      <c r="AL64" s="58"/>
      <c r="AM64" s="58"/>
      <c r="AN64" s="58"/>
      <c r="AO64" s="58"/>
      <c r="AP64" s="38"/>
      <c r="AQ64" s="38"/>
      <c r="AR64" s="42"/>
    </row>
    <row r="65" spans="2:44" ht="12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2:44" ht="12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2:44" ht="12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2:44" ht="12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2:44" ht="12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2:44" ht="12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2:44" ht="12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2:44" ht="1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2:44" ht="12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2:44" ht="12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2:44" s="1" customFormat="1" ht="12">
      <c r="B75" s="37"/>
      <c r="C75" s="38"/>
      <c r="D75" s="59" t="s">
        <v>53</v>
      </c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59" t="s">
        <v>54</v>
      </c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59" t="s">
        <v>53</v>
      </c>
      <c r="AI75" s="40"/>
      <c r="AJ75" s="40"/>
      <c r="AK75" s="40"/>
      <c r="AL75" s="40"/>
      <c r="AM75" s="59" t="s">
        <v>54</v>
      </c>
      <c r="AN75" s="40"/>
      <c r="AO75" s="40"/>
      <c r="AP75" s="38"/>
      <c r="AQ75" s="38"/>
      <c r="AR75" s="42"/>
    </row>
    <row r="76" spans="2:44" s="1" customFormat="1" ht="12"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42"/>
    </row>
    <row r="77" spans="2:44" s="1" customFormat="1" ht="6.95" customHeight="1"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42"/>
    </row>
    <row r="81" spans="2:44" s="1" customFormat="1" ht="6.95" customHeight="1"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42"/>
    </row>
    <row r="82" spans="2:44" s="1" customFormat="1" ht="24.95" customHeight="1">
      <c r="B82" s="37"/>
      <c r="C82" s="22" t="s">
        <v>57</v>
      </c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42"/>
    </row>
    <row r="83" spans="2:44" s="1" customFormat="1" ht="6.95" customHeight="1"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42"/>
    </row>
    <row r="84" spans="2:44" s="3" customFormat="1" ht="12" customHeight="1">
      <c r="B84" s="64"/>
      <c r="C84" s="31" t="s">
        <v>13</v>
      </c>
      <c r="D84" s="65"/>
      <c r="E84" s="65"/>
      <c r="F84" s="65"/>
      <c r="G84" s="65"/>
      <c r="H84" s="65"/>
      <c r="I84" s="65"/>
      <c r="J84" s="65"/>
      <c r="K84" s="65"/>
      <c r="L84" s="65" t="str">
        <f>K5</f>
        <v>436-18</v>
      </c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6"/>
    </row>
    <row r="85" spans="2:44" s="4" customFormat="1" ht="36.95" customHeight="1">
      <c r="B85" s="67"/>
      <c r="C85" s="68" t="s">
        <v>16</v>
      </c>
      <c r="D85" s="69"/>
      <c r="E85" s="69"/>
      <c r="F85" s="69"/>
      <c r="G85" s="69"/>
      <c r="H85" s="69"/>
      <c r="I85" s="69"/>
      <c r="J85" s="69"/>
      <c r="K85" s="69"/>
      <c r="L85" s="70" t="str">
        <f>K6</f>
        <v>III/183 10 Blížejov -x II/193</v>
      </c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69"/>
      <c r="AO85" s="69"/>
      <c r="AP85" s="69"/>
      <c r="AQ85" s="69"/>
      <c r="AR85" s="71"/>
    </row>
    <row r="86" spans="2:44" s="1" customFormat="1" ht="6.95" customHeight="1"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42"/>
    </row>
    <row r="87" spans="2:44" s="1" customFormat="1" ht="12" customHeight="1">
      <c r="B87" s="37"/>
      <c r="C87" s="31" t="s">
        <v>21</v>
      </c>
      <c r="D87" s="38"/>
      <c r="E87" s="38"/>
      <c r="F87" s="38"/>
      <c r="G87" s="38"/>
      <c r="H87" s="38"/>
      <c r="I87" s="38"/>
      <c r="J87" s="38"/>
      <c r="K87" s="38"/>
      <c r="L87" s="72" t="str">
        <f>IF(K8="","",K8)</f>
        <v>sil.III/183 10 Blížejov -Lazce-sil.II/193</v>
      </c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1" t="s">
        <v>23</v>
      </c>
      <c r="AJ87" s="38"/>
      <c r="AK87" s="38"/>
      <c r="AL87" s="38"/>
      <c r="AM87" s="73" t="str">
        <f>IF(AN8="","",AN8)</f>
        <v>28. 5. 2019</v>
      </c>
      <c r="AN87" s="73"/>
      <c r="AO87" s="38"/>
      <c r="AP87" s="38"/>
      <c r="AQ87" s="38"/>
      <c r="AR87" s="42"/>
    </row>
    <row r="88" spans="2:44" s="1" customFormat="1" ht="6.95" customHeight="1"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42"/>
    </row>
    <row r="89" spans="2:56" s="1" customFormat="1" ht="15.6" customHeight="1">
      <c r="B89" s="37"/>
      <c r="C89" s="31" t="s">
        <v>25</v>
      </c>
      <c r="D89" s="38"/>
      <c r="E89" s="38"/>
      <c r="F89" s="38"/>
      <c r="G89" s="38"/>
      <c r="H89" s="38"/>
      <c r="I89" s="38"/>
      <c r="J89" s="38"/>
      <c r="K89" s="38"/>
      <c r="L89" s="65" t="str">
        <f>IF(E11="","",E11)</f>
        <v>SÚS PK Domažlice</v>
      </c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1" t="s">
        <v>31</v>
      </c>
      <c r="AJ89" s="38"/>
      <c r="AK89" s="38"/>
      <c r="AL89" s="38"/>
      <c r="AM89" s="74" t="str">
        <f>IF(E17="","",E17)</f>
        <v>J.Miška</v>
      </c>
      <c r="AN89" s="65"/>
      <c r="AO89" s="65"/>
      <c r="AP89" s="65"/>
      <c r="AQ89" s="38"/>
      <c r="AR89" s="42"/>
      <c r="AS89" s="75" t="s">
        <v>58</v>
      </c>
      <c r="AT89" s="76"/>
      <c r="AU89" s="77"/>
      <c r="AV89" s="77"/>
      <c r="AW89" s="77"/>
      <c r="AX89" s="77"/>
      <c r="AY89" s="77"/>
      <c r="AZ89" s="77"/>
      <c r="BA89" s="77"/>
      <c r="BB89" s="77"/>
      <c r="BC89" s="77"/>
      <c r="BD89" s="78"/>
    </row>
    <row r="90" spans="2:56" s="1" customFormat="1" ht="15.6" customHeight="1">
      <c r="B90" s="37"/>
      <c r="C90" s="31" t="s">
        <v>29</v>
      </c>
      <c r="D90" s="38"/>
      <c r="E90" s="38"/>
      <c r="F90" s="38"/>
      <c r="G90" s="38"/>
      <c r="H90" s="38"/>
      <c r="I90" s="38"/>
      <c r="J90" s="38"/>
      <c r="K90" s="38"/>
      <c r="L90" s="65" t="str">
        <f>IF(E14="Vyplň údaj","",E14)</f>
        <v/>
      </c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1" t="s">
        <v>34</v>
      </c>
      <c r="AJ90" s="38"/>
      <c r="AK90" s="38"/>
      <c r="AL90" s="38"/>
      <c r="AM90" s="74" t="str">
        <f>IF(E20="","",E20)</f>
        <v>Richtrová</v>
      </c>
      <c r="AN90" s="65"/>
      <c r="AO90" s="65"/>
      <c r="AP90" s="65"/>
      <c r="AQ90" s="38"/>
      <c r="AR90" s="42"/>
      <c r="AS90" s="79"/>
      <c r="AT90" s="80"/>
      <c r="AU90" s="81"/>
      <c r="AV90" s="81"/>
      <c r="AW90" s="81"/>
      <c r="AX90" s="81"/>
      <c r="AY90" s="81"/>
      <c r="AZ90" s="81"/>
      <c r="BA90" s="81"/>
      <c r="BB90" s="81"/>
      <c r="BC90" s="81"/>
      <c r="BD90" s="82"/>
    </row>
    <row r="91" spans="2:56" s="1" customFormat="1" ht="10.8" customHeight="1">
      <c r="B91" s="37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42"/>
      <c r="AS91" s="83"/>
      <c r="AT91" s="84"/>
      <c r="AU91" s="85"/>
      <c r="AV91" s="85"/>
      <c r="AW91" s="85"/>
      <c r="AX91" s="85"/>
      <c r="AY91" s="85"/>
      <c r="AZ91" s="85"/>
      <c r="BA91" s="85"/>
      <c r="BB91" s="85"/>
      <c r="BC91" s="85"/>
      <c r="BD91" s="86"/>
    </row>
    <row r="92" spans="2:56" s="1" customFormat="1" ht="29.25" customHeight="1">
      <c r="B92" s="37"/>
      <c r="C92" s="87" t="s">
        <v>59</v>
      </c>
      <c r="D92" s="88"/>
      <c r="E92" s="88"/>
      <c r="F92" s="88"/>
      <c r="G92" s="88"/>
      <c r="H92" s="89"/>
      <c r="I92" s="90" t="s">
        <v>60</v>
      </c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  <c r="AA92" s="88"/>
      <c r="AB92" s="88"/>
      <c r="AC92" s="88"/>
      <c r="AD92" s="88"/>
      <c r="AE92" s="88"/>
      <c r="AF92" s="88"/>
      <c r="AG92" s="91" t="s">
        <v>61</v>
      </c>
      <c r="AH92" s="88"/>
      <c r="AI92" s="88"/>
      <c r="AJ92" s="88"/>
      <c r="AK92" s="88"/>
      <c r="AL92" s="88"/>
      <c r="AM92" s="88"/>
      <c r="AN92" s="90" t="s">
        <v>62</v>
      </c>
      <c r="AO92" s="88"/>
      <c r="AP92" s="92"/>
      <c r="AQ92" s="93" t="s">
        <v>63</v>
      </c>
      <c r="AR92" s="42"/>
      <c r="AS92" s="94" t="s">
        <v>64</v>
      </c>
      <c r="AT92" s="95" t="s">
        <v>65</v>
      </c>
      <c r="AU92" s="95" t="s">
        <v>66</v>
      </c>
      <c r="AV92" s="95" t="s">
        <v>67</v>
      </c>
      <c r="AW92" s="95" t="s">
        <v>68</v>
      </c>
      <c r="AX92" s="95" t="s">
        <v>69</v>
      </c>
      <c r="AY92" s="95" t="s">
        <v>70</v>
      </c>
      <c r="AZ92" s="95" t="s">
        <v>71</v>
      </c>
      <c r="BA92" s="95" t="s">
        <v>72</v>
      </c>
      <c r="BB92" s="95" t="s">
        <v>73</v>
      </c>
      <c r="BC92" s="95" t="s">
        <v>74</v>
      </c>
      <c r="BD92" s="96" t="s">
        <v>75</v>
      </c>
    </row>
    <row r="93" spans="2:56" s="1" customFormat="1" ht="10.8" customHeight="1"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42"/>
      <c r="AS93" s="97"/>
      <c r="AT93" s="98"/>
      <c r="AU93" s="98"/>
      <c r="AV93" s="98"/>
      <c r="AW93" s="98"/>
      <c r="AX93" s="98"/>
      <c r="AY93" s="98"/>
      <c r="AZ93" s="98"/>
      <c r="BA93" s="98"/>
      <c r="BB93" s="98"/>
      <c r="BC93" s="98"/>
      <c r="BD93" s="99"/>
    </row>
    <row r="94" spans="2:90" s="5" customFormat="1" ht="32.4" customHeight="1">
      <c r="B94" s="100"/>
      <c r="C94" s="101" t="s">
        <v>76</v>
      </c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2"/>
      <c r="U94" s="102"/>
      <c r="V94" s="102"/>
      <c r="W94" s="102"/>
      <c r="X94" s="102"/>
      <c r="Y94" s="102"/>
      <c r="Z94" s="102"/>
      <c r="AA94" s="102"/>
      <c r="AB94" s="102"/>
      <c r="AC94" s="102"/>
      <c r="AD94" s="102"/>
      <c r="AE94" s="102"/>
      <c r="AF94" s="102"/>
      <c r="AG94" s="103">
        <f>ROUND(SUM(AG95:AG96),2)</f>
        <v>0</v>
      </c>
      <c r="AH94" s="103"/>
      <c r="AI94" s="103"/>
      <c r="AJ94" s="103"/>
      <c r="AK94" s="103"/>
      <c r="AL94" s="103"/>
      <c r="AM94" s="103"/>
      <c r="AN94" s="104">
        <f>SUM(AG94,AT94)</f>
        <v>0</v>
      </c>
      <c r="AO94" s="104"/>
      <c r="AP94" s="104"/>
      <c r="AQ94" s="105" t="s">
        <v>1</v>
      </c>
      <c r="AR94" s="106"/>
      <c r="AS94" s="107">
        <f>ROUND(SUM(AS95:AS96),2)</f>
        <v>0</v>
      </c>
      <c r="AT94" s="108">
        <f>ROUND(SUM(AV94:AW94),2)</f>
        <v>0</v>
      </c>
      <c r="AU94" s="109">
        <f>ROUND(SUM(AU95:AU96),5)</f>
        <v>0</v>
      </c>
      <c r="AV94" s="108">
        <f>ROUND(AZ94*L29,2)</f>
        <v>0</v>
      </c>
      <c r="AW94" s="108">
        <f>ROUND(BA94*L30,2)</f>
        <v>0</v>
      </c>
      <c r="AX94" s="108">
        <f>ROUND(BB94*L29,2)</f>
        <v>0</v>
      </c>
      <c r="AY94" s="108">
        <f>ROUND(BC94*L30,2)</f>
        <v>0</v>
      </c>
      <c r="AZ94" s="108">
        <f>ROUND(SUM(AZ95:AZ96),2)</f>
        <v>0</v>
      </c>
      <c r="BA94" s="108">
        <f>ROUND(SUM(BA95:BA96),2)</f>
        <v>0</v>
      </c>
      <c r="BB94" s="108">
        <f>ROUND(SUM(BB95:BB96),2)</f>
        <v>0</v>
      </c>
      <c r="BC94" s="108">
        <f>ROUND(SUM(BC95:BC96),2)</f>
        <v>0</v>
      </c>
      <c r="BD94" s="110">
        <f>ROUND(SUM(BD95:BD96),2)</f>
        <v>0</v>
      </c>
      <c r="BS94" s="111" t="s">
        <v>77</v>
      </c>
      <c r="BT94" s="111" t="s">
        <v>78</v>
      </c>
      <c r="BU94" s="112" t="s">
        <v>79</v>
      </c>
      <c r="BV94" s="111" t="s">
        <v>80</v>
      </c>
      <c r="BW94" s="111" t="s">
        <v>5</v>
      </c>
      <c r="BX94" s="111" t="s">
        <v>81</v>
      </c>
      <c r="CL94" s="111" t="s">
        <v>19</v>
      </c>
    </row>
    <row r="95" spans="1:91" s="6" customFormat="1" ht="14.4" customHeight="1">
      <c r="A95" s="113" t="s">
        <v>82</v>
      </c>
      <c r="B95" s="114"/>
      <c r="C95" s="115"/>
      <c r="D95" s="116" t="s">
        <v>83</v>
      </c>
      <c r="E95" s="116"/>
      <c r="F95" s="116"/>
      <c r="G95" s="116"/>
      <c r="H95" s="116"/>
      <c r="I95" s="117"/>
      <c r="J95" s="116" t="s">
        <v>84</v>
      </c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  <c r="AA95" s="116"/>
      <c r="AB95" s="116"/>
      <c r="AC95" s="116"/>
      <c r="AD95" s="116"/>
      <c r="AE95" s="116"/>
      <c r="AF95" s="116"/>
      <c r="AG95" s="118">
        <f>'1 - III-183 10 Blížejov -...'!J30</f>
        <v>0</v>
      </c>
      <c r="AH95" s="117"/>
      <c r="AI95" s="117"/>
      <c r="AJ95" s="117"/>
      <c r="AK95" s="117"/>
      <c r="AL95" s="117"/>
      <c r="AM95" s="117"/>
      <c r="AN95" s="118">
        <f>SUM(AG95,AT95)</f>
        <v>0</v>
      </c>
      <c r="AO95" s="117"/>
      <c r="AP95" s="117"/>
      <c r="AQ95" s="119" t="s">
        <v>85</v>
      </c>
      <c r="AR95" s="120"/>
      <c r="AS95" s="121">
        <v>0</v>
      </c>
      <c r="AT95" s="122">
        <f>ROUND(SUM(AV95:AW95),2)</f>
        <v>0</v>
      </c>
      <c r="AU95" s="123">
        <f>'1 - III-183 10 Blížejov -...'!P126</f>
        <v>0</v>
      </c>
      <c r="AV95" s="122">
        <f>'1 - III-183 10 Blížejov -...'!J33</f>
        <v>0</v>
      </c>
      <c r="AW95" s="122">
        <f>'1 - III-183 10 Blížejov -...'!J34</f>
        <v>0</v>
      </c>
      <c r="AX95" s="122">
        <f>'1 - III-183 10 Blížejov -...'!J35</f>
        <v>0</v>
      </c>
      <c r="AY95" s="122">
        <f>'1 - III-183 10 Blížejov -...'!J36</f>
        <v>0</v>
      </c>
      <c r="AZ95" s="122">
        <f>'1 - III-183 10 Blížejov -...'!F33</f>
        <v>0</v>
      </c>
      <c r="BA95" s="122">
        <f>'1 - III-183 10 Blížejov -...'!F34</f>
        <v>0</v>
      </c>
      <c r="BB95" s="122">
        <f>'1 - III-183 10 Blížejov -...'!F35</f>
        <v>0</v>
      </c>
      <c r="BC95" s="122">
        <f>'1 - III-183 10 Blížejov -...'!F36</f>
        <v>0</v>
      </c>
      <c r="BD95" s="124">
        <f>'1 - III-183 10 Blížejov -...'!F37</f>
        <v>0</v>
      </c>
      <c r="BT95" s="125" t="s">
        <v>83</v>
      </c>
      <c r="BV95" s="125" t="s">
        <v>80</v>
      </c>
      <c r="BW95" s="125" t="s">
        <v>86</v>
      </c>
      <c r="BX95" s="125" t="s">
        <v>5</v>
      </c>
      <c r="CL95" s="125" t="s">
        <v>19</v>
      </c>
      <c r="CM95" s="125" t="s">
        <v>87</v>
      </c>
    </row>
    <row r="96" spans="1:91" s="6" customFormat="1" ht="14.4" customHeight="1">
      <c r="A96" s="113" t="s">
        <v>82</v>
      </c>
      <c r="B96" s="114"/>
      <c r="C96" s="115"/>
      <c r="D96" s="116" t="s">
        <v>88</v>
      </c>
      <c r="E96" s="116"/>
      <c r="F96" s="116"/>
      <c r="G96" s="116"/>
      <c r="H96" s="116"/>
      <c r="I96" s="117"/>
      <c r="J96" s="116" t="s">
        <v>89</v>
      </c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6"/>
      <c r="Z96" s="116"/>
      <c r="AA96" s="116"/>
      <c r="AB96" s="116"/>
      <c r="AC96" s="116"/>
      <c r="AD96" s="116"/>
      <c r="AE96" s="116"/>
      <c r="AF96" s="116"/>
      <c r="AG96" s="118">
        <f>'VON - vedlejší a ostatní ...'!J30</f>
        <v>0</v>
      </c>
      <c r="AH96" s="117"/>
      <c r="AI96" s="117"/>
      <c r="AJ96" s="117"/>
      <c r="AK96" s="117"/>
      <c r="AL96" s="117"/>
      <c r="AM96" s="117"/>
      <c r="AN96" s="118">
        <f>SUM(AG96,AT96)</f>
        <v>0</v>
      </c>
      <c r="AO96" s="117"/>
      <c r="AP96" s="117"/>
      <c r="AQ96" s="119" t="s">
        <v>90</v>
      </c>
      <c r="AR96" s="120"/>
      <c r="AS96" s="126">
        <v>0</v>
      </c>
      <c r="AT96" s="127">
        <f>ROUND(SUM(AV96:AW96),2)</f>
        <v>0</v>
      </c>
      <c r="AU96" s="128">
        <f>'VON - vedlejší a ostatní ...'!P117</f>
        <v>0</v>
      </c>
      <c r="AV96" s="127">
        <f>'VON - vedlejší a ostatní ...'!J33</f>
        <v>0</v>
      </c>
      <c r="AW96" s="127">
        <f>'VON - vedlejší a ostatní ...'!J34</f>
        <v>0</v>
      </c>
      <c r="AX96" s="127">
        <f>'VON - vedlejší a ostatní ...'!J35</f>
        <v>0</v>
      </c>
      <c r="AY96" s="127">
        <f>'VON - vedlejší a ostatní ...'!J36</f>
        <v>0</v>
      </c>
      <c r="AZ96" s="127">
        <f>'VON - vedlejší a ostatní ...'!F33</f>
        <v>0</v>
      </c>
      <c r="BA96" s="127">
        <f>'VON - vedlejší a ostatní ...'!F34</f>
        <v>0</v>
      </c>
      <c r="BB96" s="127">
        <f>'VON - vedlejší a ostatní ...'!F35</f>
        <v>0</v>
      </c>
      <c r="BC96" s="127">
        <f>'VON - vedlejší a ostatní ...'!F36</f>
        <v>0</v>
      </c>
      <c r="BD96" s="129">
        <f>'VON - vedlejší a ostatní ...'!F37</f>
        <v>0</v>
      </c>
      <c r="BT96" s="125" t="s">
        <v>83</v>
      </c>
      <c r="BV96" s="125" t="s">
        <v>80</v>
      </c>
      <c r="BW96" s="125" t="s">
        <v>91</v>
      </c>
      <c r="BX96" s="125" t="s">
        <v>5</v>
      </c>
      <c r="CL96" s="125" t="s">
        <v>19</v>
      </c>
      <c r="CM96" s="125" t="s">
        <v>87</v>
      </c>
    </row>
    <row r="97" spans="2:44" s="1" customFormat="1" ht="30" customHeight="1">
      <c r="B97" s="37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42"/>
    </row>
    <row r="98" spans="2:44" s="1" customFormat="1" ht="6.95" customHeight="1">
      <c r="B98" s="60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  <c r="AM98" s="61"/>
      <c r="AN98" s="61"/>
      <c r="AO98" s="61"/>
      <c r="AP98" s="61"/>
      <c r="AQ98" s="61"/>
      <c r="AR98" s="42"/>
    </row>
  </sheetData>
  <sheetProtection password="CC35" sheet="1" objects="1" scenarios="1" formatColumns="0" formatRows="0"/>
  <mergeCells count="46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G94:AM94"/>
    <mergeCell ref="AN94:AP94"/>
  </mergeCells>
  <hyperlinks>
    <hyperlink ref="A95" location="'1 - III-183 10 Blížejov -...'!C2" display="/"/>
    <hyperlink ref="A96" location="'VON - vedlejší a ostatní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434"/>
  <sheetViews>
    <sheetView showGridLines="0" workbookViewId="0" topLeftCell="A1"/>
  </sheetViews>
  <sheetFormatPr defaultColWidth="9.140625" defaultRowHeight="12"/>
  <cols>
    <col min="1" max="1" width="7.140625" style="0" customWidth="1"/>
    <col min="2" max="2" width="1.421875" style="0" customWidth="1"/>
    <col min="3" max="3" width="3.57421875" style="0" customWidth="1"/>
    <col min="4" max="4" width="3.7109375" style="0" customWidth="1"/>
    <col min="5" max="5" width="14.7109375" style="0" customWidth="1"/>
    <col min="6" max="6" width="43.57421875" style="0" customWidth="1"/>
    <col min="7" max="7" width="6.00390625" style="0" customWidth="1"/>
    <col min="8" max="8" width="9.8515625" style="0" customWidth="1"/>
    <col min="9" max="9" width="17.28125" style="130" customWidth="1"/>
    <col min="10" max="11" width="17.28125" style="0" customWidth="1"/>
    <col min="12" max="12" width="8.00390625" style="0" customWidth="1"/>
    <col min="13" max="13" width="9.28125" style="0" hidden="1" customWidth="1"/>
    <col min="14" max="14" width="9.140625" style="0" hidden="1" customWidth="1"/>
    <col min="15" max="20" width="12.140625" style="0" hidden="1" customWidth="1"/>
    <col min="21" max="21" width="14.00390625" style="0" hidden="1" customWidth="1"/>
    <col min="22" max="22" width="10.57421875" style="0" customWidth="1"/>
    <col min="23" max="23" width="14.00390625" style="0" customWidth="1"/>
    <col min="24" max="24" width="10.57421875" style="0" customWidth="1"/>
    <col min="25" max="25" width="12.8515625" style="0" customWidth="1"/>
    <col min="26" max="26" width="9.421875" style="0" customWidth="1"/>
    <col min="27" max="27" width="12.8515625" style="0" customWidth="1"/>
    <col min="28" max="28" width="14.00390625" style="0" customWidth="1"/>
    <col min="29" max="29" width="9.421875" style="0" customWidth="1"/>
    <col min="30" max="30" width="12.8515625" style="0" customWidth="1"/>
    <col min="31" max="31" width="14.00390625" style="0" customWidth="1"/>
    <col min="44" max="65" width="9.140625" style="0" hidden="1" customWidth="1"/>
  </cols>
  <sheetData>
    <row r="1" ht="12"/>
    <row r="2" spans="12:46" ht="36.95" customHeight="1">
      <c r="AT2" s="16" t="s">
        <v>86</v>
      </c>
    </row>
    <row r="3" spans="2:46" ht="6.95" customHeight="1">
      <c r="B3" s="131"/>
      <c r="C3" s="132"/>
      <c r="D3" s="132"/>
      <c r="E3" s="132"/>
      <c r="F3" s="132"/>
      <c r="G3" s="132"/>
      <c r="H3" s="132"/>
      <c r="I3" s="133"/>
      <c r="J3" s="132"/>
      <c r="K3" s="132"/>
      <c r="L3" s="19"/>
      <c r="AT3" s="16" t="s">
        <v>87</v>
      </c>
    </row>
    <row r="4" spans="2:46" ht="24.95" customHeight="1">
      <c r="B4" s="19"/>
      <c r="D4" s="134" t="s">
        <v>92</v>
      </c>
      <c r="L4" s="19"/>
      <c r="M4" s="135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36" t="s">
        <v>16</v>
      </c>
      <c r="L6" s="19"/>
    </row>
    <row r="7" spans="2:12" ht="14.4" customHeight="1">
      <c r="B7" s="19"/>
      <c r="E7" s="137" t="str">
        <f>'Rekapitulace stavby'!K6</f>
        <v>III/183 10 Blížejov -x II/193</v>
      </c>
      <c r="F7" s="136"/>
      <c r="G7" s="136"/>
      <c r="H7" s="136"/>
      <c r="L7" s="19"/>
    </row>
    <row r="8" spans="2:12" s="1" customFormat="1" ht="12" customHeight="1">
      <c r="B8" s="42"/>
      <c r="D8" s="136" t="s">
        <v>93</v>
      </c>
      <c r="I8" s="138"/>
      <c r="L8" s="42"/>
    </row>
    <row r="9" spans="2:12" s="1" customFormat="1" ht="36.95" customHeight="1">
      <c r="B9" s="42"/>
      <c r="E9" s="139" t="s">
        <v>94</v>
      </c>
      <c r="F9" s="1"/>
      <c r="G9" s="1"/>
      <c r="H9" s="1"/>
      <c r="I9" s="138"/>
      <c r="L9" s="42"/>
    </row>
    <row r="10" spans="2:12" s="1" customFormat="1" ht="12">
      <c r="B10" s="42"/>
      <c r="I10" s="138"/>
      <c r="L10" s="42"/>
    </row>
    <row r="11" spans="2:12" s="1" customFormat="1" ht="12" customHeight="1">
      <c r="B11" s="42"/>
      <c r="D11" s="136" t="s">
        <v>18</v>
      </c>
      <c r="F11" s="140" t="s">
        <v>19</v>
      </c>
      <c r="I11" s="141" t="s">
        <v>20</v>
      </c>
      <c r="J11" s="140" t="s">
        <v>1</v>
      </c>
      <c r="L11" s="42"/>
    </row>
    <row r="12" spans="2:12" s="1" customFormat="1" ht="12" customHeight="1">
      <c r="B12" s="42"/>
      <c r="D12" s="136" t="s">
        <v>21</v>
      </c>
      <c r="F12" s="140" t="s">
        <v>22</v>
      </c>
      <c r="I12" s="141" t="s">
        <v>23</v>
      </c>
      <c r="J12" s="142" t="str">
        <f>'Rekapitulace stavby'!AN8</f>
        <v>28. 5. 2019</v>
      </c>
      <c r="L12" s="42"/>
    </row>
    <row r="13" spans="2:12" s="1" customFormat="1" ht="10.8" customHeight="1">
      <c r="B13" s="42"/>
      <c r="I13" s="138"/>
      <c r="L13" s="42"/>
    </row>
    <row r="14" spans="2:12" s="1" customFormat="1" ht="12" customHeight="1">
      <c r="B14" s="42"/>
      <c r="D14" s="136" t="s">
        <v>25</v>
      </c>
      <c r="I14" s="141" t="s">
        <v>26</v>
      </c>
      <c r="J14" s="140" t="s">
        <v>1</v>
      </c>
      <c r="L14" s="42"/>
    </row>
    <row r="15" spans="2:12" s="1" customFormat="1" ht="18" customHeight="1">
      <c r="B15" s="42"/>
      <c r="E15" s="140" t="s">
        <v>27</v>
      </c>
      <c r="I15" s="141" t="s">
        <v>28</v>
      </c>
      <c r="J15" s="140" t="s">
        <v>1</v>
      </c>
      <c r="L15" s="42"/>
    </row>
    <row r="16" spans="2:12" s="1" customFormat="1" ht="6.95" customHeight="1">
      <c r="B16" s="42"/>
      <c r="I16" s="138"/>
      <c r="L16" s="42"/>
    </row>
    <row r="17" spans="2:12" s="1" customFormat="1" ht="12" customHeight="1">
      <c r="B17" s="42"/>
      <c r="D17" s="136" t="s">
        <v>29</v>
      </c>
      <c r="I17" s="141" t="s">
        <v>26</v>
      </c>
      <c r="J17" s="32" t="str">
        <f>'Rekapitulace stavby'!AN13</f>
        <v>Vyplň údaj</v>
      </c>
      <c r="L17" s="42"/>
    </row>
    <row r="18" spans="2:12" s="1" customFormat="1" ht="18" customHeight="1">
      <c r="B18" s="42"/>
      <c r="E18" s="32" t="str">
        <f>'Rekapitulace stavby'!E14</f>
        <v>Vyplň údaj</v>
      </c>
      <c r="F18" s="140"/>
      <c r="G18" s="140"/>
      <c r="H18" s="140"/>
      <c r="I18" s="141" t="s">
        <v>28</v>
      </c>
      <c r="J18" s="32" t="str">
        <f>'Rekapitulace stavby'!AN14</f>
        <v>Vyplň údaj</v>
      </c>
      <c r="L18" s="42"/>
    </row>
    <row r="19" spans="2:12" s="1" customFormat="1" ht="6.95" customHeight="1">
      <c r="B19" s="42"/>
      <c r="I19" s="138"/>
      <c r="L19" s="42"/>
    </row>
    <row r="20" spans="2:12" s="1" customFormat="1" ht="12" customHeight="1">
      <c r="B20" s="42"/>
      <c r="D20" s="136" t="s">
        <v>31</v>
      </c>
      <c r="I20" s="141" t="s">
        <v>26</v>
      </c>
      <c r="J20" s="140" t="s">
        <v>1</v>
      </c>
      <c r="L20" s="42"/>
    </row>
    <row r="21" spans="2:12" s="1" customFormat="1" ht="18" customHeight="1">
      <c r="B21" s="42"/>
      <c r="E21" s="140" t="s">
        <v>32</v>
      </c>
      <c r="I21" s="141" t="s">
        <v>28</v>
      </c>
      <c r="J21" s="140" t="s">
        <v>1</v>
      </c>
      <c r="L21" s="42"/>
    </row>
    <row r="22" spans="2:12" s="1" customFormat="1" ht="6.95" customHeight="1">
      <c r="B22" s="42"/>
      <c r="I22" s="138"/>
      <c r="L22" s="42"/>
    </row>
    <row r="23" spans="2:12" s="1" customFormat="1" ht="12" customHeight="1">
      <c r="B23" s="42"/>
      <c r="D23" s="136" t="s">
        <v>34</v>
      </c>
      <c r="I23" s="141" t="s">
        <v>26</v>
      </c>
      <c r="J23" s="140" t="s">
        <v>1</v>
      </c>
      <c r="L23" s="42"/>
    </row>
    <row r="24" spans="2:12" s="1" customFormat="1" ht="18" customHeight="1">
      <c r="B24" s="42"/>
      <c r="E24" s="140" t="s">
        <v>35</v>
      </c>
      <c r="I24" s="141" t="s">
        <v>28</v>
      </c>
      <c r="J24" s="140" t="s">
        <v>1</v>
      </c>
      <c r="L24" s="42"/>
    </row>
    <row r="25" spans="2:12" s="1" customFormat="1" ht="6.95" customHeight="1">
      <c r="B25" s="42"/>
      <c r="I25" s="138"/>
      <c r="L25" s="42"/>
    </row>
    <row r="26" spans="2:12" s="1" customFormat="1" ht="12" customHeight="1">
      <c r="B26" s="42"/>
      <c r="D26" s="136" t="s">
        <v>36</v>
      </c>
      <c r="I26" s="138"/>
      <c r="L26" s="42"/>
    </row>
    <row r="27" spans="2:12" s="7" customFormat="1" ht="14.4" customHeight="1">
      <c r="B27" s="143"/>
      <c r="E27" s="144" t="s">
        <v>1</v>
      </c>
      <c r="F27" s="144"/>
      <c r="G27" s="144"/>
      <c r="H27" s="144"/>
      <c r="I27" s="145"/>
      <c r="L27" s="143"/>
    </row>
    <row r="28" spans="2:12" s="1" customFormat="1" ht="6.95" customHeight="1">
      <c r="B28" s="42"/>
      <c r="I28" s="138"/>
      <c r="L28" s="42"/>
    </row>
    <row r="29" spans="2:12" s="1" customFormat="1" ht="6.95" customHeight="1">
      <c r="B29" s="42"/>
      <c r="D29" s="77"/>
      <c r="E29" s="77"/>
      <c r="F29" s="77"/>
      <c r="G29" s="77"/>
      <c r="H29" s="77"/>
      <c r="I29" s="146"/>
      <c r="J29" s="77"/>
      <c r="K29" s="77"/>
      <c r="L29" s="42"/>
    </row>
    <row r="30" spans="2:12" s="1" customFormat="1" ht="25.4" customHeight="1">
      <c r="B30" s="42"/>
      <c r="D30" s="147" t="s">
        <v>38</v>
      </c>
      <c r="I30" s="138"/>
      <c r="J30" s="148">
        <f>ROUND(J126,2)</f>
        <v>0</v>
      </c>
      <c r="L30" s="42"/>
    </row>
    <row r="31" spans="2:12" s="1" customFormat="1" ht="6.95" customHeight="1">
      <c r="B31" s="42"/>
      <c r="D31" s="77"/>
      <c r="E31" s="77"/>
      <c r="F31" s="77"/>
      <c r="G31" s="77"/>
      <c r="H31" s="77"/>
      <c r="I31" s="146"/>
      <c r="J31" s="77"/>
      <c r="K31" s="77"/>
      <c r="L31" s="42"/>
    </row>
    <row r="32" spans="2:12" s="1" customFormat="1" ht="14.4" customHeight="1">
      <c r="B32" s="42"/>
      <c r="F32" s="149" t="s">
        <v>40</v>
      </c>
      <c r="I32" s="150" t="s">
        <v>39</v>
      </c>
      <c r="J32" s="149" t="s">
        <v>41</v>
      </c>
      <c r="L32" s="42"/>
    </row>
    <row r="33" spans="2:12" s="1" customFormat="1" ht="14.4" customHeight="1">
      <c r="B33" s="42"/>
      <c r="D33" s="151" t="s">
        <v>42</v>
      </c>
      <c r="E33" s="136" t="s">
        <v>43</v>
      </c>
      <c r="F33" s="152">
        <f>ROUND((SUM(BE126:BE433)),2)</f>
        <v>0</v>
      </c>
      <c r="I33" s="153">
        <v>0.21</v>
      </c>
      <c r="J33" s="152">
        <f>ROUND(((SUM(BE126:BE433))*I33),2)</f>
        <v>0</v>
      </c>
      <c r="L33" s="42"/>
    </row>
    <row r="34" spans="2:12" s="1" customFormat="1" ht="14.4" customHeight="1">
      <c r="B34" s="42"/>
      <c r="E34" s="136" t="s">
        <v>44</v>
      </c>
      <c r="F34" s="152">
        <f>ROUND((SUM(BF126:BF433)),2)</f>
        <v>0</v>
      </c>
      <c r="I34" s="153">
        <v>0.15</v>
      </c>
      <c r="J34" s="152">
        <f>ROUND(((SUM(BF126:BF433))*I34),2)</f>
        <v>0</v>
      </c>
      <c r="L34" s="42"/>
    </row>
    <row r="35" spans="2:12" s="1" customFormat="1" ht="14.4" customHeight="1" hidden="1">
      <c r="B35" s="42"/>
      <c r="E35" s="136" t="s">
        <v>45</v>
      </c>
      <c r="F35" s="152">
        <f>ROUND((SUM(BG126:BG433)),2)</f>
        <v>0</v>
      </c>
      <c r="I35" s="153">
        <v>0.21</v>
      </c>
      <c r="J35" s="152">
        <f>0</f>
        <v>0</v>
      </c>
      <c r="L35" s="42"/>
    </row>
    <row r="36" spans="2:12" s="1" customFormat="1" ht="14.4" customHeight="1" hidden="1">
      <c r="B36" s="42"/>
      <c r="E36" s="136" t="s">
        <v>46</v>
      </c>
      <c r="F36" s="152">
        <f>ROUND((SUM(BH126:BH433)),2)</f>
        <v>0</v>
      </c>
      <c r="I36" s="153">
        <v>0.15</v>
      </c>
      <c r="J36" s="152">
        <f>0</f>
        <v>0</v>
      </c>
      <c r="L36" s="42"/>
    </row>
    <row r="37" spans="2:12" s="1" customFormat="1" ht="14.4" customHeight="1" hidden="1">
      <c r="B37" s="42"/>
      <c r="E37" s="136" t="s">
        <v>47</v>
      </c>
      <c r="F37" s="152">
        <f>ROUND((SUM(BI126:BI433)),2)</f>
        <v>0</v>
      </c>
      <c r="I37" s="153">
        <v>0</v>
      </c>
      <c r="J37" s="152">
        <f>0</f>
        <v>0</v>
      </c>
      <c r="L37" s="42"/>
    </row>
    <row r="38" spans="2:12" s="1" customFormat="1" ht="6.95" customHeight="1">
      <c r="B38" s="42"/>
      <c r="I38" s="138"/>
      <c r="L38" s="42"/>
    </row>
    <row r="39" spans="2:12" s="1" customFormat="1" ht="25.4" customHeight="1">
      <c r="B39" s="42"/>
      <c r="C39" s="154"/>
      <c r="D39" s="155" t="s">
        <v>48</v>
      </c>
      <c r="E39" s="156"/>
      <c r="F39" s="156"/>
      <c r="G39" s="157" t="s">
        <v>49</v>
      </c>
      <c r="H39" s="158" t="s">
        <v>50</v>
      </c>
      <c r="I39" s="159"/>
      <c r="J39" s="160">
        <f>SUM(J30:J37)</f>
        <v>0</v>
      </c>
      <c r="K39" s="161"/>
      <c r="L39" s="42"/>
    </row>
    <row r="40" spans="2:12" s="1" customFormat="1" ht="14.4" customHeight="1">
      <c r="B40" s="42"/>
      <c r="I40" s="138"/>
      <c r="L40" s="42"/>
    </row>
    <row r="41" spans="2:12" ht="14.4" customHeight="1">
      <c r="B41" s="19"/>
      <c r="L41" s="19"/>
    </row>
    <row r="42" spans="2:12" ht="14.4" customHeight="1">
      <c r="B42" s="19"/>
      <c r="L42" s="19"/>
    </row>
    <row r="43" spans="2:12" ht="14.4" customHeight="1">
      <c r="B43" s="19"/>
      <c r="L43" s="19"/>
    </row>
    <row r="44" spans="2:12" ht="14.4" customHeight="1">
      <c r="B44" s="19"/>
      <c r="L44" s="19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ht="14.4" customHeight="1">
      <c r="B49" s="19"/>
      <c r="L49" s="19"/>
    </row>
    <row r="50" spans="2:12" s="1" customFormat="1" ht="14.4" customHeight="1">
      <c r="B50" s="42"/>
      <c r="D50" s="162" t="s">
        <v>51</v>
      </c>
      <c r="E50" s="163"/>
      <c r="F50" s="163"/>
      <c r="G50" s="162" t="s">
        <v>52</v>
      </c>
      <c r="H50" s="163"/>
      <c r="I50" s="164"/>
      <c r="J50" s="163"/>
      <c r="K50" s="163"/>
      <c r="L50" s="4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2">
      <c r="B61" s="42"/>
      <c r="D61" s="165" t="s">
        <v>53</v>
      </c>
      <c r="E61" s="166"/>
      <c r="F61" s="167" t="s">
        <v>54</v>
      </c>
      <c r="G61" s="165" t="s">
        <v>53</v>
      </c>
      <c r="H61" s="166"/>
      <c r="I61" s="168"/>
      <c r="J61" s="169" t="s">
        <v>54</v>
      </c>
      <c r="K61" s="166"/>
      <c r="L61" s="42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2">
      <c r="B65" s="42"/>
      <c r="D65" s="162" t="s">
        <v>55</v>
      </c>
      <c r="E65" s="163"/>
      <c r="F65" s="163"/>
      <c r="G65" s="162" t="s">
        <v>56</v>
      </c>
      <c r="H65" s="163"/>
      <c r="I65" s="164"/>
      <c r="J65" s="163"/>
      <c r="K65" s="163"/>
      <c r="L65" s="42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2">
      <c r="B76" s="42"/>
      <c r="D76" s="165" t="s">
        <v>53</v>
      </c>
      <c r="E76" s="166"/>
      <c r="F76" s="167" t="s">
        <v>54</v>
      </c>
      <c r="G76" s="165" t="s">
        <v>53</v>
      </c>
      <c r="H76" s="166"/>
      <c r="I76" s="168"/>
      <c r="J76" s="169" t="s">
        <v>54</v>
      </c>
      <c r="K76" s="166"/>
      <c r="L76" s="42"/>
    </row>
    <row r="77" spans="2:12" s="1" customFormat="1" ht="14.4" customHeight="1">
      <c r="B77" s="170"/>
      <c r="C77" s="171"/>
      <c r="D77" s="171"/>
      <c r="E77" s="171"/>
      <c r="F77" s="171"/>
      <c r="G77" s="171"/>
      <c r="H77" s="171"/>
      <c r="I77" s="172"/>
      <c r="J77" s="171"/>
      <c r="K77" s="171"/>
      <c r="L77" s="42"/>
    </row>
    <row r="81" spans="2:12" s="1" customFormat="1" ht="6.95" customHeight="1">
      <c r="B81" s="173"/>
      <c r="C81" s="174"/>
      <c r="D81" s="174"/>
      <c r="E81" s="174"/>
      <c r="F81" s="174"/>
      <c r="G81" s="174"/>
      <c r="H81" s="174"/>
      <c r="I81" s="175"/>
      <c r="J81" s="174"/>
      <c r="K81" s="174"/>
      <c r="L81" s="42"/>
    </row>
    <row r="82" spans="2:12" s="1" customFormat="1" ht="24.95" customHeight="1">
      <c r="B82" s="37"/>
      <c r="C82" s="22" t="s">
        <v>95</v>
      </c>
      <c r="D82" s="38"/>
      <c r="E82" s="38"/>
      <c r="F82" s="38"/>
      <c r="G82" s="38"/>
      <c r="H82" s="38"/>
      <c r="I82" s="138"/>
      <c r="J82" s="38"/>
      <c r="K82" s="38"/>
      <c r="L82" s="42"/>
    </row>
    <row r="83" spans="2:12" s="1" customFormat="1" ht="6.95" customHeight="1">
      <c r="B83" s="37"/>
      <c r="C83" s="38"/>
      <c r="D83" s="38"/>
      <c r="E83" s="38"/>
      <c r="F83" s="38"/>
      <c r="G83" s="38"/>
      <c r="H83" s="38"/>
      <c r="I83" s="138"/>
      <c r="J83" s="38"/>
      <c r="K83" s="38"/>
      <c r="L83" s="42"/>
    </row>
    <row r="84" spans="2:12" s="1" customFormat="1" ht="12" customHeight="1">
      <c r="B84" s="37"/>
      <c r="C84" s="31" t="s">
        <v>16</v>
      </c>
      <c r="D84" s="38"/>
      <c r="E84" s="38"/>
      <c r="F84" s="38"/>
      <c r="G84" s="38"/>
      <c r="H84" s="38"/>
      <c r="I84" s="138"/>
      <c r="J84" s="38"/>
      <c r="K84" s="38"/>
      <c r="L84" s="42"/>
    </row>
    <row r="85" spans="2:12" s="1" customFormat="1" ht="14.4" customHeight="1">
      <c r="B85" s="37"/>
      <c r="C85" s="38"/>
      <c r="D85" s="38"/>
      <c r="E85" s="176" t="str">
        <f>E7</f>
        <v>III/183 10 Blížejov -x II/193</v>
      </c>
      <c r="F85" s="31"/>
      <c r="G85" s="31"/>
      <c r="H85" s="31"/>
      <c r="I85" s="138"/>
      <c r="J85" s="38"/>
      <c r="K85" s="38"/>
      <c r="L85" s="42"/>
    </row>
    <row r="86" spans="2:12" s="1" customFormat="1" ht="12" customHeight="1">
      <c r="B86" s="37"/>
      <c r="C86" s="31" t="s">
        <v>93</v>
      </c>
      <c r="D86" s="38"/>
      <c r="E86" s="38"/>
      <c r="F86" s="38"/>
      <c r="G86" s="38"/>
      <c r="H86" s="38"/>
      <c r="I86" s="138"/>
      <c r="J86" s="38"/>
      <c r="K86" s="38"/>
      <c r="L86" s="42"/>
    </row>
    <row r="87" spans="2:12" s="1" customFormat="1" ht="14.4" customHeight="1">
      <c r="B87" s="37"/>
      <c r="C87" s="38"/>
      <c r="D87" s="38"/>
      <c r="E87" s="70" t="str">
        <f>E9</f>
        <v>1 - III/183 10 Blížejov -Komunikace</v>
      </c>
      <c r="F87" s="38"/>
      <c r="G87" s="38"/>
      <c r="H87" s="38"/>
      <c r="I87" s="138"/>
      <c r="J87" s="38"/>
      <c r="K87" s="38"/>
      <c r="L87" s="42"/>
    </row>
    <row r="88" spans="2:12" s="1" customFormat="1" ht="6.95" customHeight="1">
      <c r="B88" s="37"/>
      <c r="C88" s="38"/>
      <c r="D88" s="38"/>
      <c r="E88" s="38"/>
      <c r="F88" s="38"/>
      <c r="G88" s="38"/>
      <c r="H88" s="38"/>
      <c r="I88" s="138"/>
      <c r="J88" s="38"/>
      <c r="K88" s="38"/>
      <c r="L88" s="42"/>
    </row>
    <row r="89" spans="2:12" s="1" customFormat="1" ht="12" customHeight="1">
      <c r="B89" s="37"/>
      <c r="C89" s="31" t="s">
        <v>21</v>
      </c>
      <c r="D89" s="38"/>
      <c r="E89" s="38"/>
      <c r="F89" s="26" t="str">
        <f>F12</f>
        <v>sil.III/183 10 Blížejov -Lazce-sil.II/193</v>
      </c>
      <c r="G89" s="38"/>
      <c r="H89" s="38"/>
      <c r="I89" s="141" t="s">
        <v>23</v>
      </c>
      <c r="J89" s="73" t="str">
        <f>IF(J12="","",J12)</f>
        <v>28. 5. 2019</v>
      </c>
      <c r="K89" s="38"/>
      <c r="L89" s="42"/>
    </row>
    <row r="90" spans="2:12" s="1" customFormat="1" ht="6.95" customHeight="1">
      <c r="B90" s="37"/>
      <c r="C90" s="38"/>
      <c r="D90" s="38"/>
      <c r="E90" s="38"/>
      <c r="F90" s="38"/>
      <c r="G90" s="38"/>
      <c r="H90" s="38"/>
      <c r="I90" s="138"/>
      <c r="J90" s="38"/>
      <c r="K90" s="38"/>
      <c r="L90" s="42"/>
    </row>
    <row r="91" spans="2:12" s="1" customFormat="1" ht="15.6" customHeight="1">
      <c r="B91" s="37"/>
      <c r="C91" s="31" t="s">
        <v>25</v>
      </c>
      <c r="D91" s="38"/>
      <c r="E91" s="38"/>
      <c r="F91" s="26" t="str">
        <f>E15</f>
        <v>SÚS PK Domažlice</v>
      </c>
      <c r="G91" s="38"/>
      <c r="H91" s="38"/>
      <c r="I91" s="141" t="s">
        <v>31</v>
      </c>
      <c r="J91" s="35" t="str">
        <f>E21</f>
        <v>J.Miška</v>
      </c>
      <c r="K91" s="38"/>
      <c r="L91" s="42"/>
    </row>
    <row r="92" spans="2:12" s="1" customFormat="1" ht="15.6" customHeight="1">
      <c r="B92" s="37"/>
      <c r="C92" s="31" t="s">
        <v>29</v>
      </c>
      <c r="D92" s="38"/>
      <c r="E92" s="38"/>
      <c r="F92" s="26" t="str">
        <f>IF(E18="","",E18)</f>
        <v>Vyplň údaj</v>
      </c>
      <c r="G92" s="38"/>
      <c r="H92" s="38"/>
      <c r="I92" s="141" t="s">
        <v>34</v>
      </c>
      <c r="J92" s="35" t="str">
        <f>E24</f>
        <v>Richtrová</v>
      </c>
      <c r="K92" s="38"/>
      <c r="L92" s="42"/>
    </row>
    <row r="93" spans="2:12" s="1" customFormat="1" ht="10.3" customHeight="1">
      <c r="B93" s="37"/>
      <c r="C93" s="38"/>
      <c r="D93" s="38"/>
      <c r="E93" s="38"/>
      <c r="F93" s="38"/>
      <c r="G93" s="38"/>
      <c r="H93" s="38"/>
      <c r="I93" s="138"/>
      <c r="J93" s="38"/>
      <c r="K93" s="38"/>
      <c r="L93" s="42"/>
    </row>
    <row r="94" spans="2:12" s="1" customFormat="1" ht="29.25" customHeight="1">
      <c r="B94" s="37"/>
      <c r="C94" s="177" t="s">
        <v>96</v>
      </c>
      <c r="D94" s="178"/>
      <c r="E94" s="178"/>
      <c r="F94" s="178"/>
      <c r="G94" s="178"/>
      <c r="H94" s="178"/>
      <c r="I94" s="179"/>
      <c r="J94" s="180" t="s">
        <v>97</v>
      </c>
      <c r="K94" s="178"/>
      <c r="L94" s="42"/>
    </row>
    <row r="95" spans="2:12" s="1" customFormat="1" ht="10.3" customHeight="1">
      <c r="B95" s="37"/>
      <c r="C95" s="38"/>
      <c r="D95" s="38"/>
      <c r="E95" s="38"/>
      <c r="F95" s="38"/>
      <c r="G95" s="38"/>
      <c r="H95" s="38"/>
      <c r="I95" s="138"/>
      <c r="J95" s="38"/>
      <c r="K95" s="38"/>
      <c r="L95" s="42"/>
    </row>
    <row r="96" spans="2:47" s="1" customFormat="1" ht="22.8" customHeight="1">
      <c r="B96" s="37"/>
      <c r="C96" s="181" t="s">
        <v>98</v>
      </c>
      <c r="D96" s="38"/>
      <c r="E96" s="38"/>
      <c r="F96" s="38"/>
      <c r="G96" s="38"/>
      <c r="H96" s="38"/>
      <c r="I96" s="138"/>
      <c r="J96" s="104">
        <f>J126</f>
        <v>0</v>
      </c>
      <c r="K96" s="38"/>
      <c r="L96" s="42"/>
      <c r="AU96" s="16" t="s">
        <v>99</v>
      </c>
    </row>
    <row r="97" spans="2:12" s="8" customFormat="1" ht="24.95" customHeight="1">
      <c r="B97" s="182"/>
      <c r="C97" s="183"/>
      <c r="D97" s="184" t="s">
        <v>100</v>
      </c>
      <c r="E97" s="185"/>
      <c r="F97" s="185"/>
      <c r="G97" s="185"/>
      <c r="H97" s="185"/>
      <c r="I97" s="186"/>
      <c r="J97" s="187">
        <f>J127</f>
        <v>0</v>
      </c>
      <c r="K97" s="183"/>
      <c r="L97" s="188"/>
    </row>
    <row r="98" spans="2:12" s="9" customFormat="1" ht="19.9" customHeight="1">
      <c r="B98" s="189"/>
      <c r="C98" s="190"/>
      <c r="D98" s="191" t="s">
        <v>101</v>
      </c>
      <c r="E98" s="192"/>
      <c r="F98" s="192"/>
      <c r="G98" s="192"/>
      <c r="H98" s="192"/>
      <c r="I98" s="193"/>
      <c r="J98" s="194">
        <f>J128</f>
        <v>0</v>
      </c>
      <c r="K98" s="190"/>
      <c r="L98" s="195"/>
    </row>
    <row r="99" spans="2:12" s="9" customFormat="1" ht="19.9" customHeight="1">
      <c r="B99" s="189"/>
      <c r="C99" s="190"/>
      <c r="D99" s="191" t="s">
        <v>102</v>
      </c>
      <c r="E99" s="192"/>
      <c r="F99" s="192"/>
      <c r="G99" s="192"/>
      <c r="H99" s="192"/>
      <c r="I99" s="193"/>
      <c r="J99" s="194">
        <f>J198</f>
        <v>0</v>
      </c>
      <c r="K99" s="190"/>
      <c r="L99" s="195"/>
    </row>
    <row r="100" spans="2:12" s="9" customFormat="1" ht="19.9" customHeight="1">
      <c r="B100" s="189"/>
      <c r="C100" s="190"/>
      <c r="D100" s="191" t="s">
        <v>103</v>
      </c>
      <c r="E100" s="192"/>
      <c r="F100" s="192"/>
      <c r="G100" s="192"/>
      <c r="H100" s="192"/>
      <c r="I100" s="193"/>
      <c r="J100" s="194">
        <f>J210</f>
        <v>0</v>
      </c>
      <c r="K100" s="190"/>
      <c r="L100" s="195"/>
    </row>
    <row r="101" spans="2:12" s="9" customFormat="1" ht="19.9" customHeight="1">
      <c r="B101" s="189"/>
      <c r="C101" s="190"/>
      <c r="D101" s="191" t="s">
        <v>104</v>
      </c>
      <c r="E101" s="192"/>
      <c r="F101" s="192"/>
      <c r="G101" s="192"/>
      <c r="H101" s="192"/>
      <c r="I101" s="193"/>
      <c r="J101" s="194">
        <f>J214</f>
        <v>0</v>
      </c>
      <c r="K101" s="190"/>
      <c r="L101" s="195"/>
    </row>
    <row r="102" spans="2:12" s="9" customFormat="1" ht="19.9" customHeight="1">
      <c r="B102" s="189"/>
      <c r="C102" s="190"/>
      <c r="D102" s="191" t="s">
        <v>105</v>
      </c>
      <c r="E102" s="192"/>
      <c r="F102" s="192"/>
      <c r="G102" s="192"/>
      <c r="H102" s="192"/>
      <c r="I102" s="193"/>
      <c r="J102" s="194">
        <f>J251</f>
        <v>0</v>
      </c>
      <c r="K102" s="190"/>
      <c r="L102" s="195"/>
    </row>
    <row r="103" spans="2:12" s="9" customFormat="1" ht="19.9" customHeight="1">
      <c r="B103" s="189"/>
      <c r="C103" s="190"/>
      <c r="D103" s="191" t="s">
        <v>106</v>
      </c>
      <c r="E103" s="192"/>
      <c r="F103" s="192"/>
      <c r="G103" s="192"/>
      <c r="H103" s="192"/>
      <c r="I103" s="193"/>
      <c r="J103" s="194">
        <f>J296</f>
        <v>0</v>
      </c>
      <c r="K103" s="190"/>
      <c r="L103" s="195"/>
    </row>
    <row r="104" spans="2:12" s="9" customFormat="1" ht="19.9" customHeight="1">
      <c r="B104" s="189"/>
      <c r="C104" s="190"/>
      <c r="D104" s="191" t="s">
        <v>107</v>
      </c>
      <c r="E104" s="192"/>
      <c r="F104" s="192"/>
      <c r="G104" s="192"/>
      <c r="H104" s="192"/>
      <c r="I104" s="193"/>
      <c r="J104" s="194">
        <f>J421</f>
        <v>0</v>
      </c>
      <c r="K104" s="190"/>
      <c r="L104" s="195"/>
    </row>
    <row r="105" spans="2:12" s="8" customFormat="1" ht="24.95" customHeight="1">
      <c r="B105" s="182"/>
      <c r="C105" s="183"/>
      <c r="D105" s="184" t="s">
        <v>108</v>
      </c>
      <c r="E105" s="185"/>
      <c r="F105" s="185"/>
      <c r="G105" s="185"/>
      <c r="H105" s="185"/>
      <c r="I105" s="186"/>
      <c r="J105" s="187">
        <f>J426</f>
        <v>0</v>
      </c>
      <c r="K105" s="183"/>
      <c r="L105" s="188"/>
    </row>
    <row r="106" spans="2:12" s="9" customFormat="1" ht="19.9" customHeight="1">
      <c r="B106" s="189"/>
      <c r="C106" s="190"/>
      <c r="D106" s="191" t="s">
        <v>109</v>
      </c>
      <c r="E106" s="192"/>
      <c r="F106" s="192"/>
      <c r="G106" s="192"/>
      <c r="H106" s="192"/>
      <c r="I106" s="193"/>
      <c r="J106" s="194">
        <f>J427</f>
        <v>0</v>
      </c>
      <c r="K106" s="190"/>
      <c r="L106" s="195"/>
    </row>
    <row r="107" spans="2:12" s="1" customFormat="1" ht="21.8" customHeight="1">
      <c r="B107" s="37"/>
      <c r="C107" s="38"/>
      <c r="D107" s="38"/>
      <c r="E107" s="38"/>
      <c r="F107" s="38"/>
      <c r="G107" s="38"/>
      <c r="H107" s="38"/>
      <c r="I107" s="138"/>
      <c r="J107" s="38"/>
      <c r="K107" s="38"/>
      <c r="L107" s="42"/>
    </row>
    <row r="108" spans="2:12" s="1" customFormat="1" ht="6.95" customHeight="1">
      <c r="B108" s="60"/>
      <c r="C108" s="61"/>
      <c r="D108" s="61"/>
      <c r="E108" s="61"/>
      <c r="F108" s="61"/>
      <c r="G108" s="61"/>
      <c r="H108" s="61"/>
      <c r="I108" s="172"/>
      <c r="J108" s="61"/>
      <c r="K108" s="61"/>
      <c r="L108" s="42"/>
    </row>
    <row r="112" spans="2:12" s="1" customFormat="1" ht="6.95" customHeight="1">
      <c r="B112" s="62"/>
      <c r="C112" s="63"/>
      <c r="D112" s="63"/>
      <c r="E112" s="63"/>
      <c r="F112" s="63"/>
      <c r="G112" s="63"/>
      <c r="H112" s="63"/>
      <c r="I112" s="175"/>
      <c r="J112" s="63"/>
      <c r="K112" s="63"/>
      <c r="L112" s="42"/>
    </row>
    <row r="113" spans="2:12" s="1" customFormat="1" ht="24.95" customHeight="1">
      <c r="B113" s="37"/>
      <c r="C113" s="22" t="s">
        <v>110</v>
      </c>
      <c r="D113" s="38"/>
      <c r="E113" s="38"/>
      <c r="F113" s="38"/>
      <c r="G113" s="38"/>
      <c r="H113" s="38"/>
      <c r="I113" s="138"/>
      <c r="J113" s="38"/>
      <c r="K113" s="38"/>
      <c r="L113" s="42"/>
    </row>
    <row r="114" spans="2:12" s="1" customFormat="1" ht="6.95" customHeight="1">
      <c r="B114" s="37"/>
      <c r="C114" s="38"/>
      <c r="D114" s="38"/>
      <c r="E114" s="38"/>
      <c r="F114" s="38"/>
      <c r="G114" s="38"/>
      <c r="H114" s="38"/>
      <c r="I114" s="138"/>
      <c r="J114" s="38"/>
      <c r="K114" s="38"/>
      <c r="L114" s="42"/>
    </row>
    <row r="115" spans="2:12" s="1" customFormat="1" ht="12" customHeight="1">
      <c r="B115" s="37"/>
      <c r="C115" s="31" t="s">
        <v>16</v>
      </c>
      <c r="D115" s="38"/>
      <c r="E115" s="38"/>
      <c r="F115" s="38"/>
      <c r="G115" s="38"/>
      <c r="H115" s="38"/>
      <c r="I115" s="138"/>
      <c r="J115" s="38"/>
      <c r="K115" s="38"/>
      <c r="L115" s="42"/>
    </row>
    <row r="116" spans="2:12" s="1" customFormat="1" ht="14.4" customHeight="1">
      <c r="B116" s="37"/>
      <c r="C116" s="38"/>
      <c r="D116" s="38"/>
      <c r="E116" s="176" t="str">
        <f>E7</f>
        <v>III/183 10 Blížejov -x II/193</v>
      </c>
      <c r="F116" s="31"/>
      <c r="G116" s="31"/>
      <c r="H116" s="31"/>
      <c r="I116" s="138"/>
      <c r="J116" s="38"/>
      <c r="K116" s="38"/>
      <c r="L116" s="42"/>
    </row>
    <row r="117" spans="2:12" s="1" customFormat="1" ht="12" customHeight="1">
      <c r="B117" s="37"/>
      <c r="C117" s="31" t="s">
        <v>93</v>
      </c>
      <c r="D117" s="38"/>
      <c r="E117" s="38"/>
      <c r="F117" s="38"/>
      <c r="G117" s="38"/>
      <c r="H117" s="38"/>
      <c r="I117" s="138"/>
      <c r="J117" s="38"/>
      <c r="K117" s="38"/>
      <c r="L117" s="42"/>
    </row>
    <row r="118" spans="2:12" s="1" customFormat="1" ht="14.4" customHeight="1">
      <c r="B118" s="37"/>
      <c r="C118" s="38"/>
      <c r="D118" s="38"/>
      <c r="E118" s="70" t="str">
        <f>E9</f>
        <v>1 - III/183 10 Blížejov -Komunikace</v>
      </c>
      <c r="F118" s="38"/>
      <c r="G118" s="38"/>
      <c r="H118" s="38"/>
      <c r="I118" s="138"/>
      <c r="J118" s="38"/>
      <c r="K118" s="38"/>
      <c r="L118" s="42"/>
    </row>
    <row r="119" spans="2:12" s="1" customFormat="1" ht="6.95" customHeight="1">
      <c r="B119" s="37"/>
      <c r="C119" s="38"/>
      <c r="D119" s="38"/>
      <c r="E119" s="38"/>
      <c r="F119" s="38"/>
      <c r="G119" s="38"/>
      <c r="H119" s="38"/>
      <c r="I119" s="138"/>
      <c r="J119" s="38"/>
      <c r="K119" s="38"/>
      <c r="L119" s="42"/>
    </row>
    <row r="120" spans="2:12" s="1" customFormat="1" ht="12" customHeight="1">
      <c r="B120" s="37"/>
      <c r="C120" s="31" t="s">
        <v>21</v>
      </c>
      <c r="D120" s="38"/>
      <c r="E120" s="38"/>
      <c r="F120" s="26" t="str">
        <f>F12</f>
        <v>sil.III/183 10 Blížejov -Lazce-sil.II/193</v>
      </c>
      <c r="G120" s="38"/>
      <c r="H120" s="38"/>
      <c r="I120" s="141" t="s">
        <v>23</v>
      </c>
      <c r="J120" s="73" t="str">
        <f>IF(J12="","",J12)</f>
        <v>28. 5. 2019</v>
      </c>
      <c r="K120" s="38"/>
      <c r="L120" s="42"/>
    </row>
    <row r="121" spans="2:12" s="1" customFormat="1" ht="6.95" customHeight="1">
      <c r="B121" s="37"/>
      <c r="C121" s="38"/>
      <c r="D121" s="38"/>
      <c r="E121" s="38"/>
      <c r="F121" s="38"/>
      <c r="G121" s="38"/>
      <c r="H121" s="38"/>
      <c r="I121" s="138"/>
      <c r="J121" s="38"/>
      <c r="K121" s="38"/>
      <c r="L121" s="42"/>
    </row>
    <row r="122" spans="2:12" s="1" customFormat="1" ht="15.6" customHeight="1">
      <c r="B122" s="37"/>
      <c r="C122" s="31" t="s">
        <v>25</v>
      </c>
      <c r="D122" s="38"/>
      <c r="E122" s="38"/>
      <c r="F122" s="26" t="str">
        <f>E15</f>
        <v>SÚS PK Domažlice</v>
      </c>
      <c r="G122" s="38"/>
      <c r="H122" s="38"/>
      <c r="I122" s="141" t="s">
        <v>31</v>
      </c>
      <c r="J122" s="35" t="str">
        <f>E21</f>
        <v>J.Miška</v>
      </c>
      <c r="K122" s="38"/>
      <c r="L122" s="42"/>
    </row>
    <row r="123" spans="2:12" s="1" customFormat="1" ht="15.6" customHeight="1">
      <c r="B123" s="37"/>
      <c r="C123" s="31" t="s">
        <v>29</v>
      </c>
      <c r="D123" s="38"/>
      <c r="E123" s="38"/>
      <c r="F123" s="26" t="str">
        <f>IF(E18="","",E18)</f>
        <v>Vyplň údaj</v>
      </c>
      <c r="G123" s="38"/>
      <c r="H123" s="38"/>
      <c r="I123" s="141" t="s">
        <v>34</v>
      </c>
      <c r="J123" s="35" t="str">
        <f>E24</f>
        <v>Richtrová</v>
      </c>
      <c r="K123" s="38"/>
      <c r="L123" s="42"/>
    </row>
    <row r="124" spans="2:12" s="1" customFormat="1" ht="10.3" customHeight="1">
      <c r="B124" s="37"/>
      <c r="C124" s="38"/>
      <c r="D124" s="38"/>
      <c r="E124" s="38"/>
      <c r="F124" s="38"/>
      <c r="G124" s="38"/>
      <c r="H124" s="38"/>
      <c r="I124" s="138"/>
      <c r="J124" s="38"/>
      <c r="K124" s="38"/>
      <c r="L124" s="42"/>
    </row>
    <row r="125" spans="2:20" s="10" customFormat="1" ht="29.25" customHeight="1">
      <c r="B125" s="196"/>
      <c r="C125" s="197" t="s">
        <v>111</v>
      </c>
      <c r="D125" s="198" t="s">
        <v>63</v>
      </c>
      <c r="E125" s="198" t="s">
        <v>59</v>
      </c>
      <c r="F125" s="198" t="s">
        <v>60</v>
      </c>
      <c r="G125" s="198" t="s">
        <v>112</v>
      </c>
      <c r="H125" s="198" t="s">
        <v>113</v>
      </c>
      <c r="I125" s="199" t="s">
        <v>114</v>
      </c>
      <c r="J125" s="198" t="s">
        <v>97</v>
      </c>
      <c r="K125" s="200" t="s">
        <v>115</v>
      </c>
      <c r="L125" s="201"/>
      <c r="M125" s="94" t="s">
        <v>1</v>
      </c>
      <c r="N125" s="95" t="s">
        <v>42</v>
      </c>
      <c r="O125" s="95" t="s">
        <v>116</v>
      </c>
      <c r="P125" s="95" t="s">
        <v>117</v>
      </c>
      <c r="Q125" s="95" t="s">
        <v>118</v>
      </c>
      <c r="R125" s="95" t="s">
        <v>119</v>
      </c>
      <c r="S125" s="95" t="s">
        <v>120</v>
      </c>
      <c r="T125" s="96" t="s">
        <v>121</v>
      </c>
    </row>
    <row r="126" spans="2:63" s="1" customFormat="1" ht="22.8" customHeight="1">
      <c r="B126" s="37"/>
      <c r="C126" s="101" t="s">
        <v>122</v>
      </c>
      <c r="D126" s="38"/>
      <c r="E126" s="38"/>
      <c r="F126" s="38"/>
      <c r="G126" s="38"/>
      <c r="H126" s="38"/>
      <c r="I126" s="138"/>
      <c r="J126" s="202">
        <f>BK126</f>
        <v>0</v>
      </c>
      <c r="K126" s="38"/>
      <c r="L126" s="42"/>
      <c r="M126" s="97"/>
      <c r="N126" s="98"/>
      <c r="O126" s="98"/>
      <c r="P126" s="203">
        <f>P127+P426</f>
        <v>0</v>
      </c>
      <c r="Q126" s="98"/>
      <c r="R126" s="203">
        <f>R127+R426</f>
        <v>1104.07559461</v>
      </c>
      <c r="S126" s="98"/>
      <c r="T126" s="204">
        <f>T127+T426</f>
        <v>2517.15111</v>
      </c>
      <c r="AT126" s="16" t="s">
        <v>77</v>
      </c>
      <c r="AU126" s="16" t="s">
        <v>99</v>
      </c>
      <c r="BK126" s="205">
        <f>BK127+BK426</f>
        <v>0</v>
      </c>
    </row>
    <row r="127" spans="2:63" s="11" customFormat="1" ht="25.9" customHeight="1">
      <c r="B127" s="206"/>
      <c r="C127" s="207"/>
      <c r="D127" s="208" t="s">
        <v>77</v>
      </c>
      <c r="E127" s="209" t="s">
        <v>123</v>
      </c>
      <c r="F127" s="209" t="s">
        <v>124</v>
      </c>
      <c r="G127" s="207"/>
      <c r="H127" s="207"/>
      <c r="I127" s="210"/>
      <c r="J127" s="211">
        <f>BK127</f>
        <v>0</v>
      </c>
      <c r="K127" s="207"/>
      <c r="L127" s="212"/>
      <c r="M127" s="213"/>
      <c r="N127" s="214"/>
      <c r="O127" s="214"/>
      <c r="P127" s="215">
        <f>P128+P198+P210+P214+P251+P296+P421</f>
        <v>0</v>
      </c>
      <c r="Q127" s="214"/>
      <c r="R127" s="215">
        <f>R128+R198+R210+R214+R251+R296+R421</f>
        <v>1104.05793061</v>
      </c>
      <c r="S127" s="214"/>
      <c r="T127" s="216">
        <f>T128+T198+T210+T214+T251+T296+T421</f>
        <v>2517.15111</v>
      </c>
      <c r="AR127" s="217" t="s">
        <v>83</v>
      </c>
      <c r="AT127" s="218" t="s">
        <v>77</v>
      </c>
      <c r="AU127" s="218" t="s">
        <v>78</v>
      </c>
      <c r="AY127" s="217" t="s">
        <v>125</v>
      </c>
      <c r="BK127" s="219">
        <f>BK128+BK198+BK210+BK214+BK251+BK296+BK421</f>
        <v>0</v>
      </c>
    </row>
    <row r="128" spans="2:63" s="11" customFormat="1" ht="22.8" customHeight="1">
      <c r="B128" s="206"/>
      <c r="C128" s="207"/>
      <c r="D128" s="208" t="s">
        <v>77</v>
      </c>
      <c r="E128" s="220" t="s">
        <v>83</v>
      </c>
      <c r="F128" s="220" t="s">
        <v>126</v>
      </c>
      <c r="G128" s="207"/>
      <c r="H128" s="207"/>
      <c r="I128" s="210"/>
      <c r="J128" s="221">
        <f>BK128</f>
        <v>0</v>
      </c>
      <c r="K128" s="207"/>
      <c r="L128" s="212"/>
      <c r="M128" s="213"/>
      <c r="N128" s="214"/>
      <c r="O128" s="214"/>
      <c r="P128" s="215">
        <f>SUM(P129:P197)</f>
        <v>0</v>
      </c>
      <c r="Q128" s="214"/>
      <c r="R128" s="215">
        <f>SUM(R129:R197)</f>
        <v>173.418061</v>
      </c>
      <c r="S128" s="214"/>
      <c r="T128" s="216">
        <f>SUM(T129:T197)</f>
        <v>2516.1268</v>
      </c>
      <c r="AR128" s="217" t="s">
        <v>83</v>
      </c>
      <c r="AT128" s="218" t="s">
        <v>77</v>
      </c>
      <c r="AU128" s="218" t="s">
        <v>83</v>
      </c>
      <c r="AY128" s="217" t="s">
        <v>125</v>
      </c>
      <c r="BK128" s="219">
        <f>SUM(BK129:BK197)</f>
        <v>0</v>
      </c>
    </row>
    <row r="129" spans="2:65" s="1" customFormat="1" ht="21.6" customHeight="1">
      <c r="B129" s="37"/>
      <c r="C129" s="222" t="s">
        <v>83</v>
      </c>
      <c r="D129" s="222" t="s">
        <v>127</v>
      </c>
      <c r="E129" s="223" t="s">
        <v>128</v>
      </c>
      <c r="F129" s="224" t="s">
        <v>129</v>
      </c>
      <c r="G129" s="225" t="s">
        <v>130</v>
      </c>
      <c r="H129" s="226">
        <v>4773.8</v>
      </c>
      <c r="I129" s="227"/>
      <c r="J129" s="228">
        <f>ROUND(I129*H129,2)</f>
        <v>0</v>
      </c>
      <c r="K129" s="224" t="s">
        <v>131</v>
      </c>
      <c r="L129" s="42"/>
      <c r="M129" s="229" t="s">
        <v>1</v>
      </c>
      <c r="N129" s="230" t="s">
        <v>43</v>
      </c>
      <c r="O129" s="85"/>
      <c r="P129" s="231">
        <f>O129*H129</f>
        <v>0</v>
      </c>
      <c r="Q129" s="231">
        <v>0</v>
      </c>
      <c r="R129" s="231">
        <f>Q129*H129</f>
        <v>0</v>
      </c>
      <c r="S129" s="231">
        <v>0.098</v>
      </c>
      <c r="T129" s="232">
        <f>S129*H129</f>
        <v>467.83240000000006</v>
      </c>
      <c r="AR129" s="233" t="s">
        <v>132</v>
      </c>
      <c r="AT129" s="233" t="s">
        <v>127</v>
      </c>
      <c r="AU129" s="233" t="s">
        <v>87</v>
      </c>
      <c r="AY129" s="16" t="s">
        <v>125</v>
      </c>
      <c r="BE129" s="234">
        <f>IF(N129="základní",J129,0)</f>
        <v>0</v>
      </c>
      <c r="BF129" s="234">
        <f>IF(N129="snížená",J129,0)</f>
        <v>0</v>
      </c>
      <c r="BG129" s="234">
        <f>IF(N129="zákl. přenesená",J129,0)</f>
        <v>0</v>
      </c>
      <c r="BH129" s="234">
        <f>IF(N129="sníž. přenesená",J129,0)</f>
        <v>0</v>
      </c>
      <c r="BI129" s="234">
        <f>IF(N129="nulová",J129,0)</f>
        <v>0</v>
      </c>
      <c r="BJ129" s="16" t="s">
        <v>83</v>
      </c>
      <c r="BK129" s="234">
        <f>ROUND(I129*H129,2)</f>
        <v>0</v>
      </c>
      <c r="BL129" s="16" t="s">
        <v>132</v>
      </c>
      <c r="BM129" s="233" t="s">
        <v>133</v>
      </c>
    </row>
    <row r="130" spans="2:47" s="1" customFormat="1" ht="12">
      <c r="B130" s="37"/>
      <c r="C130" s="38"/>
      <c r="D130" s="235" t="s">
        <v>134</v>
      </c>
      <c r="E130" s="38"/>
      <c r="F130" s="236" t="s">
        <v>135</v>
      </c>
      <c r="G130" s="38"/>
      <c r="H130" s="38"/>
      <c r="I130" s="138"/>
      <c r="J130" s="38"/>
      <c r="K130" s="38"/>
      <c r="L130" s="42"/>
      <c r="M130" s="237"/>
      <c r="N130" s="85"/>
      <c r="O130" s="85"/>
      <c r="P130" s="85"/>
      <c r="Q130" s="85"/>
      <c r="R130" s="85"/>
      <c r="S130" s="85"/>
      <c r="T130" s="86"/>
      <c r="AT130" s="16" t="s">
        <v>134</v>
      </c>
      <c r="AU130" s="16" t="s">
        <v>87</v>
      </c>
    </row>
    <row r="131" spans="2:51" s="12" customFormat="1" ht="12">
      <c r="B131" s="238"/>
      <c r="C131" s="239"/>
      <c r="D131" s="235" t="s">
        <v>136</v>
      </c>
      <c r="E131" s="240" t="s">
        <v>1</v>
      </c>
      <c r="F131" s="241" t="s">
        <v>137</v>
      </c>
      <c r="G131" s="239"/>
      <c r="H131" s="242">
        <v>754</v>
      </c>
      <c r="I131" s="243"/>
      <c r="J131" s="239"/>
      <c r="K131" s="239"/>
      <c r="L131" s="244"/>
      <c r="M131" s="245"/>
      <c r="N131" s="246"/>
      <c r="O131" s="246"/>
      <c r="P131" s="246"/>
      <c r="Q131" s="246"/>
      <c r="R131" s="246"/>
      <c r="S131" s="246"/>
      <c r="T131" s="247"/>
      <c r="AT131" s="248" t="s">
        <v>136</v>
      </c>
      <c r="AU131" s="248" t="s">
        <v>87</v>
      </c>
      <c r="AV131" s="12" t="s">
        <v>87</v>
      </c>
      <c r="AW131" s="12" t="s">
        <v>33</v>
      </c>
      <c r="AX131" s="12" t="s">
        <v>78</v>
      </c>
      <c r="AY131" s="248" t="s">
        <v>125</v>
      </c>
    </row>
    <row r="132" spans="2:51" s="12" customFormat="1" ht="12">
      <c r="B132" s="238"/>
      <c r="C132" s="239"/>
      <c r="D132" s="235" t="s">
        <v>136</v>
      </c>
      <c r="E132" s="240" t="s">
        <v>1</v>
      </c>
      <c r="F132" s="241" t="s">
        <v>138</v>
      </c>
      <c r="G132" s="239"/>
      <c r="H132" s="242">
        <v>4019.8</v>
      </c>
      <c r="I132" s="243"/>
      <c r="J132" s="239"/>
      <c r="K132" s="239"/>
      <c r="L132" s="244"/>
      <c r="M132" s="245"/>
      <c r="N132" s="246"/>
      <c r="O132" s="246"/>
      <c r="P132" s="246"/>
      <c r="Q132" s="246"/>
      <c r="R132" s="246"/>
      <c r="S132" s="246"/>
      <c r="T132" s="247"/>
      <c r="AT132" s="248" t="s">
        <v>136</v>
      </c>
      <c r="AU132" s="248" t="s">
        <v>87</v>
      </c>
      <c r="AV132" s="12" t="s">
        <v>87</v>
      </c>
      <c r="AW132" s="12" t="s">
        <v>33</v>
      </c>
      <c r="AX132" s="12" t="s">
        <v>78</v>
      </c>
      <c r="AY132" s="248" t="s">
        <v>125</v>
      </c>
    </row>
    <row r="133" spans="2:51" s="13" customFormat="1" ht="12">
      <c r="B133" s="249"/>
      <c r="C133" s="250"/>
      <c r="D133" s="235" t="s">
        <v>136</v>
      </c>
      <c r="E133" s="251" t="s">
        <v>1</v>
      </c>
      <c r="F133" s="252" t="s">
        <v>139</v>
      </c>
      <c r="G133" s="250"/>
      <c r="H133" s="253">
        <v>4773.8</v>
      </c>
      <c r="I133" s="254"/>
      <c r="J133" s="250"/>
      <c r="K133" s="250"/>
      <c r="L133" s="255"/>
      <c r="M133" s="256"/>
      <c r="N133" s="257"/>
      <c r="O133" s="257"/>
      <c r="P133" s="257"/>
      <c r="Q133" s="257"/>
      <c r="R133" s="257"/>
      <c r="S133" s="257"/>
      <c r="T133" s="258"/>
      <c r="AT133" s="259" t="s">
        <v>136</v>
      </c>
      <c r="AU133" s="259" t="s">
        <v>87</v>
      </c>
      <c r="AV133" s="13" t="s">
        <v>132</v>
      </c>
      <c r="AW133" s="13" t="s">
        <v>33</v>
      </c>
      <c r="AX133" s="13" t="s">
        <v>83</v>
      </c>
      <c r="AY133" s="259" t="s">
        <v>125</v>
      </c>
    </row>
    <row r="134" spans="2:65" s="1" customFormat="1" ht="21.6" customHeight="1">
      <c r="B134" s="37"/>
      <c r="C134" s="222" t="s">
        <v>87</v>
      </c>
      <c r="D134" s="222" t="s">
        <v>127</v>
      </c>
      <c r="E134" s="223" t="s">
        <v>140</v>
      </c>
      <c r="F134" s="224" t="s">
        <v>141</v>
      </c>
      <c r="G134" s="225" t="s">
        <v>130</v>
      </c>
      <c r="H134" s="226">
        <v>90</v>
      </c>
      <c r="I134" s="227"/>
      <c r="J134" s="228">
        <f>ROUND(I134*H134,2)</f>
        <v>0</v>
      </c>
      <c r="K134" s="224" t="s">
        <v>131</v>
      </c>
      <c r="L134" s="42"/>
      <c r="M134" s="229" t="s">
        <v>1</v>
      </c>
      <c r="N134" s="230" t="s">
        <v>43</v>
      </c>
      <c r="O134" s="85"/>
      <c r="P134" s="231">
        <f>O134*H134</f>
        <v>0</v>
      </c>
      <c r="Q134" s="231">
        <v>4E-05</v>
      </c>
      <c r="R134" s="231">
        <f>Q134*H134</f>
        <v>0.0036000000000000003</v>
      </c>
      <c r="S134" s="231">
        <v>0.128</v>
      </c>
      <c r="T134" s="232">
        <f>S134*H134</f>
        <v>11.52</v>
      </c>
      <c r="AR134" s="233" t="s">
        <v>132</v>
      </c>
      <c r="AT134" s="233" t="s">
        <v>127</v>
      </c>
      <c r="AU134" s="233" t="s">
        <v>87</v>
      </c>
      <c r="AY134" s="16" t="s">
        <v>125</v>
      </c>
      <c r="BE134" s="234">
        <f>IF(N134="základní",J134,0)</f>
        <v>0</v>
      </c>
      <c r="BF134" s="234">
        <f>IF(N134="snížená",J134,0)</f>
        <v>0</v>
      </c>
      <c r="BG134" s="234">
        <f>IF(N134="zákl. přenesená",J134,0)</f>
        <v>0</v>
      </c>
      <c r="BH134" s="234">
        <f>IF(N134="sníž. přenesená",J134,0)</f>
        <v>0</v>
      </c>
      <c r="BI134" s="234">
        <f>IF(N134="nulová",J134,0)</f>
        <v>0</v>
      </c>
      <c r="BJ134" s="16" t="s">
        <v>83</v>
      </c>
      <c r="BK134" s="234">
        <f>ROUND(I134*H134,2)</f>
        <v>0</v>
      </c>
      <c r="BL134" s="16" t="s">
        <v>132</v>
      </c>
      <c r="BM134" s="233" t="s">
        <v>142</v>
      </c>
    </row>
    <row r="135" spans="2:47" s="1" customFormat="1" ht="12">
      <c r="B135" s="37"/>
      <c r="C135" s="38"/>
      <c r="D135" s="235" t="s">
        <v>134</v>
      </c>
      <c r="E135" s="38"/>
      <c r="F135" s="236" t="s">
        <v>143</v>
      </c>
      <c r="G135" s="38"/>
      <c r="H135" s="38"/>
      <c r="I135" s="138"/>
      <c r="J135" s="38"/>
      <c r="K135" s="38"/>
      <c r="L135" s="42"/>
      <c r="M135" s="237"/>
      <c r="N135" s="85"/>
      <c r="O135" s="85"/>
      <c r="P135" s="85"/>
      <c r="Q135" s="85"/>
      <c r="R135" s="85"/>
      <c r="S135" s="85"/>
      <c r="T135" s="86"/>
      <c r="AT135" s="16" t="s">
        <v>134</v>
      </c>
      <c r="AU135" s="16" t="s">
        <v>87</v>
      </c>
    </row>
    <row r="136" spans="2:51" s="12" customFormat="1" ht="12">
      <c r="B136" s="238"/>
      <c r="C136" s="239"/>
      <c r="D136" s="235" t="s">
        <v>136</v>
      </c>
      <c r="E136" s="240" t="s">
        <v>1</v>
      </c>
      <c r="F136" s="241" t="s">
        <v>144</v>
      </c>
      <c r="G136" s="239"/>
      <c r="H136" s="242">
        <v>90</v>
      </c>
      <c r="I136" s="243"/>
      <c r="J136" s="239"/>
      <c r="K136" s="239"/>
      <c r="L136" s="244"/>
      <c r="M136" s="245"/>
      <c r="N136" s="246"/>
      <c r="O136" s="246"/>
      <c r="P136" s="246"/>
      <c r="Q136" s="246"/>
      <c r="R136" s="246"/>
      <c r="S136" s="246"/>
      <c r="T136" s="247"/>
      <c r="AT136" s="248" t="s">
        <v>136</v>
      </c>
      <c r="AU136" s="248" t="s">
        <v>87</v>
      </c>
      <c r="AV136" s="12" t="s">
        <v>87</v>
      </c>
      <c r="AW136" s="12" t="s">
        <v>33</v>
      </c>
      <c r="AX136" s="12" t="s">
        <v>78</v>
      </c>
      <c r="AY136" s="248" t="s">
        <v>125</v>
      </c>
    </row>
    <row r="137" spans="2:51" s="13" customFormat="1" ht="12">
      <c r="B137" s="249"/>
      <c r="C137" s="250"/>
      <c r="D137" s="235" t="s">
        <v>136</v>
      </c>
      <c r="E137" s="251" t="s">
        <v>1</v>
      </c>
      <c r="F137" s="252" t="s">
        <v>139</v>
      </c>
      <c r="G137" s="250"/>
      <c r="H137" s="253">
        <v>90</v>
      </c>
      <c r="I137" s="254"/>
      <c r="J137" s="250"/>
      <c r="K137" s="250"/>
      <c r="L137" s="255"/>
      <c r="M137" s="256"/>
      <c r="N137" s="257"/>
      <c r="O137" s="257"/>
      <c r="P137" s="257"/>
      <c r="Q137" s="257"/>
      <c r="R137" s="257"/>
      <c r="S137" s="257"/>
      <c r="T137" s="258"/>
      <c r="AT137" s="259" t="s">
        <v>136</v>
      </c>
      <c r="AU137" s="259" t="s">
        <v>87</v>
      </c>
      <c r="AV137" s="13" t="s">
        <v>132</v>
      </c>
      <c r="AW137" s="13" t="s">
        <v>33</v>
      </c>
      <c r="AX137" s="13" t="s">
        <v>83</v>
      </c>
      <c r="AY137" s="259" t="s">
        <v>125</v>
      </c>
    </row>
    <row r="138" spans="2:65" s="1" customFormat="1" ht="21.6" customHeight="1">
      <c r="B138" s="37"/>
      <c r="C138" s="222" t="s">
        <v>145</v>
      </c>
      <c r="D138" s="222" t="s">
        <v>127</v>
      </c>
      <c r="E138" s="223" t="s">
        <v>146</v>
      </c>
      <c r="F138" s="224" t="s">
        <v>147</v>
      </c>
      <c r="G138" s="225" t="s">
        <v>130</v>
      </c>
      <c r="H138" s="226">
        <v>15912.3</v>
      </c>
      <c r="I138" s="227"/>
      <c r="J138" s="228">
        <f>ROUND(I138*H138,2)</f>
        <v>0</v>
      </c>
      <c r="K138" s="224" t="s">
        <v>131</v>
      </c>
      <c r="L138" s="42"/>
      <c r="M138" s="229" t="s">
        <v>1</v>
      </c>
      <c r="N138" s="230" t="s">
        <v>43</v>
      </c>
      <c r="O138" s="85"/>
      <c r="P138" s="231">
        <f>O138*H138</f>
        <v>0</v>
      </c>
      <c r="Q138" s="231">
        <v>7E-05</v>
      </c>
      <c r="R138" s="231">
        <f>Q138*H138</f>
        <v>1.1138609999999998</v>
      </c>
      <c r="S138" s="231">
        <v>0.128</v>
      </c>
      <c r="T138" s="232">
        <f>S138*H138</f>
        <v>2036.7744</v>
      </c>
      <c r="AR138" s="233" t="s">
        <v>132</v>
      </c>
      <c r="AT138" s="233" t="s">
        <v>127</v>
      </c>
      <c r="AU138" s="233" t="s">
        <v>87</v>
      </c>
      <c r="AY138" s="16" t="s">
        <v>125</v>
      </c>
      <c r="BE138" s="234">
        <f>IF(N138="základní",J138,0)</f>
        <v>0</v>
      </c>
      <c r="BF138" s="234">
        <f>IF(N138="snížená",J138,0)</f>
        <v>0</v>
      </c>
      <c r="BG138" s="234">
        <f>IF(N138="zákl. přenesená",J138,0)</f>
        <v>0</v>
      </c>
      <c r="BH138" s="234">
        <f>IF(N138="sníž. přenesená",J138,0)</f>
        <v>0</v>
      </c>
      <c r="BI138" s="234">
        <f>IF(N138="nulová",J138,0)</f>
        <v>0</v>
      </c>
      <c r="BJ138" s="16" t="s">
        <v>83</v>
      </c>
      <c r="BK138" s="234">
        <f>ROUND(I138*H138,2)</f>
        <v>0</v>
      </c>
      <c r="BL138" s="16" t="s">
        <v>132</v>
      </c>
      <c r="BM138" s="233" t="s">
        <v>148</v>
      </c>
    </row>
    <row r="139" spans="2:47" s="1" customFormat="1" ht="12">
      <c r="B139" s="37"/>
      <c r="C139" s="38"/>
      <c r="D139" s="235" t="s">
        <v>134</v>
      </c>
      <c r="E139" s="38"/>
      <c r="F139" s="236" t="s">
        <v>149</v>
      </c>
      <c r="G139" s="38"/>
      <c r="H139" s="38"/>
      <c r="I139" s="138"/>
      <c r="J139" s="38"/>
      <c r="K139" s="38"/>
      <c r="L139" s="42"/>
      <c r="M139" s="237"/>
      <c r="N139" s="85"/>
      <c r="O139" s="85"/>
      <c r="P139" s="85"/>
      <c r="Q139" s="85"/>
      <c r="R139" s="85"/>
      <c r="S139" s="85"/>
      <c r="T139" s="86"/>
      <c r="AT139" s="16" t="s">
        <v>134</v>
      </c>
      <c r="AU139" s="16" t="s">
        <v>87</v>
      </c>
    </row>
    <row r="140" spans="2:51" s="12" customFormat="1" ht="12">
      <c r="B140" s="238"/>
      <c r="C140" s="239"/>
      <c r="D140" s="235" t="s">
        <v>136</v>
      </c>
      <c r="E140" s="240" t="s">
        <v>1</v>
      </c>
      <c r="F140" s="241" t="s">
        <v>150</v>
      </c>
      <c r="G140" s="239"/>
      <c r="H140" s="242">
        <v>15912.3</v>
      </c>
      <c r="I140" s="243"/>
      <c r="J140" s="239"/>
      <c r="K140" s="239"/>
      <c r="L140" s="244"/>
      <c r="M140" s="245"/>
      <c r="N140" s="246"/>
      <c r="O140" s="246"/>
      <c r="P140" s="246"/>
      <c r="Q140" s="246"/>
      <c r="R140" s="246"/>
      <c r="S140" s="246"/>
      <c r="T140" s="247"/>
      <c r="AT140" s="248" t="s">
        <v>136</v>
      </c>
      <c r="AU140" s="248" t="s">
        <v>87</v>
      </c>
      <c r="AV140" s="12" t="s">
        <v>87</v>
      </c>
      <c r="AW140" s="12" t="s">
        <v>33</v>
      </c>
      <c r="AX140" s="12" t="s">
        <v>83</v>
      </c>
      <c r="AY140" s="248" t="s">
        <v>125</v>
      </c>
    </row>
    <row r="141" spans="2:65" s="1" customFormat="1" ht="32.4" customHeight="1">
      <c r="B141" s="37"/>
      <c r="C141" s="222" t="s">
        <v>132</v>
      </c>
      <c r="D141" s="222" t="s">
        <v>127</v>
      </c>
      <c r="E141" s="223" t="s">
        <v>151</v>
      </c>
      <c r="F141" s="224" t="s">
        <v>152</v>
      </c>
      <c r="G141" s="225" t="s">
        <v>153</v>
      </c>
      <c r="H141" s="226">
        <v>1</v>
      </c>
      <c r="I141" s="227"/>
      <c r="J141" s="228">
        <f>ROUND(I141*H141,2)</f>
        <v>0</v>
      </c>
      <c r="K141" s="224" t="s">
        <v>1</v>
      </c>
      <c r="L141" s="42"/>
      <c r="M141" s="229" t="s">
        <v>1</v>
      </c>
      <c r="N141" s="230" t="s">
        <v>43</v>
      </c>
      <c r="O141" s="85"/>
      <c r="P141" s="231">
        <f>O141*H141</f>
        <v>0</v>
      </c>
      <c r="Q141" s="231">
        <v>0</v>
      </c>
      <c r="R141" s="231">
        <f>Q141*H141</f>
        <v>0</v>
      </c>
      <c r="S141" s="231">
        <v>0</v>
      </c>
      <c r="T141" s="232">
        <f>S141*H141</f>
        <v>0</v>
      </c>
      <c r="AR141" s="233" t="s">
        <v>132</v>
      </c>
      <c r="AT141" s="233" t="s">
        <v>127</v>
      </c>
      <c r="AU141" s="233" t="s">
        <v>87</v>
      </c>
      <c r="AY141" s="16" t="s">
        <v>125</v>
      </c>
      <c r="BE141" s="234">
        <f>IF(N141="základní",J141,0)</f>
        <v>0</v>
      </c>
      <c r="BF141" s="234">
        <f>IF(N141="snížená",J141,0)</f>
        <v>0</v>
      </c>
      <c r="BG141" s="234">
        <f>IF(N141="zákl. přenesená",J141,0)</f>
        <v>0</v>
      </c>
      <c r="BH141" s="234">
        <f>IF(N141="sníž. přenesená",J141,0)</f>
        <v>0</v>
      </c>
      <c r="BI141" s="234">
        <f>IF(N141="nulová",J141,0)</f>
        <v>0</v>
      </c>
      <c r="BJ141" s="16" t="s">
        <v>83</v>
      </c>
      <c r="BK141" s="234">
        <f>ROUND(I141*H141,2)</f>
        <v>0</v>
      </c>
      <c r="BL141" s="16" t="s">
        <v>132</v>
      </c>
      <c r="BM141" s="233" t="s">
        <v>154</v>
      </c>
    </row>
    <row r="142" spans="2:51" s="12" customFormat="1" ht="12">
      <c r="B142" s="238"/>
      <c r="C142" s="239"/>
      <c r="D142" s="235" t="s">
        <v>136</v>
      </c>
      <c r="E142" s="240" t="s">
        <v>1</v>
      </c>
      <c r="F142" s="241" t="s">
        <v>83</v>
      </c>
      <c r="G142" s="239"/>
      <c r="H142" s="242">
        <v>1</v>
      </c>
      <c r="I142" s="243"/>
      <c r="J142" s="239"/>
      <c r="K142" s="239"/>
      <c r="L142" s="244"/>
      <c r="M142" s="245"/>
      <c r="N142" s="246"/>
      <c r="O142" s="246"/>
      <c r="P142" s="246"/>
      <c r="Q142" s="246"/>
      <c r="R142" s="246"/>
      <c r="S142" s="246"/>
      <c r="T142" s="247"/>
      <c r="AT142" s="248" t="s">
        <v>136</v>
      </c>
      <c r="AU142" s="248" t="s">
        <v>87</v>
      </c>
      <c r="AV142" s="12" t="s">
        <v>87</v>
      </c>
      <c r="AW142" s="12" t="s">
        <v>33</v>
      </c>
      <c r="AX142" s="12" t="s">
        <v>83</v>
      </c>
      <c r="AY142" s="248" t="s">
        <v>125</v>
      </c>
    </row>
    <row r="143" spans="2:65" s="1" customFormat="1" ht="21.6" customHeight="1">
      <c r="B143" s="37"/>
      <c r="C143" s="222" t="s">
        <v>155</v>
      </c>
      <c r="D143" s="222" t="s">
        <v>127</v>
      </c>
      <c r="E143" s="223" t="s">
        <v>156</v>
      </c>
      <c r="F143" s="224" t="s">
        <v>157</v>
      </c>
      <c r="G143" s="225" t="s">
        <v>158</v>
      </c>
      <c r="H143" s="226">
        <v>8.4</v>
      </c>
      <c r="I143" s="227"/>
      <c r="J143" s="228">
        <f>ROUND(I143*H143,2)</f>
        <v>0</v>
      </c>
      <c r="K143" s="224" t="s">
        <v>131</v>
      </c>
      <c r="L143" s="42"/>
      <c r="M143" s="229" t="s">
        <v>1</v>
      </c>
      <c r="N143" s="230" t="s">
        <v>43</v>
      </c>
      <c r="O143" s="85"/>
      <c r="P143" s="231">
        <f>O143*H143</f>
        <v>0</v>
      </c>
      <c r="Q143" s="231">
        <v>0</v>
      </c>
      <c r="R143" s="231">
        <f>Q143*H143</f>
        <v>0</v>
      </c>
      <c r="S143" s="231">
        <v>0</v>
      </c>
      <c r="T143" s="232">
        <f>S143*H143</f>
        <v>0</v>
      </c>
      <c r="AR143" s="233" t="s">
        <v>132</v>
      </c>
      <c r="AT143" s="233" t="s">
        <v>127</v>
      </c>
      <c r="AU143" s="233" t="s">
        <v>87</v>
      </c>
      <c r="AY143" s="16" t="s">
        <v>125</v>
      </c>
      <c r="BE143" s="234">
        <f>IF(N143="základní",J143,0)</f>
        <v>0</v>
      </c>
      <c r="BF143" s="234">
        <f>IF(N143="snížená",J143,0)</f>
        <v>0</v>
      </c>
      <c r="BG143" s="234">
        <f>IF(N143="zákl. přenesená",J143,0)</f>
        <v>0</v>
      </c>
      <c r="BH143" s="234">
        <f>IF(N143="sníž. přenesená",J143,0)</f>
        <v>0</v>
      </c>
      <c r="BI143" s="234">
        <f>IF(N143="nulová",J143,0)</f>
        <v>0</v>
      </c>
      <c r="BJ143" s="16" t="s">
        <v>83</v>
      </c>
      <c r="BK143" s="234">
        <f>ROUND(I143*H143,2)</f>
        <v>0</v>
      </c>
      <c r="BL143" s="16" t="s">
        <v>132</v>
      </c>
      <c r="BM143" s="233" t="s">
        <v>159</v>
      </c>
    </row>
    <row r="144" spans="2:47" s="1" customFormat="1" ht="12">
      <c r="B144" s="37"/>
      <c r="C144" s="38"/>
      <c r="D144" s="235" t="s">
        <v>134</v>
      </c>
      <c r="E144" s="38"/>
      <c r="F144" s="236" t="s">
        <v>160</v>
      </c>
      <c r="G144" s="38"/>
      <c r="H144" s="38"/>
      <c r="I144" s="138"/>
      <c r="J144" s="38"/>
      <c r="K144" s="38"/>
      <c r="L144" s="42"/>
      <c r="M144" s="237"/>
      <c r="N144" s="85"/>
      <c r="O144" s="85"/>
      <c r="P144" s="85"/>
      <c r="Q144" s="85"/>
      <c r="R144" s="85"/>
      <c r="S144" s="85"/>
      <c r="T144" s="86"/>
      <c r="AT144" s="16" t="s">
        <v>134</v>
      </c>
      <c r="AU144" s="16" t="s">
        <v>87</v>
      </c>
    </row>
    <row r="145" spans="2:51" s="12" customFormat="1" ht="12">
      <c r="B145" s="238"/>
      <c r="C145" s="239"/>
      <c r="D145" s="235" t="s">
        <v>136</v>
      </c>
      <c r="E145" s="240" t="s">
        <v>1</v>
      </c>
      <c r="F145" s="241" t="s">
        <v>161</v>
      </c>
      <c r="G145" s="239"/>
      <c r="H145" s="242">
        <v>8.375</v>
      </c>
      <c r="I145" s="243"/>
      <c r="J145" s="239"/>
      <c r="K145" s="239"/>
      <c r="L145" s="244"/>
      <c r="M145" s="245"/>
      <c r="N145" s="246"/>
      <c r="O145" s="246"/>
      <c r="P145" s="246"/>
      <c r="Q145" s="246"/>
      <c r="R145" s="246"/>
      <c r="S145" s="246"/>
      <c r="T145" s="247"/>
      <c r="AT145" s="248" t="s">
        <v>136</v>
      </c>
      <c r="AU145" s="248" t="s">
        <v>87</v>
      </c>
      <c r="AV145" s="12" t="s">
        <v>87</v>
      </c>
      <c r="AW145" s="12" t="s">
        <v>33</v>
      </c>
      <c r="AX145" s="12" t="s">
        <v>78</v>
      </c>
      <c r="AY145" s="248" t="s">
        <v>125</v>
      </c>
    </row>
    <row r="146" spans="2:51" s="13" customFormat="1" ht="12">
      <c r="B146" s="249"/>
      <c r="C146" s="250"/>
      <c r="D146" s="235" t="s">
        <v>136</v>
      </c>
      <c r="E146" s="251" t="s">
        <v>1</v>
      </c>
      <c r="F146" s="252" t="s">
        <v>139</v>
      </c>
      <c r="G146" s="250"/>
      <c r="H146" s="253">
        <v>8.375</v>
      </c>
      <c r="I146" s="254"/>
      <c r="J146" s="250"/>
      <c r="K146" s="250"/>
      <c r="L146" s="255"/>
      <c r="M146" s="256"/>
      <c r="N146" s="257"/>
      <c r="O146" s="257"/>
      <c r="P146" s="257"/>
      <c r="Q146" s="257"/>
      <c r="R146" s="257"/>
      <c r="S146" s="257"/>
      <c r="T146" s="258"/>
      <c r="AT146" s="259" t="s">
        <v>136</v>
      </c>
      <c r="AU146" s="259" t="s">
        <v>87</v>
      </c>
      <c r="AV146" s="13" t="s">
        <v>132</v>
      </c>
      <c r="AW146" s="13" t="s">
        <v>33</v>
      </c>
      <c r="AX146" s="13" t="s">
        <v>78</v>
      </c>
      <c r="AY146" s="259" t="s">
        <v>125</v>
      </c>
    </row>
    <row r="147" spans="2:51" s="12" customFormat="1" ht="12">
      <c r="B147" s="238"/>
      <c r="C147" s="239"/>
      <c r="D147" s="235" t="s">
        <v>136</v>
      </c>
      <c r="E147" s="240" t="s">
        <v>1</v>
      </c>
      <c r="F147" s="241" t="s">
        <v>162</v>
      </c>
      <c r="G147" s="239"/>
      <c r="H147" s="242">
        <v>8.4</v>
      </c>
      <c r="I147" s="243"/>
      <c r="J147" s="239"/>
      <c r="K147" s="239"/>
      <c r="L147" s="244"/>
      <c r="M147" s="245"/>
      <c r="N147" s="246"/>
      <c r="O147" s="246"/>
      <c r="P147" s="246"/>
      <c r="Q147" s="246"/>
      <c r="R147" s="246"/>
      <c r="S147" s="246"/>
      <c r="T147" s="247"/>
      <c r="AT147" s="248" t="s">
        <v>136</v>
      </c>
      <c r="AU147" s="248" t="s">
        <v>87</v>
      </c>
      <c r="AV147" s="12" t="s">
        <v>87</v>
      </c>
      <c r="AW147" s="12" t="s">
        <v>33</v>
      </c>
      <c r="AX147" s="12" t="s">
        <v>83</v>
      </c>
      <c r="AY147" s="248" t="s">
        <v>125</v>
      </c>
    </row>
    <row r="148" spans="2:65" s="1" customFormat="1" ht="32.4" customHeight="1">
      <c r="B148" s="37"/>
      <c r="C148" s="222" t="s">
        <v>163</v>
      </c>
      <c r="D148" s="222" t="s">
        <v>127</v>
      </c>
      <c r="E148" s="223" t="s">
        <v>164</v>
      </c>
      <c r="F148" s="224" t="s">
        <v>165</v>
      </c>
      <c r="G148" s="225" t="s">
        <v>158</v>
      </c>
      <c r="H148" s="226">
        <v>8.2</v>
      </c>
      <c r="I148" s="227"/>
      <c r="J148" s="228">
        <f>ROUND(I148*H148,2)</f>
        <v>0</v>
      </c>
      <c r="K148" s="224" t="s">
        <v>131</v>
      </c>
      <c r="L148" s="42"/>
      <c r="M148" s="229" t="s">
        <v>1</v>
      </c>
      <c r="N148" s="230" t="s">
        <v>43</v>
      </c>
      <c r="O148" s="85"/>
      <c r="P148" s="231">
        <f>O148*H148</f>
        <v>0</v>
      </c>
      <c r="Q148" s="231">
        <v>0</v>
      </c>
      <c r="R148" s="231">
        <f>Q148*H148</f>
        <v>0</v>
      </c>
      <c r="S148" s="231">
        <v>0</v>
      </c>
      <c r="T148" s="232">
        <f>S148*H148</f>
        <v>0</v>
      </c>
      <c r="AR148" s="233" t="s">
        <v>132</v>
      </c>
      <c r="AT148" s="233" t="s">
        <v>127</v>
      </c>
      <c r="AU148" s="233" t="s">
        <v>87</v>
      </c>
      <c r="AY148" s="16" t="s">
        <v>125</v>
      </c>
      <c r="BE148" s="234">
        <f>IF(N148="základní",J148,0)</f>
        <v>0</v>
      </c>
      <c r="BF148" s="234">
        <f>IF(N148="snížená",J148,0)</f>
        <v>0</v>
      </c>
      <c r="BG148" s="234">
        <f>IF(N148="zákl. přenesená",J148,0)</f>
        <v>0</v>
      </c>
      <c r="BH148" s="234">
        <f>IF(N148="sníž. přenesená",J148,0)</f>
        <v>0</v>
      </c>
      <c r="BI148" s="234">
        <f>IF(N148="nulová",J148,0)</f>
        <v>0</v>
      </c>
      <c r="BJ148" s="16" t="s">
        <v>83</v>
      </c>
      <c r="BK148" s="234">
        <f>ROUND(I148*H148,2)</f>
        <v>0</v>
      </c>
      <c r="BL148" s="16" t="s">
        <v>132</v>
      </c>
      <c r="BM148" s="233" t="s">
        <v>166</v>
      </c>
    </row>
    <row r="149" spans="2:47" s="1" customFormat="1" ht="12">
      <c r="B149" s="37"/>
      <c r="C149" s="38"/>
      <c r="D149" s="235" t="s">
        <v>134</v>
      </c>
      <c r="E149" s="38"/>
      <c r="F149" s="236" t="s">
        <v>167</v>
      </c>
      <c r="G149" s="38"/>
      <c r="H149" s="38"/>
      <c r="I149" s="138"/>
      <c r="J149" s="38"/>
      <c r="K149" s="38"/>
      <c r="L149" s="42"/>
      <c r="M149" s="237"/>
      <c r="N149" s="85"/>
      <c r="O149" s="85"/>
      <c r="P149" s="85"/>
      <c r="Q149" s="85"/>
      <c r="R149" s="85"/>
      <c r="S149" s="85"/>
      <c r="T149" s="86"/>
      <c r="AT149" s="16" t="s">
        <v>134</v>
      </c>
      <c r="AU149" s="16" t="s">
        <v>87</v>
      </c>
    </row>
    <row r="150" spans="2:51" s="12" customFormat="1" ht="12">
      <c r="B150" s="238"/>
      <c r="C150" s="239"/>
      <c r="D150" s="235" t="s">
        <v>136</v>
      </c>
      <c r="E150" s="240" t="s">
        <v>1</v>
      </c>
      <c r="F150" s="241" t="s">
        <v>168</v>
      </c>
      <c r="G150" s="239"/>
      <c r="H150" s="242">
        <v>6</v>
      </c>
      <c r="I150" s="243"/>
      <c r="J150" s="239"/>
      <c r="K150" s="239"/>
      <c r="L150" s="244"/>
      <c r="M150" s="245"/>
      <c r="N150" s="246"/>
      <c r="O150" s="246"/>
      <c r="P150" s="246"/>
      <c r="Q150" s="246"/>
      <c r="R150" s="246"/>
      <c r="S150" s="246"/>
      <c r="T150" s="247"/>
      <c r="AT150" s="248" t="s">
        <v>136</v>
      </c>
      <c r="AU150" s="248" t="s">
        <v>87</v>
      </c>
      <c r="AV150" s="12" t="s">
        <v>87</v>
      </c>
      <c r="AW150" s="12" t="s">
        <v>33</v>
      </c>
      <c r="AX150" s="12" t="s">
        <v>78</v>
      </c>
      <c r="AY150" s="248" t="s">
        <v>125</v>
      </c>
    </row>
    <row r="151" spans="2:51" s="12" customFormat="1" ht="12">
      <c r="B151" s="238"/>
      <c r="C151" s="239"/>
      <c r="D151" s="235" t="s">
        <v>136</v>
      </c>
      <c r="E151" s="240" t="s">
        <v>1</v>
      </c>
      <c r="F151" s="241" t="s">
        <v>169</v>
      </c>
      <c r="G151" s="239"/>
      <c r="H151" s="242">
        <v>2.2</v>
      </c>
      <c r="I151" s="243"/>
      <c r="J151" s="239"/>
      <c r="K151" s="239"/>
      <c r="L151" s="244"/>
      <c r="M151" s="245"/>
      <c r="N151" s="246"/>
      <c r="O151" s="246"/>
      <c r="P151" s="246"/>
      <c r="Q151" s="246"/>
      <c r="R151" s="246"/>
      <c r="S151" s="246"/>
      <c r="T151" s="247"/>
      <c r="AT151" s="248" t="s">
        <v>136</v>
      </c>
      <c r="AU151" s="248" t="s">
        <v>87</v>
      </c>
      <c r="AV151" s="12" t="s">
        <v>87</v>
      </c>
      <c r="AW151" s="12" t="s">
        <v>33</v>
      </c>
      <c r="AX151" s="12" t="s">
        <v>78</v>
      </c>
      <c r="AY151" s="248" t="s">
        <v>125</v>
      </c>
    </row>
    <row r="152" spans="2:51" s="13" customFormat="1" ht="12">
      <c r="B152" s="249"/>
      <c r="C152" s="250"/>
      <c r="D152" s="235" t="s">
        <v>136</v>
      </c>
      <c r="E152" s="251" t="s">
        <v>1</v>
      </c>
      <c r="F152" s="252" t="s">
        <v>139</v>
      </c>
      <c r="G152" s="250"/>
      <c r="H152" s="253">
        <v>8.2</v>
      </c>
      <c r="I152" s="254"/>
      <c r="J152" s="250"/>
      <c r="K152" s="250"/>
      <c r="L152" s="255"/>
      <c r="M152" s="256"/>
      <c r="N152" s="257"/>
      <c r="O152" s="257"/>
      <c r="P152" s="257"/>
      <c r="Q152" s="257"/>
      <c r="R152" s="257"/>
      <c r="S152" s="257"/>
      <c r="T152" s="258"/>
      <c r="AT152" s="259" t="s">
        <v>136</v>
      </c>
      <c r="AU152" s="259" t="s">
        <v>87</v>
      </c>
      <c r="AV152" s="13" t="s">
        <v>132</v>
      </c>
      <c r="AW152" s="13" t="s">
        <v>33</v>
      </c>
      <c r="AX152" s="13" t="s">
        <v>83</v>
      </c>
      <c r="AY152" s="259" t="s">
        <v>125</v>
      </c>
    </row>
    <row r="153" spans="2:65" s="1" customFormat="1" ht="21.6" customHeight="1">
      <c r="B153" s="37"/>
      <c r="C153" s="222" t="s">
        <v>170</v>
      </c>
      <c r="D153" s="222" t="s">
        <v>127</v>
      </c>
      <c r="E153" s="223" t="s">
        <v>171</v>
      </c>
      <c r="F153" s="224" t="s">
        <v>172</v>
      </c>
      <c r="G153" s="225" t="s">
        <v>158</v>
      </c>
      <c r="H153" s="226">
        <v>162.18</v>
      </c>
      <c r="I153" s="227"/>
      <c r="J153" s="228">
        <f>ROUND(I153*H153,2)</f>
        <v>0</v>
      </c>
      <c r="K153" s="224" t="s">
        <v>131</v>
      </c>
      <c r="L153" s="42"/>
      <c r="M153" s="229" t="s">
        <v>1</v>
      </c>
      <c r="N153" s="230" t="s">
        <v>43</v>
      </c>
      <c r="O153" s="85"/>
      <c r="P153" s="231">
        <f>O153*H153</f>
        <v>0</v>
      </c>
      <c r="Q153" s="231">
        <v>0</v>
      </c>
      <c r="R153" s="231">
        <f>Q153*H153</f>
        <v>0</v>
      </c>
      <c r="S153" s="231">
        <v>0</v>
      </c>
      <c r="T153" s="232">
        <f>S153*H153</f>
        <v>0</v>
      </c>
      <c r="AR153" s="233" t="s">
        <v>132</v>
      </c>
      <c r="AT153" s="233" t="s">
        <v>127</v>
      </c>
      <c r="AU153" s="233" t="s">
        <v>87</v>
      </c>
      <c r="AY153" s="16" t="s">
        <v>125</v>
      </c>
      <c r="BE153" s="234">
        <f>IF(N153="základní",J153,0)</f>
        <v>0</v>
      </c>
      <c r="BF153" s="234">
        <f>IF(N153="snížená",J153,0)</f>
        <v>0</v>
      </c>
      <c r="BG153" s="234">
        <f>IF(N153="zákl. přenesená",J153,0)</f>
        <v>0</v>
      </c>
      <c r="BH153" s="234">
        <f>IF(N153="sníž. přenesená",J153,0)</f>
        <v>0</v>
      </c>
      <c r="BI153" s="234">
        <f>IF(N153="nulová",J153,0)</f>
        <v>0</v>
      </c>
      <c r="BJ153" s="16" t="s">
        <v>83</v>
      </c>
      <c r="BK153" s="234">
        <f>ROUND(I153*H153,2)</f>
        <v>0</v>
      </c>
      <c r="BL153" s="16" t="s">
        <v>132</v>
      </c>
      <c r="BM153" s="233" t="s">
        <v>173</v>
      </c>
    </row>
    <row r="154" spans="2:47" s="1" customFormat="1" ht="12">
      <c r="B154" s="37"/>
      <c r="C154" s="38"/>
      <c r="D154" s="235" t="s">
        <v>134</v>
      </c>
      <c r="E154" s="38"/>
      <c r="F154" s="236" t="s">
        <v>174</v>
      </c>
      <c r="G154" s="38"/>
      <c r="H154" s="38"/>
      <c r="I154" s="138"/>
      <c r="J154" s="38"/>
      <c r="K154" s="38"/>
      <c r="L154" s="42"/>
      <c r="M154" s="237"/>
      <c r="N154" s="85"/>
      <c r="O154" s="85"/>
      <c r="P154" s="85"/>
      <c r="Q154" s="85"/>
      <c r="R154" s="85"/>
      <c r="S154" s="85"/>
      <c r="T154" s="86"/>
      <c r="AT154" s="16" t="s">
        <v>134</v>
      </c>
      <c r="AU154" s="16" t="s">
        <v>87</v>
      </c>
    </row>
    <row r="155" spans="2:51" s="12" customFormat="1" ht="12">
      <c r="B155" s="238"/>
      <c r="C155" s="239"/>
      <c r="D155" s="235" t="s">
        <v>136</v>
      </c>
      <c r="E155" s="240" t="s">
        <v>1</v>
      </c>
      <c r="F155" s="241" t="s">
        <v>175</v>
      </c>
      <c r="G155" s="239"/>
      <c r="H155" s="242">
        <v>16.6</v>
      </c>
      <c r="I155" s="243"/>
      <c r="J155" s="239"/>
      <c r="K155" s="239"/>
      <c r="L155" s="244"/>
      <c r="M155" s="245"/>
      <c r="N155" s="246"/>
      <c r="O155" s="246"/>
      <c r="P155" s="246"/>
      <c r="Q155" s="246"/>
      <c r="R155" s="246"/>
      <c r="S155" s="246"/>
      <c r="T155" s="247"/>
      <c r="AT155" s="248" t="s">
        <v>136</v>
      </c>
      <c r="AU155" s="248" t="s">
        <v>87</v>
      </c>
      <c r="AV155" s="12" t="s">
        <v>87</v>
      </c>
      <c r="AW155" s="12" t="s">
        <v>33</v>
      </c>
      <c r="AX155" s="12" t="s">
        <v>78</v>
      </c>
      <c r="AY155" s="248" t="s">
        <v>125</v>
      </c>
    </row>
    <row r="156" spans="2:51" s="12" customFormat="1" ht="12">
      <c r="B156" s="238"/>
      <c r="C156" s="239"/>
      <c r="D156" s="235" t="s">
        <v>136</v>
      </c>
      <c r="E156" s="240" t="s">
        <v>1</v>
      </c>
      <c r="F156" s="241" t="s">
        <v>176</v>
      </c>
      <c r="G156" s="239"/>
      <c r="H156" s="242">
        <v>145.58</v>
      </c>
      <c r="I156" s="243"/>
      <c r="J156" s="239"/>
      <c r="K156" s="239"/>
      <c r="L156" s="244"/>
      <c r="M156" s="245"/>
      <c r="N156" s="246"/>
      <c r="O156" s="246"/>
      <c r="P156" s="246"/>
      <c r="Q156" s="246"/>
      <c r="R156" s="246"/>
      <c r="S156" s="246"/>
      <c r="T156" s="247"/>
      <c r="AT156" s="248" t="s">
        <v>136</v>
      </c>
      <c r="AU156" s="248" t="s">
        <v>87</v>
      </c>
      <c r="AV156" s="12" t="s">
        <v>87</v>
      </c>
      <c r="AW156" s="12" t="s">
        <v>33</v>
      </c>
      <c r="AX156" s="12" t="s">
        <v>78</v>
      </c>
      <c r="AY156" s="248" t="s">
        <v>125</v>
      </c>
    </row>
    <row r="157" spans="2:51" s="13" customFormat="1" ht="12">
      <c r="B157" s="249"/>
      <c r="C157" s="250"/>
      <c r="D157" s="235" t="s">
        <v>136</v>
      </c>
      <c r="E157" s="251" t="s">
        <v>1</v>
      </c>
      <c r="F157" s="252" t="s">
        <v>139</v>
      </c>
      <c r="G157" s="250"/>
      <c r="H157" s="253">
        <v>162.18</v>
      </c>
      <c r="I157" s="254"/>
      <c r="J157" s="250"/>
      <c r="K157" s="250"/>
      <c r="L157" s="255"/>
      <c r="M157" s="256"/>
      <c r="N157" s="257"/>
      <c r="O157" s="257"/>
      <c r="P157" s="257"/>
      <c r="Q157" s="257"/>
      <c r="R157" s="257"/>
      <c r="S157" s="257"/>
      <c r="T157" s="258"/>
      <c r="AT157" s="259" t="s">
        <v>136</v>
      </c>
      <c r="AU157" s="259" t="s">
        <v>87</v>
      </c>
      <c r="AV157" s="13" t="s">
        <v>132</v>
      </c>
      <c r="AW157" s="13" t="s">
        <v>33</v>
      </c>
      <c r="AX157" s="13" t="s">
        <v>83</v>
      </c>
      <c r="AY157" s="259" t="s">
        <v>125</v>
      </c>
    </row>
    <row r="158" spans="2:65" s="1" customFormat="1" ht="14.4" customHeight="1">
      <c r="B158" s="37"/>
      <c r="C158" s="222" t="s">
        <v>177</v>
      </c>
      <c r="D158" s="222" t="s">
        <v>127</v>
      </c>
      <c r="E158" s="223" t="s">
        <v>178</v>
      </c>
      <c r="F158" s="224" t="s">
        <v>179</v>
      </c>
      <c r="G158" s="225" t="s">
        <v>158</v>
      </c>
      <c r="H158" s="226">
        <v>2.32</v>
      </c>
      <c r="I158" s="227"/>
      <c r="J158" s="228">
        <f>ROUND(I158*H158,2)</f>
        <v>0</v>
      </c>
      <c r="K158" s="224" t="s">
        <v>1</v>
      </c>
      <c r="L158" s="42"/>
      <c r="M158" s="229" t="s">
        <v>1</v>
      </c>
      <c r="N158" s="230" t="s">
        <v>43</v>
      </c>
      <c r="O158" s="85"/>
      <c r="P158" s="231">
        <f>O158*H158</f>
        <v>0</v>
      </c>
      <c r="Q158" s="231">
        <v>0</v>
      </c>
      <c r="R158" s="231">
        <f>Q158*H158</f>
        <v>0</v>
      </c>
      <c r="S158" s="231">
        <v>0</v>
      </c>
      <c r="T158" s="232">
        <f>S158*H158</f>
        <v>0</v>
      </c>
      <c r="AR158" s="233" t="s">
        <v>132</v>
      </c>
      <c r="AT158" s="233" t="s">
        <v>127</v>
      </c>
      <c r="AU158" s="233" t="s">
        <v>87</v>
      </c>
      <c r="AY158" s="16" t="s">
        <v>125</v>
      </c>
      <c r="BE158" s="234">
        <f>IF(N158="základní",J158,0)</f>
        <v>0</v>
      </c>
      <c r="BF158" s="234">
        <f>IF(N158="snížená",J158,0)</f>
        <v>0</v>
      </c>
      <c r="BG158" s="234">
        <f>IF(N158="zákl. přenesená",J158,0)</f>
        <v>0</v>
      </c>
      <c r="BH158" s="234">
        <f>IF(N158="sníž. přenesená",J158,0)</f>
        <v>0</v>
      </c>
      <c r="BI158" s="234">
        <f>IF(N158="nulová",J158,0)</f>
        <v>0</v>
      </c>
      <c r="BJ158" s="16" t="s">
        <v>83</v>
      </c>
      <c r="BK158" s="234">
        <f>ROUND(I158*H158,2)</f>
        <v>0</v>
      </c>
      <c r="BL158" s="16" t="s">
        <v>132</v>
      </c>
      <c r="BM158" s="233" t="s">
        <v>180</v>
      </c>
    </row>
    <row r="159" spans="2:47" s="1" customFormat="1" ht="12">
      <c r="B159" s="37"/>
      <c r="C159" s="38"/>
      <c r="D159" s="235" t="s">
        <v>134</v>
      </c>
      <c r="E159" s="38"/>
      <c r="F159" s="236" t="s">
        <v>181</v>
      </c>
      <c r="G159" s="38"/>
      <c r="H159" s="38"/>
      <c r="I159" s="138"/>
      <c r="J159" s="38"/>
      <c r="K159" s="38"/>
      <c r="L159" s="42"/>
      <c r="M159" s="237"/>
      <c r="N159" s="85"/>
      <c r="O159" s="85"/>
      <c r="P159" s="85"/>
      <c r="Q159" s="85"/>
      <c r="R159" s="85"/>
      <c r="S159" s="85"/>
      <c r="T159" s="86"/>
      <c r="AT159" s="16" t="s">
        <v>134</v>
      </c>
      <c r="AU159" s="16" t="s">
        <v>87</v>
      </c>
    </row>
    <row r="160" spans="2:51" s="12" customFormat="1" ht="12">
      <c r="B160" s="238"/>
      <c r="C160" s="239"/>
      <c r="D160" s="235" t="s">
        <v>136</v>
      </c>
      <c r="E160" s="240" t="s">
        <v>1</v>
      </c>
      <c r="F160" s="241" t="s">
        <v>182</v>
      </c>
      <c r="G160" s="239"/>
      <c r="H160" s="242">
        <v>2.323</v>
      </c>
      <c r="I160" s="243"/>
      <c r="J160" s="239"/>
      <c r="K160" s="239"/>
      <c r="L160" s="244"/>
      <c r="M160" s="245"/>
      <c r="N160" s="246"/>
      <c r="O160" s="246"/>
      <c r="P160" s="246"/>
      <c r="Q160" s="246"/>
      <c r="R160" s="246"/>
      <c r="S160" s="246"/>
      <c r="T160" s="247"/>
      <c r="AT160" s="248" t="s">
        <v>136</v>
      </c>
      <c r="AU160" s="248" t="s">
        <v>87</v>
      </c>
      <c r="AV160" s="12" t="s">
        <v>87</v>
      </c>
      <c r="AW160" s="12" t="s">
        <v>33</v>
      </c>
      <c r="AX160" s="12" t="s">
        <v>78</v>
      </c>
      <c r="AY160" s="248" t="s">
        <v>125</v>
      </c>
    </row>
    <row r="161" spans="2:51" s="13" customFormat="1" ht="12">
      <c r="B161" s="249"/>
      <c r="C161" s="250"/>
      <c r="D161" s="235" t="s">
        <v>136</v>
      </c>
      <c r="E161" s="251" t="s">
        <v>1</v>
      </c>
      <c r="F161" s="252" t="s">
        <v>139</v>
      </c>
      <c r="G161" s="250"/>
      <c r="H161" s="253">
        <v>2.323</v>
      </c>
      <c r="I161" s="254"/>
      <c r="J161" s="250"/>
      <c r="K161" s="250"/>
      <c r="L161" s="255"/>
      <c r="M161" s="256"/>
      <c r="N161" s="257"/>
      <c r="O161" s="257"/>
      <c r="P161" s="257"/>
      <c r="Q161" s="257"/>
      <c r="R161" s="257"/>
      <c r="S161" s="257"/>
      <c r="T161" s="258"/>
      <c r="AT161" s="259" t="s">
        <v>136</v>
      </c>
      <c r="AU161" s="259" t="s">
        <v>87</v>
      </c>
      <c r="AV161" s="13" t="s">
        <v>132</v>
      </c>
      <c r="AW161" s="13" t="s">
        <v>33</v>
      </c>
      <c r="AX161" s="13" t="s">
        <v>78</v>
      </c>
      <c r="AY161" s="259" t="s">
        <v>125</v>
      </c>
    </row>
    <row r="162" spans="2:51" s="12" customFormat="1" ht="12">
      <c r="B162" s="238"/>
      <c r="C162" s="239"/>
      <c r="D162" s="235" t="s">
        <v>136</v>
      </c>
      <c r="E162" s="240" t="s">
        <v>1</v>
      </c>
      <c r="F162" s="241" t="s">
        <v>183</v>
      </c>
      <c r="G162" s="239"/>
      <c r="H162" s="242">
        <v>2.32</v>
      </c>
      <c r="I162" s="243"/>
      <c r="J162" s="239"/>
      <c r="K162" s="239"/>
      <c r="L162" s="244"/>
      <c r="M162" s="245"/>
      <c r="N162" s="246"/>
      <c r="O162" s="246"/>
      <c r="P162" s="246"/>
      <c r="Q162" s="246"/>
      <c r="R162" s="246"/>
      <c r="S162" s="246"/>
      <c r="T162" s="247"/>
      <c r="AT162" s="248" t="s">
        <v>136</v>
      </c>
      <c r="AU162" s="248" t="s">
        <v>87</v>
      </c>
      <c r="AV162" s="12" t="s">
        <v>87</v>
      </c>
      <c r="AW162" s="12" t="s">
        <v>33</v>
      </c>
      <c r="AX162" s="12" t="s">
        <v>83</v>
      </c>
      <c r="AY162" s="248" t="s">
        <v>125</v>
      </c>
    </row>
    <row r="163" spans="2:65" s="1" customFormat="1" ht="21.6" customHeight="1">
      <c r="B163" s="37"/>
      <c r="C163" s="222" t="s">
        <v>184</v>
      </c>
      <c r="D163" s="222" t="s">
        <v>127</v>
      </c>
      <c r="E163" s="223" t="s">
        <v>185</v>
      </c>
      <c r="F163" s="224" t="s">
        <v>186</v>
      </c>
      <c r="G163" s="225" t="s">
        <v>187</v>
      </c>
      <c r="H163" s="226">
        <v>292</v>
      </c>
      <c r="I163" s="227"/>
      <c r="J163" s="228">
        <f>ROUND(I163*H163,2)</f>
        <v>0</v>
      </c>
      <c r="K163" s="224" t="s">
        <v>131</v>
      </c>
      <c r="L163" s="42"/>
      <c r="M163" s="229" t="s">
        <v>1</v>
      </c>
      <c r="N163" s="230" t="s">
        <v>43</v>
      </c>
      <c r="O163" s="85"/>
      <c r="P163" s="231">
        <f>O163*H163</f>
        <v>0</v>
      </c>
      <c r="Q163" s="231">
        <v>0</v>
      </c>
      <c r="R163" s="231">
        <f>Q163*H163</f>
        <v>0</v>
      </c>
      <c r="S163" s="231">
        <v>0</v>
      </c>
      <c r="T163" s="232">
        <f>S163*H163</f>
        <v>0</v>
      </c>
      <c r="AR163" s="233" t="s">
        <v>132</v>
      </c>
      <c r="AT163" s="233" t="s">
        <v>127</v>
      </c>
      <c r="AU163" s="233" t="s">
        <v>87</v>
      </c>
      <c r="AY163" s="16" t="s">
        <v>125</v>
      </c>
      <c r="BE163" s="234">
        <f>IF(N163="základní",J163,0)</f>
        <v>0</v>
      </c>
      <c r="BF163" s="234">
        <f>IF(N163="snížená",J163,0)</f>
        <v>0</v>
      </c>
      <c r="BG163" s="234">
        <f>IF(N163="zákl. přenesená",J163,0)</f>
        <v>0</v>
      </c>
      <c r="BH163" s="234">
        <f>IF(N163="sníž. přenesená",J163,0)</f>
        <v>0</v>
      </c>
      <c r="BI163" s="234">
        <f>IF(N163="nulová",J163,0)</f>
        <v>0</v>
      </c>
      <c r="BJ163" s="16" t="s">
        <v>83</v>
      </c>
      <c r="BK163" s="234">
        <f>ROUND(I163*H163,2)</f>
        <v>0</v>
      </c>
      <c r="BL163" s="16" t="s">
        <v>132</v>
      </c>
      <c r="BM163" s="233" t="s">
        <v>188</v>
      </c>
    </row>
    <row r="164" spans="2:47" s="1" customFormat="1" ht="12">
      <c r="B164" s="37"/>
      <c r="C164" s="38"/>
      <c r="D164" s="235" t="s">
        <v>134</v>
      </c>
      <c r="E164" s="38"/>
      <c r="F164" s="236" t="s">
        <v>189</v>
      </c>
      <c r="G164" s="38"/>
      <c r="H164" s="38"/>
      <c r="I164" s="138"/>
      <c r="J164" s="38"/>
      <c r="K164" s="38"/>
      <c r="L164" s="42"/>
      <c r="M164" s="237"/>
      <c r="N164" s="85"/>
      <c r="O164" s="85"/>
      <c r="P164" s="85"/>
      <c r="Q164" s="85"/>
      <c r="R164" s="85"/>
      <c r="S164" s="85"/>
      <c r="T164" s="86"/>
      <c r="AT164" s="16" t="s">
        <v>134</v>
      </c>
      <c r="AU164" s="16" t="s">
        <v>87</v>
      </c>
    </row>
    <row r="165" spans="2:51" s="12" customFormat="1" ht="12">
      <c r="B165" s="238"/>
      <c r="C165" s="239"/>
      <c r="D165" s="235" t="s">
        <v>136</v>
      </c>
      <c r="E165" s="240" t="s">
        <v>1</v>
      </c>
      <c r="F165" s="241" t="s">
        <v>190</v>
      </c>
      <c r="G165" s="239"/>
      <c r="H165" s="242">
        <v>291.924</v>
      </c>
      <c r="I165" s="243"/>
      <c r="J165" s="239"/>
      <c r="K165" s="239"/>
      <c r="L165" s="244"/>
      <c r="M165" s="245"/>
      <c r="N165" s="246"/>
      <c r="O165" s="246"/>
      <c r="P165" s="246"/>
      <c r="Q165" s="246"/>
      <c r="R165" s="246"/>
      <c r="S165" s="246"/>
      <c r="T165" s="247"/>
      <c r="AT165" s="248" t="s">
        <v>136</v>
      </c>
      <c r="AU165" s="248" t="s">
        <v>87</v>
      </c>
      <c r="AV165" s="12" t="s">
        <v>87</v>
      </c>
      <c r="AW165" s="12" t="s">
        <v>33</v>
      </c>
      <c r="AX165" s="12" t="s">
        <v>78</v>
      </c>
      <c r="AY165" s="248" t="s">
        <v>125</v>
      </c>
    </row>
    <row r="166" spans="2:51" s="13" customFormat="1" ht="12">
      <c r="B166" s="249"/>
      <c r="C166" s="250"/>
      <c r="D166" s="235" t="s">
        <v>136</v>
      </c>
      <c r="E166" s="251" t="s">
        <v>1</v>
      </c>
      <c r="F166" s="252" t="s">
        <v>139</v>
      </c>
      <c r="G166" s="250"/>
      <c r="H166" s="253">
        <v>291.924</v>
      </c>
      <c r="I166" s="254"/>
      <c r="J166" s="250"/>
      <c r="K166" s="250"/>
      <c r="L166" s="255"/>
      <c r="M166" s="256"/>
      <c r="N166" s="257"/>
      <c r="O166" s="257"/>
      <c r="P166" s="257"/>
      <c r="Q166" s="257"/>
      <c r="R166" s="257"/>
      <c r="S166" s="257"/>
      <c r="T166" s="258"/>
      <c r="AT166" s="259" t="s">
        <v>136</v>
      </c>
      <c r="AU166" s="259" t="s">
        <v>87</v>
      </c>
      <c r="AV166" s="13" t="s">
        <v>132</v>
      </c>
      <c r="AW166" s="13" t="s">
        <v>33</v>
      </c>
      <c r="AX166" s="13" t="s">
        <v>78</v>
      </c>
      <c r="AY166" s="259" t="s">
        <v>125</v>
      </c>
    </row>
    <row r="167" spans="2:51" s="12" customFormat="1" ht="12">
      <c r="B167" s="238"/>
      <c r="C167" s="239"/>
      <c r="D167" s="235" t="s">
        <v>136</v>
      </c>
      <c r="E167" s="240" t="s">
        <v>1</v>
      </c>
      <c r="F167" s="241" t="s">
        <v>191</v>
      </c>
      <c r="G167" s="239"/>
      <c r="H167" s="242">
        <v>292</v>
      </c>
      <c r="I167" s="243"/>
      <c r="J167" s="239"/>
      <c r="K167" s="239"/>
      <c r="L167" s="244"/>
      <c r="M167" s="245"/>
      <c r="N167" s="246"/>
      <c r="O167" s="246"/>
      <c r="P167" s="246"/>
      <c r="Q167" s="246"/>
      <c r="R167" s="246"/>
      <c r="S167" s="246"/>
      <c r="T167" s="247"/>
      <c r="AT167" s="248" t="s">
        <v>136</v>
      </c>
      <c r="AU167" s="248" t="s">
        <v>87</v>
      </c>
      <c r="AV167" s="12" t="s">
        <v>87</v>
      </c>
      <c r="AW167" s="12" t="s">
        <v>33</v>
      </c>
      <c r="AX167" s="12" t="s">
        <v>83</v>
      </c>
      <c r="AY167" s="248" t="s">
        <v>125</v>
      </c>
    </row>
    <row r="168" spans="2:65" s="1" customFormat="1" ht="21.6" customHeight="1">
      <c r="B168" s="37"/>
      <c r="C168" s="222" t="s">
        <v>192</v>
      </c>
      <c r="D168" s="222" t="s">
        <v>127</v>
      </c>
      <c r="E168" s="223" t="s">
        <v>193</v>
      </c>
      <c r="F168" s="224" t="s">
        <v>194</v>
      </c>
      <c r="G168" s="225" t="s">
        <v>158</v>
      </c>
      <c r="H168" s="226">
        <v>90.25</v>
      </c>
      <c r="I168" s="227"/>
      <c r="J168" s="228">
        <f>ROUND(I168*H168,2)</f>
        <v>0</v>
      </c>
      <c r="K168" s="224" t="s">
        <v>1</v>
      </c>
      <c r="L168" s="42"/>
      <c r="M168" s="229" t="s">
        <v>1</v>
      </c>
      <c r="N168" s="230" t="s">
        <v>43</v>
      </c>
      <c r="O168" s="85"/>
      <c r="P168" s="231">
        <f>O168*H168</f>
        <v>0</v>
      </c>
      <c r="Q168" s="231">
        <v>0</v>
      </c>
      <c r="R168" s="231">
        <f>Q168*H168</f>
        <v>0</v>
      </c>
      <c r="S168" s="231">
        <v>0</v>
      </c>
      <c r="T168" s="232">
        <f>S168*H168</f>
        <v>0</v>
      </c>
      <c r="AR168" s="233" t="s">
        <v>132</v>
      </c>
      <c r="AT168" s="233" t="s">
        <v>127</v>
      </c>
      <c r="AU168" s="233" t="s">
        <v>87</v>
      </c>
      <c r="AY168" s="16" t="s">
        <v>125</v>
      </c>
      <c r="BE168" s="234">
        <f>IF(N168="základní",J168,0)</f>
        <v>0</v>
      </c>
      <c r="BF168" s="234">
        <f>IF(N168="snížená",J168,0)</f>
        <v>0</v>
      </c>
      <c r="BG168" s="234">
        <f>IF(N168="zákl. přenesená",J168,0)</f>
        <v>0</v>
      </c>
      <c r="BH168" s="234">
        <f>IF(N168="sníž. přenesená",J168,0)</f>
        <v>0</v>
      </c>
      <c r="BI168" s="234">
        <f>IF(N168="nulová",J168,0)</f>
        <v>0</v>
      </c>
      <c r="BJ168" s="16" t="s">
        <v>83</v>
      </c>
      <c r="BK168" s="234">
        <f>ROUND(I168*H168,2)</f>
        <v>0</v>
      </c>
      <c r="BL168" s="16" t="s">
        <v>132</v>
      </c>
      <c r="BM168" s="233" t="s">
        <v>195</v>
      </c>
    </row>
    <row r="169" spans="2:47" s="1" customFormat="1" ht="12">
      <c r="B169" s="37"/>
      <c r="C169" s="38"/>
      <c r="D169" s="235" t="s">
        <v>134</v>
      </c>
      <c r="E169" s="38"/>
      <c r="F169" s="236" t="s">
        <v>196</v>
      </c>
      <c r="G169" s="38"/>
      <c r="H169" s="38"/>
      <c r="I169" s="138"/>
      <c r="J169" s="38"/>
      <c r="K169" s="38"/>
      <c r="L169" s="42"/>
      <c r="M169" s="237"/>
      <c r="N169" s="85"/>
      <c r="O169" s="85"/>
      <c r="P169" s="85"/>
      <c r="Q169" s="85"/>
      <c r="R169" s="85"/>
      <c r="S169" s="85"/>
      <c r="T169" s="86"/>
      <c r="AT169" s="16" t="s">
        <v>134</v>
      </c>
      <c r="AU169" s="16" t="s">
        <v>87</v>
      </c>
    </row>
    <row r="170" spans="2:51" s="12" customFormat="1" ht="12">
      <c r="B170" s="238"/>
      <c r="C170" s="239"/>
      <c r="D170" s="235" t="s">
        <v>136</v>
      </c>
      <c r="E170" s="240" t="s">
        <v>1</v>
      </c>
      <c r="F170" s="241" t="s">
        <v>197</v>
      </c>
      <c r="G170" s="239"/>
      <c r="H170" s="242">
        <v>90.25</v>
      </c>
      <c r="I170" s="243"/>
      <c r="J170" s="239"/>
      <c r="K170" s="239"/>
      <c r="L170" s="244"/>
      <c r="M170" s="245"/>
      <c r="N170" s="246"/>
      <c r="O170" s="246"/>
      <c r="P170" s="246"/>
      <c r="Q170" s="246"/>
      <c r="R170" s="246"/>
      <c r="S170" s="246"/>
      <c r="T170" s="247"/>
      <c r="AT170" s="248" t="s">
        <v>136</v>
      </c>
      <c r="AU170" s="248" t="s">
        <v>87</v>
      </c>
      <c r="AV170" s="12" t="s">
        <v>87</v>
      </c>
      <c r="AW170" s="12" t="s">
        <v>33</v>
      </c>
      <c r="AX170" s="12" t="s">
        <v>78</v>
      </c>
      <c r="AY170" s="248" t="s">
        <v>125</v>
      </c>
    </row>
    <row r="171" spans="2:51" s="13" customFormat="1" ht="12">
      <c r="B171" s="249"/>
      <c r="C171" s="250"/>
      <c r="D171" s="235" t="s">
        <v>136</v>
      </c>
      <c r="E171" s="251" t="s">
        <v>1</v>
      </c>
      <c r="F171" s="252" t="s">
        <v>139</v>
      </c>
      <c r="G171" s="250"/>
      <c r="H171" s="253">
        <v>90.25</v>
      </c>
      <c r="I171" s="254"/>
      <c r="J171" s="250"/>
      <c r="K171" s="250"/>
      <c r="L171" s="255"/>
      <c r="M171" s="256"/>
      <c r="N171" s="257"/>
      <c r="O171" s="257"/>
      <c r="P171" s="257"/>
      <c r="Q171" s="257"/>
      <c r="R171" s="257"/>
      <c r="S171" s="257"/>
      <c r="T171" s="258"/>
      <c r="AT171" s="259" t="s">
        <v>136</v>
      </c>
      <c r="AU171" s="259" t="s">
        <v>87</v>
      </c>
      <c r="AV171" s="13" t="s">
        <v>132</v>
      </c>
      <c r="AW171" s="13" t="s">
        <v>33</v>
      </c>
      <c r="AX171" s="13" t="s">
        <v>83</v>
      </c>
      <c r="AY171" s="259" t="s">
        <v>125</v>
      </c>
    </row>
    <row r="172" spans="2:65" s="1" customFormat="1" ht="14.4" customHeight="1">
      <c r="B172" s="37"/>
      <c r="C172" s="260" t="s">
        <v>198</v>
      </c>
      <c r="D172" s="260" t="s">
        <v>199</v>
      </c>
      <c r="E172" s="261" t="s">
        <v>200</v>
      </c>
      <c r="F172" s="262" t="s">
        <v>201</v>
      </c>
      <c r="G172" s="263" t="s">
        <v>187</v>
      </c>
      <c r="H172" s="264">
        <v>172.3</v>
      </c>
      <c r="I172" s="265"/>
      <c r="J172" s="266">
        <f>ROUND(I172*H172,2)</f>
        <v>0</v>
      </c>
      <c r="K172" s="262" t="s">
        <v>1</v>
      </c>
      <c r="L172" s="267"/>
      <c r="M172" s="268" t="s">
        <v>1</v>
      </c>
      <c r="N172" s="269" t="s">
        <v>43</v>
      </c>
      <c r="O172" s="85"/>
      <c r="P172" s="231">
        <f>O172*H172</f>
        <v>0</v>
      </c>
      <c r="Q172" s="231">
        <v>1</v>
      </c>
      <c r="R172" s="231">
        <f>Q172*H172</f>
        <v>172.3</v>
      </c>
      <c r="S172" s="231">
        <v>0</v>
      </c>
      <c r="T172" s="232">
        <f>S172*H172</f>
        <v>0</v>
      </c>
      <c r="AR172" s="233" t="s">
        <v>177</v>
      </c>
      <c r="AT172" s="233" t="s">
        <v>199</v>
      </c>
      <c r="AU172" s="233" t="s">
        <v>87</v>
      </c>
      <c r="AY172" s="16" t="s">
        <v>125</v>
      </c>
      <c r="BE172" s="234">
        <f>IF(N172="základní",J172,0)</f>
        <v>0</v>
      </c>
      <c r="BF172" s="234">
        <f>IF(N172="snížená",J172,0)</f>
        <v>0</v>
      </c>
      <c r="BG172" s="234">
        <f>IF(N172="zákl. přenesená",J172,0)</f>
        <v>0</v>
      </c>
      <c r="BH172" s="234">
        <f>IF(N172="sníž. přenesená",J172,0)</f>
        <v>0</v>
      </c>
      <c r="BI172" s="234">
        <f>IF(N172="nulová",J172,0)</f>
        <v>0</v>
      </c>
      <c r="BJ172" s="16" t="s">
        <v>83</v>
      </c>
      <c r="BK172" s="234">
        <f>ROUND(I172*H172,2)</f>
        <v>0</v>
      </c>
      <c r="BL172" s="16" t="s">
        <v>132</v>
      </c>
      <c r="BM172" s="233" t="s">
        <v>202</v>
      </c>
    </row>
    <row r="173" spans="2:47" s="1" customFormat="1" ht="12">
      <c r="B173" s="37"/>
      <c r="C173" s="38"/>
      <c r="D173" s="235" t="s">
        <v>134</v>
      </c>
      <c r="E173" s="38"/>
      <c r="F173" s="236" t="s">
        <v>201</v>
      </c>
      <c r="G173" s="38"/>
      <c r="H173" s="38"/>
      <c r="I173" s="138"/>
      <c r="J173" s="38"/>
      <c r="K173" s="38"/>
      <c r="L173" s="42"/>
      <c r="M173" s="237"/>
      <c r="N173" s="85"/>
      <c r="O173" s="85"/>
      <c r="P173" s="85"/>
      <c r="Q173" s="85"/>
      <c r="R173" s="85"/>
      <c r="S173" s="85"/>
      <c r="T173" s="86"/>
      <c r="AT173" s="16" t="s">
        <v>134</v>
      </c>
      <c r="AU173" s="16" t="s">
        <v>87</v>
      </c>
    </row>
    <row r="174" spans="2:51" s="12" customFormat="1" ht="12">
      <c r="B174" s="238"/>
      <c r="C174" s="239"/>
      <c r="D174" s="235" t="s">
        <v>136</v>
      </c>
      <c r="E174" s="240" t="s">
        <v>1</v>
      </c>
      <c r="F174" s="241" t="s">
        <v>203</v>
      </c>
      <c r="G174" s="239"/>
      <c r="H174" s="242">
        <v>172.278</v>
      </c>
      <c r="I174" s="243"/>
      <c r="J174" s="239"/>
      <c r="K174" s="239"/>
      <c r="L174" s="244"/>
      <c r="M174" s="245"/>
      <c r="N174" s="246"/>
      <c r="O174" s="246"/>
      <c r="P174" s="246"/>
      <c r="Q174" s="246"/>
      <c r="R174" s="246"/>
      <c r="S174" s="246"/>
      <c r="T174" s="247"/>
      <c r="AT174" s="248" t="s">
        <v>136</v>
      </c>
      <c r="AU174" s="248" t="s">
        <v>87</v>
      </c>
      <c r="AV174" s="12" t="s">
        <v>87</v>
      </c>
      <c r="AW174" s="12" t="s">
        <v>33</v>
      </c>
      <c r="AX174" s="12" t="s">
        <v>78</v>
      </c>
      <c r="AY174" s="248" t="s">
        <v>125</v>
      </c>
    </row>
    <row r="175" spans="2:51" s="13" customFormat="1" ht="12">
      <c r="B175" s="249"/>
      <c r="C175" s="250"/>
      <c r="D175" s="235" t="s">
        <v>136</v>
      </c>
      <c r="E175" s="251" t="s">
        <v>1</v>
      </c>
      <c r="F175" s="252" t="s">
        <v>139</v>
      </c>
      <c r="G175" s="250"/>
      <c r="H175" s="253">
        <v>172.278</v>
      </c>
      <c r="I175" s="254"/>
      <c r="J175" s="250"/>
      <c r="K175" s="250"/>
      <c r="L175" s="255"/>
      <c r="M175" s="256"/>
      <c r="N175" s="257"/>
      <c r="O175" s="257"/>
      <c r="P175" s="257"/>
      <c r="Q175" s="257"/>
      <c r="R175" s="257"/>
      <c r="S175" s="257"/>
      <c r="T175" s="258"/>
      <c r="AT175" s="259" t="s">
        <v>136</v>
      </c>
      <c r="AU175" s="259" t="s">
        <v>87</v>
      </c>
      <c r="AV175" s="13" t="s">
        <v>132</v>
      </c>
      <c r="AW175" s="13" t="s">
        <v>33</v>
      </c>
      <c r="AX175" s="13" t="s">
        <v>78</v>
      </c>
      <c r="AY175" s="259" t="s">
        <v>125</v>
      </c>
    </row>
    <row r="176" spans="2:51" s="12" customFormat="1" ht="12">
      <c r="B176" s="238"/>
      <c r="C176" s="239"/>
      <c r="D176" s="235" t="s">
        <v>136</v>
      </c>
      <c r="E176" s="240" t="s">
        <v>1</v>
      </c>
      <c r="F176" s="241" t="s">
        <v>204</v>
      </c>
      <c r="G176" s="239"/>
      <c r="H176" s="242">
        <v>172.3</v>
      </c>
      <c r="I176" s="243"/>
      <c r="J176" s="239"/>
      <c r="K176" s="239"/>
      <c r="L176" s="244"/>
      <c r="M176" s="245"/>
      <c r="N176" s="246"/>
      <c r="O176" s="246"/>
      <c r="P176" s="246"/>
      <c r="Q176" s="246"/>
      <c r="R176" s="246"/>
      <c r="S176" s="246"/>
      <c r="T176" s="247"/>
      <c r="AT176" s="248" t="s">
        <v>136</v>
      </c>
      <c r="AU176" s="248" t="s">
        <v>87</v>
      </c>
      <c r="AV176" s="12" t="s">
        <v>87</v>
      </c>
      <c r="AW176" s="12" t="s">
        <v>33</v>
      </c>
      <c r="AX176" s="12" t="s">
        <v>83</v>
      </c>
      <c r="AY176" s="248" t="s">
        <v>125</v>
      </c>
    </row>
    <row r="177" spans="2:65" s="1" customFormat="1" ht="21.6" customHeight="1">
      <c r="B177" s="37"/>
      <c r="C177" s="222" t="s">
        <v>205</v>
      </c>
      <c r="D177" s="222" t="s">
        <v>127</v>
      </c>
      <c r="E177" s="223" t="s">
        <v>206</v>
      </c>
      <c r="F177" s="224" t="s">
        <v>207</v>
      </c>
      <c r="G177" s="225" t="s">
        <v>130</v>
      </c>
      <c r="H177" s="226">
        <v>23</v>
      </c>
      <c r="I177" s="227"/>
      <c r="J177" s="228">
        <f>ROUND(I177*H177,2)</f>
        <v>0</v>
      </c>
      <c r="K177" s="224" t="s">
        <v>131</v>
      </c>
      <c r="L177" s="42"/>
      <c r="M177" s="229" t="s">
        <v>1</v>
      </c>
      <c r="N177" s="230" t="s">
        <v>43</v>
      </c>
      <c r="O177" s="85"/>
      <c r="P177" s="231">
        <f>O177*H177</f>
        <v>0</v>
      </c>
      <c r="Q177" s="231">
        <v>0</v>
      </c>
      <c r="R177" s="231">
        <f>Q177*H177</f>
        <v>0</v>
      </c>
      <c r="S177" s="231">
        <v>0</v>
      </c>
      <c r="T177" s="232">
        <f>S177*H177</f>
        <v>0</v>
      </c>
      <c r="AR177" s="233" t="s">
        <v>132</v>
      </c>
      <c r="AT177" s="233" t="s">
        <v>127</v>
      </c>
      <c r="AU177" s="233" t="s">
        <v>87</v>
      </c>
      <c r="AY177" s="16" t="s">
        <v>125</v>
      </c>
      <c r="BE177" s="234">
        <f>IF(N177="základní",J177,0)</f>
        <v>0</v>
      </c>
      <c r="BF177" s="234">
        <f>IF(N177="snížená",J177,0)</f>
        <v>0</v>
      </c>
      <c r="BG177" s="234">
        <f>IF(N177="zákl. přenesená",J177,0)</f>
        <v>0</v>
      </c>
      <c r="BH177" s="234">
        <f>IF(N177="sníž. přenesená",J177,0)</f>
        <v>0</v>
      </c>
      <c r="BI177" s="234">
        <f>IF(N177="nulová",J177,0)</f>
        <v>0</v>
      </c>
      <c r="BJ177" s="16" t="s">
        <v>83</v>
      </c>
      <c r="BK177" s="234">
        <f>ROUND(I177*H177,2)</f>
        <v>0</v>
      </c>
      <c r="BL177" s="16" t="s">
        <v>132</v>
      </c>
      <c r="BM177" s="233" t="s">
        <v>208</v>
      </c>
    </row>
    <row r="178" spans="2:47" s="1" customFormat="1" ht="12">
      <c r="B178" s="37"/>
      <c r="C178" s="38"/>
      <c r="D178" s="235" t="s">
        <v>134</v>
      </c>
      <c r="E178" s="38"/>
      <c r="F178" s="236" t="s">
        <v>209</v>
      </c>
      <c r="G178" s="38"/>
      <c r="H178" s="38"/>
      <c r="I178" s="138"/>
      <c r="J178" s="38"/>
      <c r="K178" s="38"/>
      <c r="L178" s="42"/>
      <c r="M178" s="237"/>
      <c r="N178" s="85"/>
      <c r="O178" s="85"/>
      <c r="P178" s="85"/>
      <c r="Q178" s="85"/>
      <c r="R178" s="85"/>
      <c r="S178" s="85"/>
      <c r="T178" s="86"/>
      <c r="AT178" s="16" t="s">
        <v>134</v>
      </c>
      <c r="AU178" s="16" t="s">
        <v>87</v>
      </c>
    </row>
    <row r="179" spans="2:51" s="12" customFormat="1" ht="12">
      <c r="B179" s="238"/>
      <c r="C179" s="239"/>
      <c r="D179" s="235" t="s">
        <v>136</v>
      </c>
      <c r="E179" s="240" t="s">
        <v>1</v>
      </c>
      <c r="F179" s="241" t="s">
        <v>210</v>
      </c>
      <c r="G179" s="239"/>
      <c r="H179" s="242">
        <v>23</v>
      </c>
      <c r="I179" s="243"/>
      <c r="J179" s="239"/>
      <c r="K179" s="239"/>
      <c r="L179" s="244"/>
      <c r="M179" s="245"/>
      <c r="N179" s="246"/>
      <c r="O179" s="246"/>
      <c r="P179" s="246"/>
      <c r="Q179" s="246"/>
      <c r="R179" s="246"/>
      <c r="S179" s="246"/>
      <c r="T179" s="247"/>
      <c r="AT179" s="248" t="s">
        <v>136</v>
      </c>
      <c r="AU179" s="248" t="s">
        <v>87</v>
      </c>
      <c r="AV179" s="12" t="s">
        <v>87</v>
      </c>
      <c r="AW179" s="12" t="s">
        <v>33</v>
      </c>
      <c r="AX179" s="12" t="s">
        <v>83</v>
      </c>
      <c r="AY179" s="248" t="s">
        <v>125</v>
      </c>
    </row>
    <row r="180" spans="2:65" s="1" customFormat="1" ht="14.4" customHeight="1">
      <c r="B180" s="37"/>
      <c r="C180" s="260" t="s">
        <v>211</v>
      </c>
      <c r="D180" s="260" t="s">
        <v>199</v>
      </c>
      <c r="E180" s="261" t="s">
        <v>212</v>
      </c>
      <c r="F180" s="262" t="s">
        <v>213</v>
      </c>
      <c r="G180" s="263" t="s">
        <v>214</v>
      </c>
      <c r="H180" s="264">
        <v>0.6</v>
      </c>
      <c r="I180" s="265"/>
      <c r="J180" s="266">
        <f>ROUND(I180*H180,2)</f>
        <v>0</v>
      </c>
      <c r="K180" s="262" t="s">
        <v>131</v>
      </c>
      <c r="L180" s="267"/>
      <c r="M180" s="268" t="s">
        <v>1</v>
      </c>
      <c r="N180" s="269" t="s">
        <v>43</v>
      </c>
      <c r="O180" s="85"/>
      <c r="P180" s="231">
        <f>O180*H180</f>
        <v>0</v>
      </c>
      <c r="Q180" s="231">
        <v>0.001</v>
      </c>
      <c r="R180" s="231">
        <f>Q180*H180</f>
        <v>0.0006</v>
      </c>
      <c r="S180" s="231">
        <v>0</v>
      </c>
      <c r="T180" s="232">
        <f>S180*H180</f>
        <v>0</v>
      </c>
      <c r="AR180" s="233" t="s">
        <v>177</v>
      </c>
      <c r="AT180" s="233" t="s">
        <v>199</v>
      </c>
      <c r="AU180" s="233" t="s">
        <v>87</v>
      </c>
      <c r="AY180" s="16" t="s">
        <v>125</v>
      </c>
      <c r="BE180" s="234">
        <f>IF(N180="základní",J180,0)</f>
        <v>0</v>
      </c>
      <c r="BF180" s="234">
        <f>IF(N180="snížená",J180,0)</f>
        <v>0</v>
      </c>
      <c r="BG180" s="234">
        <f>IF(N180="zákl. přenesená",J180,0)</f>
        <v>0</v>
      </c>
      <c r="BH180" s="234">
        <f>IF(N180="sníž. přenesená",J180,0)</f>
        <v>0</v>
      </c>
      <c r="BI180" s="234">
        <f>IF(N180="nulová",J180,0)</f>
        <v>0</v>
      </c>
      <c r="BJ180" s="16" t="s">
        <v>83</v>
      </c>
      <c r="BK180" s="234">
        <f>ROUND(I180*H180,2)</f>
        <v>0</v>
      </c>
      <c r="BL180" s="16" t="s">
        <v>132</v>
      </c>
      <c r="BM180" s="233" t="s">
        <v>215</v>
      </c>
    </row>
    <row r="181" spans="2:47" s="1" customFormat="1" ht="12">
      <c r="B181" s="37"/>
      <c r="C181" s="38"/>
      <c r="D181" s="235" t="s">
        <v>134</v>
      </c>
      <c r="E181" s="38"/>
      <c r="F181" s="236" t="s">
        <v>213</v>
      </c>
      <c r="G181" s="38"/>
      <c r="H181" s="38"/>
      <c r="I181" s="138"/>
      <c r="J181" s="38"/>
      <c r="K181" s="38"/>
      <c r="L181" s="42"/>
      <c r="M181" s="237"/>
      <c r="N181" s="85"/>
      <c r="O181" s="85"/>
      <c r="P181" s="85"/>
      <c r="Q181" s="85"/>
      <c r="R181" s="85"/>
      <c r="S181" s="85"/>
      <c r="T181" s="86"/>
      <c r="AT181" s="16" t="s">
        <v>134</v>
      </c>
      <c r="AU181" s="16" t="s">
        <v>87</v>
      </c>
    </row>
    <row r="182" spans="2:51" s="12" customFormat="1" ht="12">
      <c r="B182" s="238"/>
      <c r="C182" s="239"/>
      <c r="D182" s="235" t="s">
        <v>136</v>
      </c>
      <c r="E182" s="240" t="s">
        <v>1</v>
      </c>
      <c r="F182" s="241" t="s">
        <v>216</v>
      </c>
      <c r="G182" s="239"/>
      <c r="H182" s="242">
        <v>0.592</v>
      </c>
      <c r="I182" s="243"/>
      <c r="J182" s="239"/>
      <c r="K182" s="239"/>
      <c r="L182" s="244"/>
      <c r="M182" s="245"/>
      <c r="N182" s="246"/>
      <c r="O182" s="246"/>
      <c r="P182" s="246"/>
      <c r="Q182" s="246"/>
      <c r="R182" s="246"/>
      <c r="S182" s="246"/>
      <c r="T182" s="247"/>
      <c r="AT182" s="248" t="s">
        <v>136</v>
      </c>
      <c r="AU182" s="248" t="s">
        <v>87</v>
      </c>
      <c r="AV182" s="12" t="s">
        <v>87</v>
      </c>
      <c r="AW182" s="12" t="s">
        <v>33</v>
      </c>
      <c r="AX182" s="12" t="s">
        <v>78</v>
      </c>
      <c r="AY182" s="248" t="s">
        <v>125</v>
      </c>
    </row>
    <row r="183" spans="2:51" s="13" customFormat="1" ht="12">
      <c r="B183" s="249"/>
      <c r="C183" s="250"/>
      <c r="D183" s="235" t="s">
        <v>136</v>
      </c>
      <c r="E183" s="251" t="s">
        <v>1</v>
      </c>
      <c r="F183" s="252" t="s">
        <v>139</v>
      </c>
      <c r="G183" s="250"/>
      <c r="H183" s="253">
        <v>0.592</v>
      </c>
      <c r="I183" s="254"/>
      <c r="J183" s="250"/>
      <c r="K183" s="250"/>
      <c r="L183" s="255"/>
      <c r="M183" s="256"/>
      <c r="N183" s="257"/>
      <c r="O183" s="257"/>
      <c r="P183" s="257"/>
      <c r="Q183" s="257"/>
      <c r="R183" s="257"/>
      <c r="S183" s="257"/>
      <c r="T183" s="258"/>
      <c r="AT183" s="259" t="s">
        <v>136</v>
      </c>
      <c r="AU183" s="259" t="s">
        <v>87</v>
      </c>
      <c r="AV183" s="13" t="s">
        <v>132</v>
      </c>
      <c r="AW183" s="13" t="s">
        <v>33</v>
      </c>
      <c r="AX183" s="13" t="s">
        <v>78</v>
      </c>
      <c r="AY183" s="259" t="s">
        <v>125</v>
      </c>
    </row>
    <row r="184" spans="2:51" s="12" customFormat="1" ht="12">
      <c r="B184" s="238"/>
      <c r="C184" s="239"/>
      <c r="D184" s="235" t="s">
        <v>136</v>
      </c>
      <c r="E184" s="240" t="s">
        <v>1</v>
      </c>
      <c r="F184" s="241" t="s">
        <v>217</v>
      </c>
      <c r="G184" s="239"/>
      <c r="H184" s="242">
        <v>0.6</v>
      </c>
      <c r="I184" s="243"/>
      <c r="J184" s="239"/>
      <c r="K184" s="239"/>
      <c r="L184" s="244"/>
      <c r="M184" s="245"/>
      <c r="N184" s="246"/>
      <c r="O184" s="246"/>
      <c r="P184" s="246"/>
      <c r="Q184" s="246"/>
      <c r="R184" s="246"/>
      <c r="S184" s="246"/>
      <c r="T184" s="247"/>
      <c r="AT184" s="248" t="s">
        <v>136</v>
      </c>
      <c r="AU184" s="248" t="s">
        <v>87</v>
      </c>
      <c r="AV184" s="12" t="s">
        <v>87</v>
      </c>
      <c r="AW184" s="12" t="s">
        <v>33</v>
      </c>
      <c r="AX184" s="12" t="s">
        <v>83</v>
      </c>
      <c r="AY184" s="248" t="s">
        <v>125</v>
      </c>
    </row>
    <row r="185" spans="2:65" s="1" customFormat="1" ht="21.6" customHeight="1">
      <c r="B185" s="37"/>
      <c r="C185" s="222" t="s">
        <v>218</v>
      </c>
      <c r="D185" s="222" t="s">
        <v>127</v>
      </c>
      <c r="E185" s="223" t="s">
        <v>219</v>
      </c>
      <c r="F185" s="224" t="s">
        <v>220</v>
      </c>
      <c r="G185" s="225" t="s">
        <v>130</v>
      </c>
      <c r="H185" s="226">
        <v>30</v>
      </c>
      <c r="I185" s="227"/>
      <c r="J185" s="228">
        <f>ROUND(I185*H185,2)</f>
        <v>0</v>
      </c>
      <c r="K185" s="224" t="s">
        <v>131</v>
      </c>
      <c r="L185" s="42"/>
      <c r="M185" s="229" t="s">
        <v>1</v>
      </c>
      <c r="N185" s="230" t="s">
        <v>43</v>
      </c>
      <c r="O185" s="85"/>
      <c r="P185" s="231">
        <f>O185*H185</f>
        <v>0</v>
      </c>
      <c r="Q185" s="231">
        <v>0</v>
      </c>
      <c r="R185" s="231">
        <f>Q185*H185</f>
        <v>0</v>
      </c>
      <c r="S185" s="231">
        <v>0</v>
      </c>
      <c r="T185" s="232">
        <f>S185*H185</f>
        <v>0</v>
      </c>
      <c r="AR185" s="233" t="s">
        <v>132</v>
      </c>
      <c r="AT185" s="233" t="s">
        <v>127</v>
      </c>
      <c r="AU185" s="233" t="s">
        <v>87</v>
      </c>
      <c r="AY185" s="16" t="s">
        <v>125</v>
      </c>
      <c r="BE185" s="234">
        <f>IF(N185="základní",J185,0)</f>
        <v>0</v>
      </c>
      <c r="BF185" s="234">
        <f>IF(N185="snížená",J185,0)</f>
        <v>0</v>
      </c>
      <c r="BG185" s="234">
        <f>IF(N185="zákl. přenesená",J185,0)</f>
        <v>0</v>
      </c>
      <c r="BH185" s="234">
        <f>IF(N185="sníž. přenesená",J185,0)</f>
        <v>0</v>
      </c>
      <c r="BI185" s="234">
        <f>IF(N185="nulová",J185,0)</f>
        <v>0</v>
      </c>
      <c r="BJ185" s="16" t="s">
        <v>83</v>
      </c>
      <c r="BK185" s="234">
        <f>ROUND(I185*H185,2)</f>
        <v>0</v>
      </c>
      <c r="BL185" s="16" t="s">
        <v>132</v>
      </c>
      <c r="BM185" s="233" t="s">
        <v>221</v>
      </c>
    </row>
    <row r="186" spans="2:47" s="1" customFormat="1" ht="12">
      <c r="B186" s="37"/>
      <c r="C186" s="38"/>
      <c r="D186" s="235" t="s">
        <v>134</v>
      </c>
      <c r="E186" s="38"/>
      <c r="F186" s="236" t="s">
        <v>222</v>
      </c>
      <c r="G186" s="38"/>
      <c r="H186" s="38"/>
      <c r="I186" s="138"/>
      <c r="J186" s="38"/>
      <c r="K186" s="38"/>
      <c r="L186" s="42"/>
      <c r="M186" s="237"/>
      <c r="N186" s="85"/>
      <c r="O186" s="85"/>
      <c r="P186" s="85"/>
      <c r="Q186" s="85"/>
      <c r="R186" s="85"/>
      <c r="S186" s="85"/>
      <c r="T186" s="86"/>
      <c r="AT186" s="16" t="s">
        <v>134</v>
      </c>
      <c r="AU186" s="16" t="s">
        <v>87</v>
      </c>
    </row>
    <row r="187" spans="2:51" s="12" customFormat="1" ht="12">
      <c r="B187" s="238"/>
      <c r="C187" s="239"/>
      <c r="D187" s="235" t="s">
        <v>136</v>
      </c>
      <c r="E187" s="240" t="s">
        <v>1</v>
      </c>
      <c r="F187" s="241" t="s">
        <v>223</v>
      </c>
      <c r="G187" s="239"/>
      <c r="H187" s="242">
        <v>20</v>
      </c>
      <c r="I187" s="243"/>
      <c r="J187" s="239"/>
      <c r="K187" s="239"/>
      <c r="L187" s="244"/>
      <c r="M187" s="245"/>
      <c r="N187" s="246"/>
      <c r="O187" s="246"/>
      <c r="P187" s="246"/>
      <c r="Q187" s="246"/>
      <c r="R187" s="246"/>
      <c r="S187" s="246"/>
      <c r="T187" s="247"/>
      <c r="AT187" s="248" t="s">
        <v>136</v>
      </c>
      <c r="AU187" s="248" t="s">
        <v>87</v>
      </c>
      <c r="AV187" s="12" t="s">
        <v>87</v>
      </c>
      <c r="AW187" s="12" t="s">
        <v>33</v>
      </c>
      <c r="AX187" s="12" t="s">
        <v>78</v>
      </c>
      <c r="AY187" s="248" t="s">
        <v>125</v>
      </c>
    </row>
    <row r="188" spans="2:51" s="12" customFormat="1" ht="12">
      <c r="B188" s="238"/>
      <c r="C188" s="239"/>
      <c r="D188" s="235" t="s">
        <v>136</v>
      </c>
      <c r="E188" s="240" t="s">
        <v>1</v>
      </c>
      <c r="F188" s="241" t="s">
        <v>224</v>
      </c>
      <c r="G188" s="239"/>
      <c r="H188" s="242">
        <v>10</v>
      </c>
      <c r="I188" s="243"/>
      <c r="J188" s="239"/>
      <c r="K188" s="239"/>
      <c r="L188" s="244"/>
      <c r="M188" s="245"/>
      <c r="N188" s="246"/>
      <c r="O188" s="246"/>
      <c r="P188" s="246"/>
      <c r="Q188" s="246"/>
      <c r="R188" s="246"/>
      <c r="S188" s="246"/>
      <c r="T188" s="247"/>
      <c r="AT188" s="248" t="s">
        <v>136</v>
      </c>
      <c r="AU188" s="248" t="s">
        <v>87</v>
      </c>
      <c r="AV188" s="12" t="s">
        <v>87</v>
      </c>
      <c r="AW188" s="12" t="s">
        <v>33</v>
      </c>
      <c r="AX188" s="12" t="s">
        <v>78</v>
      </c>
      <c r="AY188" s="248" t="s">
        <v>125</v>
      </c>
    </row>
    <row r="189" spans="2:51" s="13" customFormat="1" ht="12">
      <c r="B189" s="249"/>
      <c r="C189" s="250"/>
      <c r="D189" s="235" t="s">
        <v>136</v>
      </c>
      <c r="E189" s="251" t="s">
        <v>1</v>
      </c>
      <c r="F189" s="252" t="s">
        <v>139</v>
      </c>
      <c r="G189" s="250"/>
      <c r="H189" s="253">
        <v>30</v>
      </c>
      <c r="I189" s="254"/>
      <c r="J189" s="250"/>
      <c r="K189" s="250"/>
      <c r="L189" s="255"/>
      <c r="M189" s="256"/>
      <c r="N189" s="257"/>
      <c r="O189" s="257"/>
      <c r="P189" s="257"/>
      <c r="Q189" s="257"/>
      <c r="R189" s="257"/>
      <c r="S189" s="257"/>
      <c r="T189" s="258"/>
      <c r="AT189" s="259" t="s">
        <v>136</v>
      </c>
      <c r="AU189" s="259" t="s">
        <v>87</v>
      </c>
      <c r="AV189" s="13" t="s">
        <v>132</v>
      </c>
      <c r="AW189" s="13" t="s">
        <v>33</v>
      </c>
      <c r="AX189" s="13" t="s">
        <v>83</v>
      </c>
      <c r="AY189" s="259" t="s">
        <v>125</v>
      </c>
    </row>
    <row r="190" spans="2:65" s="1" customFormat="1" ht="21.6" customHeight="1">
      <c r="B190" s="37"/>
      <c r="C190" s="222" t="s">
        <v>8</v>
      </c>
      <c r="D190" s="222" t="s">
        <v>127</v>
      </c>
      <c r="E190" s="223" t="s">
        <v>225</v>
      </c>
      <c r="F190" s="224" t="s">
        <v>226</v>
      </c>
      <c r="G190" s="225" t="s">
        <v>130</v>
      </c>
      <c r="H190" s="226">
        <v>23</v>
      </c>
      <c r="I190" s="227"/>
      <c r="J190" s="228">
        <f>ROUND(I190*H190,2)</f>
        <v>0</v>
      </c>
      <c r="K190" s="224" t="s">
        <v>131</v>
      </c>
      <c r="L190" s="42"/>
      <c r="M190" s="229" t="s">
        <v>1</v>
      </c>
      <c r="N190" s="230" t="s">
        <v>43</v>
      </c>
      <c r="O190" s="85"/>
      <c r="P190" s="231">
        <f>O190*H190</f>
        <v>0</v>
      </c>
      <c r="Q190" s="231">
        <v>0</v>
      </c>
      <c r="R190" s="231">
        <f>Q190*H190</f>
        <v>0</v>
      </c>
      <c r="S190" s="231">
        <v>0</v>
      </c>
      <c r="T190" s="232">
        <f>S190*H190</f>
        <v>0</v>
      </c>
      <c r="AR190" s="233" t="s">
        <v>132</v>
      </c>
      <c r="AT190" s="233" t="s">
        <v>127</v>
      </c>
      <c r="AU190" s="233" t="s">
        <v>87</v>
      </c>
      <c r="AY190" s="16" t="s">
        <v>125</v>
      </c>
      <c r="BE190" s="234">
        <f>IF(N190="základní",J190,0)</f>
        <v>0</v>
      </c>
      <c r="BF190" s="234">
        <f>IF(N190="snížená",J190,0)</f>
        <v>0</v>
      </c>
      <c r="BG190" s="234">
        <f>IF(N190="zákl. přenesená",J190,0)</f>
        <v>0</v>
      </c>
      <c r="BH190" s="234">
        <f>IF(N190="sníž. přenesená",J190,0)</f>
        <v>0</v>
      </c>
      <c r="BI190" s="234">
        <f>IF(N190="nulová",J190,0)</f>
        <v>0</v>
      </c>
      <c r="BJ190" s="16" t="s">
        <v>83</v>
      </c>
      <c r="BK190" s="234">
        <f>ROUND(I190*H190,2)</f>
        <v>0</v>
      </c>
      <c r="BL190" s="16" t="s">
        <v>132</v>
      </c>
      <c r="BM190" s="233" t="s">
        <v>227</v>
      </c>
    </row>
    <row r="191" spans="2:47" s="1" customFormat="1" ht="12">
      <c r="B191" s="37"/>
      <c r="C191" s="38"/>
      <c r="D191" s="235" t="s">
        <v>134</v>
      </c>
      <c r="E191" s="38"/>
      <c r="F191" s="236" t="s">
        <v>228</v>
      </c>
      <c r="G191" s="38"/>
      <c r="H191" s="38"/>
      <c r="I191" s="138"/>
      <c r="J191" s="38"/>
      <c r="K191" s="38"/>
      <c r="L191" s="42"/>
      <c r="M191" s="237"/>
      <c r="N191" s="85"/>
      <c r="O191" s="85"/>
      <c r="P191" s="85"/>
      <c r="Q191" s="85"/>
      <c r="R191" s="85"/>
      <c r="S191" s="85"/>
      <c r="T191" s="86"/>
      <c r="AT191" s="16" t="s">
        <v>134</v>
      </c>
      <c r="AU191" s="16" t="s">
        <v>87</v>
      </c>
    </row>
    <row r="192" spans="2:51" s="12" customFormat="1" ht="12">
      <c r="B192" s="238"/>
      <c r="C192" s="239"/>
      <c r="D192" s="235" t="s">
        <v>136</v>
      </c>
      <c r="E192" s="240" t="s">
        <v>1</v>
      </c>
      <c r="F192" s="241" t="s">
        <v>210</v>
      </c>
      <c r="G192" s="239"/>
      <c r="H192" s="242">
        <v>23</v>
      </c>
      <c r="I192" s="243"/>
      <c r="J192" s="239"/>
      <c r="K192" s="239"/>
      <c r="L192" s="244"/>
      <c r="M192" s="245"/>
      <c r="N192" s="246"/>
      <c r="O192" s="246"/>
      <c r="P192" s="246"/>
      <c r="Q192" s="246"/>
      <c r="R192" s="246"/>
      <c r="S192" s="246"/>
      <c r="T192" s="247"/>
      <c r="AT192" s="248" t="s">
        <v>136</v>
      </c>
      <c r="AU192" s="248" t="s">
        <v>87</v>
      </c>
      <c r="AV192" s="12" t="s">
        <v>87</v>
      </c>
      <c r="AW192" s="12" t="s">
        <v>33</v>
      </c>
      <c r="AX192" s="12" t="s">
        <v>83</v>
      </c>
      <c r="AY192" s="248" t="s">
        <v>125</v>
      </c>
    </row>
    <row r="193" spans="2:65" s="1" customFormat="1" ht="21.6" customHeight="1">
      <c r="B193" s="37"/>
      <c r="C193" s="222" t="s">
        <v>229</v>
      </c>
      <c r="D193" s="222" t="s">
        <v>127</v>
      </c>
      <c r="E193" s="223" t="s">
        <v>230</v>
      </c>
      <c r="F193" s="224" t="s">
        <v>231</v>
      </c>
      <c r="G193" s="225" t="s">
        <v>158</v>
      </c>
      <c r="H193" s="226">
        <v>0.35</v>
      </c>
      <c r="I193" s="227"/>
      <c r="J193" s="228">
        <f>ROUND(I193*H193,2)</f>
        <v>0</v>
      </c>
      <c r="K193" s="224" t="s">
        <v>131</v>
      </c>
      <c r="L193" s="42"/>
      <c r="M193" s="229" t="s">
        <v>1</v>
      </c>
      <c r="N193" s="230" t="s">
        <v>43</v>
      </c>
      <c r="O193" s="85"/>
      <c r="P193" s="231">
        <f>O193*H193</f>
        <v>0</v>
      </c>
      <c r="Q193" s="231">
        <v>0</v>
      </c>
      <c r="R193" s="231">
        <f>Q193*H193</f>
        <v>0</v>
      </c>
      <c r="S193" s="231">
        <v>0</v>
      </c>
      <c r="T193" s="232">
        <f>S193*H193</f>
        <v>0</v>
      </c>
      <c r="AR193" s="233" t="s">
        <v>132</v>
      </c>
      <c r="AT193" s="233" t="s">
        <v>127</v>
      </c>
      <c r="AU193" s="233" t="s">
        <v>87</v>
      </c>
      <c r="AY193" s="16" t="s">
        <v>125</v>
      </c>
      <c r="BE193" s="234">
        <f>IF(N193="základní",J193,0)</f>
        <v>0</v>
      </c>
      <c r="BF193" s="234">
        <f>IF(N193="snížená",J193,0)</f>
        <v>0</v>
      </c>
      <c r="BG193" s="234">
        <f>IF(N193="zákl. přenesená",J193,0)</f>
        <v>0</v>
      </c>
      <c r="BH193" s="234">
        <f>IF(N193="sníž. přenesená",J193,0)</f>
        <v>0</v>
      </c>
      <c r="BI193" s="234">
        <f>IF(N193="nulová",J193,0)</f>
        <v>0</v>
      </c>
      <c r="BJ193" s="16" t="s">
        <v>83</v>
      </c>
      <c r="BK193" s="234">
        <f>ROUND(I193*H193,2)</f>
        <v>0</v>
      </c>
      <c r="BL193" s="16" t="s">
        <v>132</v>
      </c>
      <c r="BM193" s="233" t="s">
        <v>232</v>
      </c>
    </row>
    <row r="194" spans="2:47" s="1" customFormat="1" ht="12">
      <c r="B194" s="37"/>
      <c r="C194" s="38"/>
      <c r="D194" s="235" t="s">
        <v>134</v>
      </c>
      <c r="E194" s="38"/>
      <c r="F194" s="236" t="s">
        <v>233</v>
      </c>
      <c r="G194" s="38"/>
      <c r="H194" s="38"/>
      <c r="I194" s="138"/>
      <c r="J194" s="38"/>
      <c r="K194" s="38"/>
      <c r="L194" s="42"/>
      <c r="M194" s="237"/>
      <c r="N194" s="85"/>
      <c r="O194" s="85"/>
      <c r="P194" s="85"/>
      <c r="Q194" s="85"/>
      <c r="R194" s="85"/>
      <c r="S194" s="85"/>
      <c r="T194" s="86"/>
      <c r="AT194" s="16" t="s">
        <v>134</v>
      </c>
      <c r="AU194" s="16" t="s">
        <v>87</v>
      </c>
    </row>
    <row r="195" spans="2:51" s="12" customFormat="1" ht="12">
      <c r="B195" s="238"/>
      <c r="C195" s="239"/>
      <c r="D195" s="235" t="s">
        <v>136</v>
      </c>
      <c r="E195" s="240" t="s">
        <v>1</v>
      </c>
      <c r="F195" s="241" t="s">
        <v>234</v>
      </c>
      <c r="G195" s="239"/>
      <c r="H195" s="242">
        <v>0.345</v>
      </c>
      <c r="I195" s="243"/>
      <c r="J195" s="239"/>
      <c r="K195" s="239"/>
      <c r="L195" s="244"/>
      <c r="M195" s="245"/>
      <c r="N195" s="246"/>
      <c r="O195" s="246"/>
      <c r="P195" s="246"/>
      <c r="Q195" s="246"/>
      <c r="R195" s="246"/>
      <c r="S195" s="246"/>
      <c r="T195" s="247"/>
      <c r="AT195" s="248" t="s">
        <v>136</v>
      </c>
      <c r="AU195" s="248" t="s">
        <v>87</v>
      </c>
      <c r="AV195" s="12" t="s">
        <v>87</v>
      </c>
      <c r="AW195" s="12" t="s">
        <v>33</v>
      </c>
      <c r="AX195" s="12" t="s">
        <v>78</v>
      </c>
      <c r="AY195" s="248" t="s">
        <v>125</v>
      </c>
    </row>
    <row r="196" spans="2:51" s="13" customFormat="1" ht="12">
      <c r="B196" s="249"/>
      <c r="C196" s="250"/>
      <c r="D196" s="235" t="s">
        <v>136</v>
      </c>
      <c r="E196" s="251" t="s">
        <v>1</v>
      </c>
      <c r="F196" s="252" t="s">
        <v>139</v>
      </c>
      <c r="G196" s="250"/>
      <c r="H196" s="253">
        <v>0.345</v>
      </c>
      <c r="I196" s="254"/>
      <c r="J196" s="250"/>
      <c r="K196" s="250"/>
      <c r="L196" s="255"/>
      <c r="M196" s="256"/>
      <c r="N196" s="257"/>
      <c r="O196" s="257"/>
      <c r="P196" s="257"/>
      <c r="Q196" s="257"/>
      <c r="R196" s="257"/>
      <c r="S196" s="257"/>
      <c r="T196" s="258"/>
      <c r="AT196" s="259" t="s">
        <v>136</v>
      </c>
      <c r="AU196" s="259" t="s">
        <v>87</v>
      </c>
      <c r="AV196" s="13" t="s">
        <v>132</v>
      </c>
      <c r="AW196" s="13" t="s">
        <v>33</v>
      </c>
      <c r="AX196" s="13" t="s">
        <v>78</v>
      </c>
      <c r="AY196" s="259" t="s">
        <v>125</v>
      </c>
    </row>
    <row r="197" spans="2:51" s="12" customFormat="1" ht="12">
      <c r="B197" s="238"/>
      <c r="C197" s="239"/>
      <c r="D197" s="235" t="s">
        <v>136</v>
      </c>
      <c r="E197" s="240" t="s">
        <v>1</v>
      </c>
      <c r="F197" s="241" t="s">
        <v>235</v>
      </c>
      <c r="G197" s="239"/>
      <c r="H197" s="242">
        <v>0.35</v>
      </c>
      <c r="I197" s="243"/>
      <c r="J197" s="239"/>
      <c r="K197" s="239"/>
      <c r="L197" s="244"/>
      <c r="M197" s="245"/>
      <c r="N197" s="246"/>
      <c r="O197" s="246"/>
      <c r="P197" s="246"/>
      <c r="Q197" s="246"/>
      <c r="R197" s="246"/>
      <c r="S197" s="246"/>
      <c r="T197" s="247"/>
      <c r="AT197" s="248" t="s">
        <v>136</v>
      </c>
      <c r="AU197" s="248" t="s">
        <v>87</v>
      </c>
      <c r="AV197" s="12" t="s">
        <v>87</v>
      </c>
      <c r="AW197" s="12" t="s">
        <v>33</v>
      </c>
      <c r="AX197" s="12" t="s">
        <v>83</v>
      </c>
      <c r="AY197" s="248" t="s">
        <v>125</v>
      </c>
    </row>
    <row r="198" spans="2:63" s="11" customFormat="1" ht="22.8" customHeight="1">
      <c r="B198" s="206"/>
      <c r="C198" s="207"/>
      <c r="D198" s="208" t="s">
        <v>77</v>
      </c>
      <c r="E198" s="220" t="s">
        <v>145</v>
      </c>
      <c r="F198" s="220" t="s">
        <v>236</v>
      </c>
      <c r="G198" s="207"/>
      <c r="H198" s="207"/>
      <c r="I198" s="210"/>
      <c r="J198" s="221">
        <f>BK198</f>
        <v>0</v>
      </c>
      <c r="K198" s="207"/>
      <c r="L198" s="212"/>
      <c r="M198" s="213"/>
      <c r="N198" s="214"/>
      <c r="O198" s="214"/>
      <c r="P198" s="215">
        <f>SUM(P199:P209)</f>
        <v>0</v>
      </c>
      <c r="Q198" s="214"/>
      <c r="R198" s="215">
        <f>SUM(R199:R209)</f>
        <v>0.41268671</v>
      </c>
      <c r="S198" s="214"/>
      <c r="T198" s="216">
        <f>SUM(T199:T209)</f>
        <v>0</v>
      </c>
      <c r="AR198" s="217" t="s">
        <v>83</v>
      </c>
      <c r="AT198" s="218" t="s">
        <v>77</v>
      </c>
      <c r="AU198" s="218" t="s">
        <v>83</v>
      </c>
      <c r="AY198" s="217" t="s">
        <v>125</v>
      </c>
      <c r="BK198" s="219">
        <f>SUM(BK199:BK209)</f>
        <v>0</v>
      </c>
    </row>
    <row r="199" spans="2:65" s="1" customFormat="1" ht="14.4" customHeight="1">
      <c r="B199" s="37"/>
      <c r="C199" s="222" t="s">
        <v>237</v>
      </c>
      <c r="D199" s="222" t="s">
        <v>127</v>
      </c>
      <c r="E199" s="223" t="s">
        <v>238</v>
      </c>
      <c r="F199" s="224" t="s">
        <v>239</v>
      </c>
      <c r="G199" s="225" t="s">
        <v>158</v>
      </c>
      <c r="H199" s="226">
        <v>0.14</v>
      </c>
      <c r="I199" s="227"/>
      <c r="J199" s="228">
        <f>ROUND(I199*H199,2)</f>
        <v>0</v>
      </c>
      <c r="K199" s="224" t="s">
        <v>1</v>
      </c>
      <c r="L199" s="42"/>
      <c r="M199" s="229" t="s">
        <v>1</v>
      </c>
      <c r="N199" s="230" t="s">
        <v>43</v>
      </c>
      <c r="O199" s="85"/>
      <c r="P199" s="231">
        <f>O199*H199</f>
        <v>0</v>
      </c>
      <c r="Q199" s="231">
        <v>2.47786</v>
      </c>
      <c r="R199" s="231">
        <f>Q199*H199</f>
        <v>0.34690040000000005</v>
      </c>
      <c r="S199" s="231">
        <v>0</v>
      </c>
      <c r="T199" s="232">
        <f>S199*H199</f>
        <v>0</v>
      </c>
      <c r="AR199" s="233" t="s">
        <v>132</v>
      </c>
      <c r="AT199" s="233" t="s">
        <v>127</v>
      </c>
      <c r="AU199" s="233" t="s">
        <v>87</v>
      </c>
      <c r="AY199" s="16" t="s">
        <v>125</v>
      </c>
      <c r="BE199" s="234">
        <f>IF(N199="základní",J199,0)</f>
        <v>0</v>
      </c>
      <c r="BF199" s="234">
        <f>IF(N199="snížená",J199,0)</f>
        <v>0</v>
      </c>
      <c r="BG199" s="234">
        <f>IF(N199="zákl. přenesená",J199,0)</f>
        <v>0</v>
      </c>
      <c r="BH199" s="234">
        <f>IF(N199="sníž. přenesená",J199,0)</f>
        <v>0</v>
      </c>
      <c r="BI199" s="234">
        <f>IF(N199="nulová",J199,0)</f>
        <v>0</v>
      </c>
      <c r="BJ199" s="16" t="s">
        <v>83</v>
      </c>
      <c r="BK199" s="234">
        <f>ROUND(I199*H199,2)</f>
        <v>0</v>
      </c>
      <c r="BL199" s="16" t="s">
        <v>132</v>
      </c>
      <c r="BM199" s="233" t="s">
        <v>240</v>
      </c>
    </row>
    <row r="200" spans="2:51" s="12" customFormat="1" ht="12">
      <c r="B200" s="238"/>
      <c r="C200" s="239"/>
      <c r="D200" s="235" t="s">
        <v>136</v>
      </c>
      <c r="E200" s="240" t="s">
        <v>1</v>
      </c>
      <c r="F200" s="241" t="s">
        <v>241</v>
      </c>
      <c r="G200" s="239"/>
      <c r="H200" s="242">
        <v>0.14</v>
      </c>
      <c r="I200" s="243"/>
      <c r="J200" s="239"/>
      <c r="K200" s="239"/>
      <c r="L200" s="244"/>
      <c r="M200" s="245"/>
      <c r="N200" s="246"/>
      <c r="O200" s="246"/>
      <c r="P200" s="246"/>
      <c r="Q200" s="246"/>
      <c r="R200" s="246"/>
      <c r="S200" s="246"/>
      <c r="T200" s="247"/>
      <c r="AT200" s="248" t="s">
        <v>136</v>
      </c>
      <c r="AU200" s="248" t="s">
        <v>87</v>
      </c>
      <c r="AV200" s="12" t="s">
        <v>87</v>
      </c>
      <c r="AW200" s="12" t="s">
        <v>33</v>
      </c>
      <c r="AX200" s="12" t="s">
        <v>78</v>
      </c>
      <c r="AY200" s="248" t="s">
        <v>125</v>
      </c>
    </row>
    <row r="201" spans="2:51" s="13" customFormat="1" ht="12">
      <c r="B201" s="249"/>
      <c r="C201" s="250"/>
      <c r="D201" s="235" t="s">
        <v>136</v>
      </c>
      <c r="E201" s="251" t="s">
        <v>1</v>
      </c>
      <c r="F201" s="252" t="s">
        <v>139</v>
      </c>
      <c r="G201" s="250"/>
      <c r="H201" s="253">
        <v>0.14</v>
      </c>
      <c r="I201" s="254"/>
      <c r="J201" s="250"/>
      <c r="K201" s="250"/>
      <c r="L201" s="255"/>
      <c r="M201" s="256"/>
      <c r="N201" s="257"/>
      <c r="O201" s="257"/>
      <c r="P201" s="257"/>
      <c r="Q201" s="257"/>
      <c r="R201" s="257"/>
      <c r="S201" s="257"/>
      <c r="T201" s="258"/>
      <c r="AT201" s="259" t="s">
        <v>136</v>
      </c>
      <c r="AU201" s="259" t="s">
        <v>87</v>
      </c>
      <c r="AV201" s="13" t="s">
        <v>132</v>
      </c>
      <c r="AW201" s="13" t="s">
        <v>33</v>
      </c>
      <c r="AX201" s="13" t="s">
        <v>83</v>
      </c>
      <c r="AY201" s="259" t="s">
        <v>125</v>
      </c>
    </row>
    <row r="202" spans="2:65" s="1" customFormat="1" ht="14.4" customHeight="1">
      <c r="B202" s="37"/>
      <c r="C202" s="222" t="s">
        <v>242</v>
      </c>
      <c r="D202" s="222" t="s">
        <v>127</v>
      </c>
      <c r="E202" s="223" t="s">
        <v>243</v>
      </c>
      <c r="F202" s="224" t="s">
        <v>244</v>
      </c>
      <c r="G202" s="225" t="s">
        <v>130</v>
      </c>
      <c r="H202" s="226">
        <v>1.5</v>
      </c>
      <c r="I202" s="227"/>
      <c r="J202" s="228">
        <f>ROUND(I202*H202,2)</f>
        <v>0</v>
      </c>
      <c r="K202" s="224" t="s">
        <v>131</v>
      </c>
      <c r="L202" s="42"/>
      <c r="M202" s="229" t="s">
        <v>1</v>
      </c>
      <c r="N202" s="230" t="s">
        <v>43</v>
      </c>
      <c r="O202" s="85"/>
      <c r="P202" s="231">
        <f>O202*H202</f>
        <v>0</v>
      </c>
      <c r="Q202" s="231">
        <v>0.04174</v>
      </c>
      <c r="R202" s="231">
        <f>Q202*H202</f>
        <v>0.06261</v>
      </c>
      <c r="S202" s="231">
        <v>0</v>
      </c>
      <c r="T202" s="232">
        <f>S202*H202</f>
        <v>0</v>
      </c>
      <c r="AR202" s="233" t="s">
        <v>132</v>
      </c>
      <c r="AT202" s="233" t="s">
        <v>127</v>
      </c>
      <c r="AU202" s="233" t="s">
        <v>87</v>
      </c>
      <c r="AY202" s="16" t="s">
        <v>125</v>
      </c>
      <c r="BE202" s="234">
        <f>IF(N202="základní",J202,0)</f>
        <v>0</v>
      </c>
      <c r="BF202" s="234">
        <f>IF(N202="snížená",J202,0)</f>
        <v>0</v>
      </c>
      <c r="BG202" s="234">
        <f>IF(N202="zákl. přenesená",J202,0)</f>
        <v>0</v>
      </c>
      <c r="BH202" s="234">
        <f>IF(N202="sníž. přenesená",J202,0)</f>
        <v>0</v>
      </c>
      <c r="BI202" s="234">
        <f>IF(N202="nulová",J202,0)</f>
        <v>0</v>
      </c>
      <c r="BJ202" s="16" t="s">
        <v>83</v>
      </c>
      <c r="BK202" s="234">
        <f>ROUND(I202*H202,2)</f>
        <v>0</v>
      </c>
      <c r="BL202" s="16" t="s">
        <v>132</v>
      </c>
      <c r="BM202" s="233" t="s">
        <v>245</v>
      </c>
    </row>
    <row r="203" spans="2:51" s="12" customFormat="1" ht="12">
      <c r="B203" s="238"/>
      <c r="C203" s="239"/>
      <c r="D203" s="235" t="s">
        <v>136</v>
      </c>
      <c r="E203" s="240" t="s">
        <v>1</v>
      </c>
      <c r="F203" s="241" t="s">
        <v>246</v>
      </c>
      <c r="G203" s="239"/>
      <c r="H203" s="242">
        <v>1.5</v>
      </c>
      <c r="I203" s="243"/>
      <c r="J203" s="239"/>
      <c r="K203" s="239"/>
      <c r="L203" s="244"/>
      <c r="M203" s="245"/>
      <c r="N203" s="246"/>
      <c r="O203" s="246"/>
      <c r="P203" s="246"/>
      <c r="Q203" s="246"/>
      <c r="R203" s="246"/>
      <c r="S203" s="246"/>
      <c r="T203" s="247"/>
      <c r="AT203" s="248" t="s">
        <v>136</v>
      </c>
      <c r="AU203" s="248" t="s">
        <v>87</v>
      </c>
      <c r="AV203" s="12" t="s">
        <v>87</v>
      </c>
      <c r="AW203" s="12" t="s">
        <v>33</v>
      </c>
      <c r="AX203" s="12" t="s">
        <v>78</v>
      </c>
      <c r="AY203" s="248" t="s">
        <v>125</v>
      </c>
    </row>
    <row r="204" spans="2:51" s="13" customFormat="1" ht="12">
      <c r="B204" s="249"/>
      <c r="C204" s="250"/>
      <c r="D204" s="235" t="s">
        <v>136</v>
      </c>
      <c r="E204" s="251" t="s">
        <v>1</v>
      </c>
      <c r="F204" s="252" t="s">
        <v>139</v>
      </c>
      <c r="G204" s="250"/>
      <c r="H204" s="253">
        <v>1.5</v>
      </c>
      <c r="I204" s="254"/>
      <c r="J204" s="250"/>
      <c r="K204" s="250"/>
      <c r="L204" s="255"/>
      <c r="M204" s="256"/>
      <c r="N204" s="257"/>
      <c r="O204" s="257"/>
      <c r="P204" s="257"/>
      <c r="Q204" s="257"/>
      <c r="R204" s="257"/>
      <c r="S204" s="257"/>
      <c r="T204" s="258"/>
      <c r="AT204" s="259" t="s">
        <v>136</v>
      </c>
      <c r="AU204" s="259" t="s">
        <v>87</v>
      </c>
      <c r="AV204" s="13" t="s">
        <v>132</v>
      </c>
      <c r="AW204" s="13" t="s">
        <v>33</v>
      </c>
      <c r="AX204" s="13" t="s">
        <v>83</v>
      </c>
      <c r="AY204" s="259" t="s">
        <v>125</v>
      </c>
    </row>
    <row r="205" spans="2:65" s="1" customFormat="1" ht="14.4" customHeight="1">
      <c r="B205" s="37"/>
      <c r="C205" s="222" t="s">
        <v>247</v>
      </c>
      <c r="D205" s="222" t="s">
        <v>127</v>
      </c>
      <c r="E205" s="223" t="s">
        <v>248</v>
      </c>
      <c r="F205" s="224" t="s">
        <v>249</v>
      </c>
      <c r="G205" s="225" t="s">
        <v>130</v>
      </c>
      <c r="H205" s="226">
        <v>1.5</v>
      </c>
      <c r="I205" s="227"/>
      <c r="J205" s="228">
        <f>ROUND(I205*H205,2)</f>
        <v>0</v>
      </c>
      <c r="K205" s="224" t="s">
        <v>131</v>
      </c>
      <c r="L205" s="42"/>
      <c r="M205" s="229" t="s">
        <v>1</v>
      </c>
      <c r="N205" s="230" t="s">
        <v>43</v>
      </c>
      <c r="O205" s="85"/>
      <c r="P205" s="231">
        <f>O205*H205</f>
        <v>0</v>
      </c>
      <c r="Q205" s="231">
        <v>2E-05</v>
      </c>
      <c r="R205" s="231">
        <f>Q205*H205</f>
        <v>3.0000000000000004E-05</v>
      </c>
      <c r="S205" s="231">
        <v>0</v>
      </c>
      <c r="T205" s="232">
        <f>S205*H205</f>
        <v>0</v>
      </c>
      <c r="AR205" s="233" t="s">
        <v>132</v>
      </c>
      <c r="AT205" s="233" t="s">
        <v>127</v>
      </c>
      <c r="AU205" s="233" t="s">
        <v>87</v>
      </c>
      <c r="AY205" s="16" t="s">
        <v>125</v>
      </c>
      <c r="BE205" s="234">
        <f>IF(N205="základní",J205,0)</f>
        <v>0</v>
      </c>
      <c r="BF205" s="234">
        <f>IF(N205="snížená",J205,0)</f>
        <v>0</v>
      </c>
      <c r="BG205" s="234">
        <f>IF(N205="zákl. přenesená",J205,0)</f>
        <v>0</v>
      </c>
      <c r="BH205" s="234">
        <f>IF(N205="sníž. přenesená",J205,0)</f>
        <v>0</v>
      </c>
      <c r="BI205" s="234">
        <f>IF(N205="nulová",J205,0)</f>
        <v>0</v>
      </c>
      <c r="BJ205" s="16" t="s">
        <v>83</v>
      </c>
      <c r="BK205" s="234">
        <f>ROUND(I205*H205,2)</f>
        <v>0</v>
      </c>
      <c r="BL205" s="16" t="s">
        <v>132</v>
      </c>
      <c r="BM205" s="233" t="s">
        <v>250</v>
      </c>
    </row>
    <row r="206" spans="2:51" s="12" customFormat="1" ht="12">
      <c r="B206" s="238"/>
      <c r="C206" s="239"/>
      <c r="D206" s="235" t="s">
        <v>136</v>
      </c>
      <c r="E206" s="240" t="s">
        <v>1</v>
      </c>
      <c r="F206" s="241" t="s">
        <v>246</v>
      </c>
      <c r="G206" s="239"/>
      <c r="H206" s="242">
        <v>1.5</v>
      </c>
      <c r="I206" s="243"/>
      <c r="J206" s="239"/>
      <c r="K206" s="239"/>
      <c r="L206" s="244"/>
      <c r="M206" s="245"/>
      <c r="N206" s="246"/>
      <c r="O206" s="246"/>
      <c r="P206" s="246"/>
      <c r="Q206" s="246"/>
      <c r="R206" s="246"/>
      <c r="S206" s="246"/>
      <c r="T206" s="247"/>
      <c r="AT206" s="248" t="s">
        <v>136</v>
      </c>
      <c r="AU206" s="248" t="s">
        <v>87</v>
      </c>
      <c r="AV206" s="12" t="s">
        <v>87</v>
      </c>
      <c r="AW206" s="12" t="s">
        <v>33</v>
      </c>
      <c r="AX206" s="12" t="s">
        <v>83</v>
      </c>
      <c r="AY206" s="248" t="s">
        <v>125</v>
      </c>
    </row>
    <row r="207" spans="2:65" s="1" customFormat="1" ht="14.4" customHeight="1">
      <c r="B207" s="37"/>
      <c r="C207" s="222" t="s">
        <v>251</v>
      </c>
      <c r="D207" s="222" t="s">
        <v>127</v>
      </c>
      <c r="E207" s="223" t="s">
        <v>252</v>
      </c>
      <c r="F207" s="224" t="s">
        <v>253</v>
      </c>
      <c r="G207" s="225" t="s">
        <v>187</v>
      </c>
      <c r="H207" s="226">
        <v>0.003</v>
      </c>
      <c r="I207" s="227"/>
      <c r="J207" s="228">
        <f>ROUND(I207*H207,2)</f>
        <v>0</v>
      </c>
      <c r="K207" s="224" t="s">
        <v>131</v>
      </c>
      <c r="L207" s="42"/>
      <c r="M207" s="229" t="s">
        <v>1</v>
      </c>
      <c r="N207" s="230" t="s">
        <v>43</v>
      </c>
      <c r="O207" s="85"/>
      <c r="P207" s="231">
        <f>O207*H207</f>
        <v>0</v>
      </c>
      <c r="Q207" s="231">
        <v>1.04877</v>
      </c>
      <c r="R207" s="231">
        <f>Q207*H207</f>
        <v>0.00314631</v>
      </c>
      <c r="S207" s="231">
        <v>0</v>
      </c>
      <c r="T207" s="232">
        <f>S207*H207</f>
        <v>0</v>
      </c>
      <c r="AR207" s="233" t="s">
        <v>132</v>
      </c>
      <c r="AT207" s="233" t="s">
        <v>127</v>
      </c>
      <c r="AU207" s="233" t="s">
        <v>87</v>
      </c>
      <c r="AY207" s="16" t="s">
        <v>125</v>
      </c>
      <c r="BE207" s="234">
        <f>IF(N207="základní",J207,0)</f>
        <v>0</v>
      </c>
      <c r="BF207" s="234">
        <f>IF(N207="snížená",J207,0)</f>
        <v>0</v>
      </c>
      <c r="BG207" s="234">
        <f>IF(N207="zákl. přenesená",J207,0)</f>
        <v>0</v>
      </c>
      <c r="BH207" s="234">
        <f>IF(N207="sníž. přenesená",J207,0)</f>
        <v>0</v>
      </c>
      <c r="BI207" s="234">
        <f>IF(N207="nulová",J207,0)</f>
        <v>0</v>
      </c>
      <c r="BJ207" s="16" t="s">
        <v>83</v>
      </c>
      <c r="BK207" s="234">
        <f>ROUND(I207*H207,2)</f>
        <v>0</v>
      </c>
      <c r="BL207" s="16" t="s">
        <v>132</v>
      </c>
      <c r="BM207" s="233" t="s">
        <v>254</v>
      </c>
    </row>
    <row r="208" spans="2:51" s="12" customFormat="1" ht="12">
      <c r="B208" s="238"/>
      <c r="C208" s="239"/>
      <c r="D208" s="235" t="s">
        <v>136</v>
      </c>
      <c r="E208" s="240" t="s">
        <v>1</v>
      </c>
      <c r="F208" s="241" t="s">
        <v>255</v>
      </c>
      <c r="G208" s="239"/>
      <c r="H208" s="242">
        <v>0.003</v>
      </c>
      <c r="I208" s="243"/>
      <c r="J208" s="239"/>
      <c r="K208" s="239"/>
      <c r="L208" s="244"/>
      <c r="M208" s="245"/>
      <c r="N208" s="246"/>
      <c r="O208" s="246"/>
      <c r="P208" s="246"/>
      <c r="Q208" s="246"/>
      <c r="R208" s="246"/>
      <c r="S208" s="246"/>
      <c r="T208" s="247"/>
      <c r="AT208" s="248" t="s">
        <v>136</v>
      </c>
      <c r="AU208" s="248" t="s">
        <v>87</v>
      </c>
      <c r="AV208" s="12" t="s">
        <v>87</v>
      </c>
      <c r="AW208" s="12" t="s">
        <v>33</v>
      </c>
      <c r="AX208" s="12" t="s">
        <v>78</v>
      </c>
      <c r="AY208" s="248" t="s">
        <v>125</v>
      </c>
    </row>
    <row r="209" spans="2:51" s="13" customFormat="1" ht="12">
      <c r="B209" s="249"/>
      <c r="C209" s="250"/>
      <c r="D209" s="235" t="s">
        <v>136</v>
      </c>
      <c r="E209" s="251" t="s">
        <v>1</v>
      </c>
      <c r="F209" s="252" t="s">
        <v>139</v>
      </c>
      <c r="G209" s="250"/>
      <c r="H209" s="253">
        <v>0.003</v>
      </c>
      <c r="I209" s="254"/>
      <c r="J209" s="250"/>
      <c r="K209" s="250"/>
      <c r="L209" s="255"/>
      <c r="M209" s="256"/>
      <c r="N209" s="257"/>
      <c r="O209" s="257"/>
      <c r="P209" s="257"/>
      <c r="Q209" s="257"/>
      <c r="R209" s="257"/>
      <c r="S209" s="257"/>
      <c r="T209" s="258"/>
      <c r="AT209" s="259" t="s">
        <v>136</v>
      </c>
      <c r="AU209" s="259" t="s">
        <v>87</v>
      </c>
      <c r="AV209" s="13" t="s">
        <v>132</v>
      </c>
      <c r="AW209" s="13" t="s">
        <v>33</v>
      </c>
      <c r="AX209" s="13" t="s">
        <v>83</v>
      </c>
      <c r="AY209" s="259" t="s">
        <v>125</v>
      </c>
    </row>
    <row r="210" spans="2:63" s="11" customFormat="1" ht="22.8" customHeight="1">
      <c r="B210" s="206"/>
      <c r="C210" s="207"/>
      <c r="D210" s="208" t="s">
        <v>77</v>
      </c>
      <c r="E210" s="220" t="s">
        <v>132</v>
      </c>
      <c r="F210" s="220" t="s">
        <v>256</v>
      </c>
      <c r="G210" s="207"/>
      <c r="H210" s="207"/>
      <c r="I210" s="210"/>
      <c r="J210" s="221">
        <f>BK210</f>
        <v>0</v>
      </c>
      <c r="K210" s="207"/>
      <c r="L210" s="212"/>
      <c r="M210" s="213"/>
      <c r="N210" s="214"/>
      <c r="O210" s="214"/>
      <c r="P210" s="215">
        <f>SUM(P211:P213)</f>
        <v>0</v>
      </c>
      <c r="Q210" s="214"/>
      <c r="R210" s="215">
        <f>SUM(R211:R213)</f>
        <v>10.8719275</v>
      </c>
      <c r="S210" s="214"/>
      <c r="T210" s="216">
        <f>SUM(T211:T213)</f>
        <v>0</v>
      </c>
      <c r="AR210" s="217" t="s">
        <v>83</v>
      </c>
      <c r="AT210" s="218" t="s">
        <v>77</v>
      </c>
      <c r="AU210" s="218" t="s">
        <v>83</v>
      </c>
      <c r="AY210" s="217" t="s">
        <v>125</v>
      </c>
      <c r="BK210" s="219">
        <f>SUM(BK211:BK213)</f>
        <v>0</v>
      </c>
    </row>
    <row r="211" spans="2:65" s="1" customFormat="1" ht="21.6" customHeight="1">
      <c r="B211" s="37"/>
      <c r="C211" s="222" t="s">
        <v>7</v>
      </c>
      <c r="D211" s="222" t="s">
        <v>127</v>
      </c>
      <c r="E211" s="223" t="s">
        <v>257</v>
      </c>
      <c r="F211" s="224" t="s">
        <v>258</v>
      </c>
      <c r="G211" s="225" t="s">
        <v>158</v>
      </c>
      <c r="H211" s="226">
        <v>5.75</v>
      </c>
      <c r="I211" s="227"/>
      <c r="J211" s="228">
        <f>ROUND(I211*H211,2)</f>
        <v>0</v>
      </c>
      <c r="K211" s="224" t="s">
        <v>1</v>
      </c>
      <c r="L211" s="42"/>
      <c r="M211" s="229" t="s">
        <v>1</v>
      </c>
      <c r="N211" s="230" t="s">
        <v>43</v>
      </c>
      <c r="O211" s="85"/>
      <c r="P211" s="231">
        <f>O211*H211</f>
        <v>0</v>
      </c>
      <c r="Q211" s="231">
        <v>1.89077</v>
      </c>
      <c r="R211" s="231">
        <f>Q211*H211</f>
        <v>10.8719275</v>
      </c>
      <c r="S211" s="231">
        <v>0</v>
      </c>
      <c r="T211" s="232">
        <f>S211*H211</f>
        <v>0</v>
      </c>
      <c r="AR211" s="233" t="s">
        <v>132</v>
      </c>
      <c r="AT211" s="233" t="s">
        <v>127</v>
      </c>
      <c r="AU211" s="233" t="s">
        <v>87</v>
      </c>
      <c r="AY211" s="16" t="s">
        <v>125</v>
      </c>
      <c r="BE211" s="234">
        <f>IF(N211="základní",J211,0)</f>
        <v>0</v>
      </c>
      <c r="BF211" s="234">
        <f>IF(N211="snížená",J211,0)</f>
        <v>0</v>
      </c>
      <c r="BG211" s="234">
        <f>IF(N211="zákl. přenesená",J211,0)</f>
        <v>0</v>
      </c>
      <c r="BH211" s="234">
        <f>IF(N211="sníž. přenesená",J211,0)</f>
        <v>0</v>
      </c>
      <c r="BI211" s="234">
        <f>IF(N211="nulová",J211,0)</f>
        <v>0</v>
      </c>
      <c r="BJ211" s="16" t="s">
        <v>83</v>
      </c>
      <c r="BK211" s="234">
        <f>ROUND(I211*H211,2)</f>
        <v>0</v>
      </c>
      <c r="BL211" s="16" t="s">
        <v>132</v>
      </c>
      <c r="BM211" s="233" t="s">
        <v>259</v>
      </c>
    </row>
    <row r="212" spans="2:51" s="12" customFormat="1" ht="12">
      <c r="B212" s="238"/>
      <c r="C212" s="239"/>
      <c r="D212" s="235" t="s">
        <v>136</v>
      </c>
      <c r="E212" s="240" t="s">
        <v>1</v>
      </c>
      <c r="F212" s="241" t="s">
        <v>260</v>
      </c>
      <c r="G212" s="239"/>
      <c r="H212" s="242">
        <v>5.75</v>
      </c>
      <c r="I212" s="243"/>
      <c r="J212" s="239"/>
      <c r="K212" s="239"/>
      <c r="L212" s="244"/>
      <c r="M212" s="245"/>
      <c r="N212" s="246"/>
      <c r="O212" s="246"/>
      <c r="P212" s="246"/>
      <c r="Q212" s="246"/>
      <c r="R212" s="246"/>
      <c r="S212" s="246"/>
      <c r="T212" s="247"/>
      <c r="AT212" s="248" t="s">
        <v>136</v>
      </c>
      <c r="AU212" s="248" t="s">
        <v>87</v>
      </c>
      <c r="AV212" s="12" t="s">
        <v>87</v>
      </c>
      <c r="AW212" s="12" t="s">
        <v>33</v>
      </c>
      <c r="AX212" s="12" t="s">
        <v>78</v>
      </c>
      <c r="AY212" s="248" t="s">
        <v>125</v>
      </c>
    </row>
    <row r="213" spans="2:51" s="13" customFormat="1" ht="12">
      <c r="B213" s="249"/>
      <c r="C213" s="250"/>
      <c r="D213" s="235" t="s">
        <v>136</v>
      </c>
      <c r="E213" s="251" t="s">
        <v>1</v>
      </c>
      <c r="F213" s="252" t="s">
        <v>139</v>
      </c>
      <c r="G213" s="250"/>
      <c r="H213" s="253">
        <v>5.75</v>
      </c>
      <c r="I213" s="254"/>
      <c r="J213" s="250"/>
      <c r="K213" s="250"/>
      <c r="L213" s="255"/>
      <c r="M213" s="256"/>
      <c r="N213" s="257"/>
      <c r="O213" s="257"/>
      <c r="P213" s="257"/>
      <c r="Q213" s="257"/>
      <c r="R213" s="257"/>
      <c r="S213" s="257"/>
      <c r="T213" s="258"/>
      <c r="AT213" s="259" t="s">
        <v>136</v>
      </c>
      <c r="AU213" s="259" t="s">
        <v>87</v>
      </c>
      <c r="AV213" s="13" t="s">
        <v>132</v>
      </c>
      <c r="AW213" s="13" t="s">
        <v>33</v>
      </c>
      <c r="AX213" s="13" t="s">
        <v>83</v>
      </c>
      <c r="AY213" s="259" t="s">
        <v>125</v>
      </c>
    </row>
    <row r="214" spans="2:63" s="11" customFormat="1" ht="22.8" customHeight="1">
      <c r="B214" s="206"/>
      <c r="C214" s="207"/>
      <c r="D214" s="208" t="s">
        <v>77</v>
      </c>
      <c r="E214" s="220" t="s">
        <v>155</v>
      </c>
      <c r="F214" s="220" t="s">
        <v>261</v>
      </c>
      <c r="G214" s="207"/>
      <c r="H214" s="207"/>
      <c r="I214" s="210"/>
      <c r="J214" s="221">
        <f>BK214</f>
        <v>0</v>
      </c>
      <c r="K214" s="207"/>
      <c r="L214" s="212"/>
      <c r="M214" s="213"/>
      <c r="N214" s="214"/>
      <c r="O214" s="214"/>
      <c r="P214" s="215">
        <f>SUM(P215:P250)</f>
        <v>0</v>
      </c>
      <c r="Q214" s="214"/>
      <c r="R214" s="215">
        <f>SUM(R215:R250)</f>
        <v>895.0442</v>
      </c>
      <c r="S214" s="214"/>
      <c r="T214" s="216">
        <f>SUM(T215:T250)</f>
        <v>0</v>
      </c>
      <c r="AR214" s="217" t="s">
        <v>83</v>
      </c>
      <c r="AT214" s="218" t="s">
        <v>77</v>
      </c>
      <c r="AU214" s="218" t="s">
        <v>83</v>
      </c>
      <c r="AY214" s="217" t="s">
        <v>125</v>
      </c>
      <c r="BK214" s="219">
        <f>SUM(BK215:BK250)</f>
        <v>0</v>
      </c>
    </row>
    <row r="215" spans="2:65" s="1" customFormat="1" ht="32.4" customHeight="1">
      <c r="B215" s="37"/>
      <c r="C215" s="222" t="s">
        <v>262</v>
      </c>
      <c r="D215" s="222" t="s">
        <v>127</v>
      </c>
      <c r="E215" s="223" t="s">
        <v>263</v>
      </c>
      <c r="F215" s="224" t="s">
        <v>264</v>
      </c>
      <c r="G215" s="225" t="s">
        <v>130</v>
      </c>
      <c r="H215" s="226">
        <v>4773.8</v>
      </c>
      <c r="I215" s="227"/>
      <c r="J215" s="228">
        <f>ROUND(I215*H215,2)</f>
        <v>0</v>
      </c>
      <c r="K215" s="224" t="s">
        <v>131</v>
      </c>
      <c r="L215" s="42"/>
      <c r="M215" s="229" t="s">
        <v>1</v>
      </c>
      <c r="N215" s="230" t="s">
        <v>43</v>
      </c>
      <c r="O215" s="85"/>
      <c r="P215" s="231">
        <f>O215*H215</f>
        <v>0</v>
      </c>
      <c r="Q215" s="231">
        <v>0</v>
      </c>
      <c r="R215" s="231">
        <f>Q215*H215</f>
        <v>0</v>
      </c>
      <c r="S215" s="231">
        <v>0</v>
      </c>
      <c r="T215" s="232">
        <f>S215*H215</f>
        <v>0</v>
      </c>
      <c r="AR215" s="233" t="s">
        <v>132</v>
      </c>
      <c r="AT215" s="233" t="s">
        <v>127</v>
      </c>
      <c r="AU215" s="233" t="s">
        <v>87</v>
      </c>
      <c r="AY215" s="16" t="s">
        <v>125</v>
      </c>
      <c r="BE215" s="234">
        <f>IF(N215="základní",J215,0)</f>
        <v>0</v>
      </c>
      <c r="BF215" s="234">
        <f>IF(N215="snížená",J215,0)</f>
        <v>0</v>
      </c>
      <c r="BG215" s="234">
        <f>IF(N215="zákl. přenesená",J215,0)</f>
        <v>0</v>
      </c>
      <c r="BH215" s="234">
        <f>IF(N215="sníž. přenesená",J215,0)</f>
        <v>0</v>
      </c>
      <c r="BI215" s="234">
        <f>IF(N215="nulová",J215,0)</f>
        <v>0</v>
      </c>
      <c r="BJ215" s="16" t="s">
        <v>83</v>
      </c>
      <c r="BK215" s="234">
        <f>ROUND(I215*H215,2)</f>
        <v>0</v>
      </c>
      <c r="BL215" s="16" t="s">
        <v>132</v>
      </c>
      <c r="BM215" s="233" t="s">
        <v>265</v>
      </c>
    </row>
    <row r="216" spans="2:47" s="1" customFormat="1" ht="12">
      <c r="B216" s="37"/>
      <c r="C216" s="38"/>
      <c r="D216" s="235" t="s">
        <v>134</v>
      </c>
      <c r="E216" s="38"/>
      <c r="F216" s="236" t="s">
        <v>266</v>
      </c>
      <c r="G216" s="38"/>
      <c r="H216" s="38"/>
      <c r="I216" s="138"/>
      <c r="J216" s="38"/>
      <c r="K216" s="38"/>
      <c r="L216" s="42"/>
      <c r="M216" s="237"/>
      <c r="N216" s="85"/>
      <c r="O216" s="85"/>
      <c r="P216" s="85"/>
      <c r="Q216" s="85"/>
      <c r="R216" s="85"/>
      <c r="S216" s="85"/>
      <c r="T216" s="86"/>
      <c r="AT216" s="16" t="s">
        <v>134</v>
      </c>
      <c r="AU216" s="16" t="s">
        <v>87</v>
      </c>
    </row>
    <row r="217" spans="2:51" s="12" customFormat="1" ht="12">
      <c r="B217" s="238"/>
      <c r="C217" s="239"/>
      <c r="D217" s="235" t="s">
        <v>136</v>
      </c>
      <c r="E217" s="240" t="s">
        <v>1</v>
      </c>
      <c r="F217" s="241" t="s">
        <v>267</v>
      </c>
      <c r="G217" s="239"/>
      <c r="H217" s="242">
        <v>754</v>
      </c>
      <c r="I217" s="243"/>
      <c r="J217" s="239"/>
      <c r="K217" s="239"/>
      <c r="L217" s="244"/>
      <c r="M217" s="245"/>
      <c r="N217" s="246"/>
      <c r="O217" s="246"/>
      <c r="P217" s="246"/>
      <c r="Q217" s="246"/>
      <c r="R217" s="246"/>
      <c r="S217" s="246"/>
      <c r="T217" s="247"/>
      <c r="AT217" s="248" t="s">
        <v>136</v>
      </c>
      <c r="AU217" s="248" t="s">
        <v>87</v>
      </c>
      <c r="AV217" s="12" t="s">
        <v>87</v>
      </c>
      <c r="AW217" s="12" t="s">
        <v>33</v>
      </c>
      <c r="AX217" s="12" t="s">
        <v>78</v>
      </c>
      <c r="AY217" s="248" t="s">
        <v>125</v>
      </c>
    </row>
    <row r="218" spans="2:51" s="12" customFormat="1" ht="12">
      <c r="B218" s="238"/>
      <c r="C218" s="239"/>
      <c r="D218" s="235" t="s">
        <v>136</v>
      </c>
      <c r="E218" s="240" t="s">
        <v>1</v>
      </c>
      <c r="F218" s="241" t="s">
        <v>268</v>
      </c>
      <c r="G218" s="239"/>
      <c r="H218" s="242">
        <v>4019.826</v>
      </c>
      <c r="I218" s="243"/>
      <c r="J218" s="239"/>
      <c r="K218" s="239"/>
      <c r="L218" s="244"/>
      <c r="M218" s="245"/>
      <c r="N218" s="246"/>
      <c r="O218" s="246"/>
      <c r="P218" s="246"/>
      <c r="Q218" s="246"/>
      <c r="R218" s="246"/>
      <c r="S218" s="246"/>
      <c r="T218" s="247"/>
      <c r="AT218" s="248" t="s">
        <v>136</v>
      </c>
      <c r="AU218" s="248" t="s">
        <v>87</v>
      </c>
      <c r="AV218" s="12" t="s">
        <v>87</v>
      </c>
      <c r="AW218" s="12" t="s">
        <v>33</v>
      </c>
      <c r="AX218" s="12" t="s">
        <v>78</v>
      </c>
      <c r="AY218" s="248" t="s">
        <v>125</v>
      </c>
    </row>
    <row r="219" spans="2:51" s="13" customFormat="1" ht="12">
      <c r="B219" s="249"/>
      <c r="C219" s="250"/>
      <c r="D219" s="235" t="s">
        <v>136</v>
      </c>
      <c r="E219" s="251" t="s">
        <v>1</v>
      </c>
      <c r="F219" s="252" t="s">
        <v>139</v>
      </c>
      <c r="G219" s="250"/>
      <c r="H219" s="253">
        <v>4773.826</v>
      </c>
      <c r="I219" s="254"/>
      <c r="J219" s="250"/>
      <c r="K219" s="250"/>
      <c r="L219" s="255"/>
      <c r="M219" s="256"/>
      <c r="N219" s="257"/>
      <c r="O219" s="257"/>
      <c r="P219" s="257"/>
      <c r="Q219" s="257"/>
      <c r="R219" s="257"/>
      <c r="S219" s="257"/>
      <c r="T219" s="258"/>
      <c r="AT219" s="259" t="s">
        <v>136</v>
      </c>
      <c r="AU219" s="259" t="s">
        <v>87</v>
      </c>
      <c r="AV219" s="13" t="s">
        <v>132</v>
      </c>
      <c r="AW219" s="13" t="s">
        <v>33</v>
      </c>
      <c r="AX219" s="13" t="s">
        <v>78</v>
      </c>
      <c r="AY219" s="259" t="s">
        <v>125</v>
      </c>
    </row>
    <row r="220" spans="2:51" s="12" customFormat="1" ht="12">
      <c r="B220" s="238"/>
      <c r="C220" s="239"/>
      <c r="D220" s="235" t="s">
        <v>136</v>
      </c>
      <c r="E220" s="240" t="s">
        <v>1</v>
      </c>
      <c r="F220" s="241" t="s">
        <v>269</v>
      </c>
      <c r="G220" s="239"/>
      <c r="H220" s="242">
        <v>4773.8</v>
      </c>
      <c r="I220" s="243"/>
      <c r="J220" s="239"/>
      <c r="K220" s="239"/>
      <c r="L220" s="244"/>
      <c r="M220" s="245"/>
      <c r="N220" s="246"/>
      <c r="O220" s="246"/>
      <c r="P220" s="246"/>
      <c r="Q220" s="246"/>
      <c r="R220" s="246"/>
      <c r="S220" s="246"/>
      <c r="T220" s="247"/>
      <c r="AT220" s="248" t="s">
        <v>136</v>
      </c>
      <c r="AU220" s="248" t="s">
        <v>87</v>
      </c>
      <c r="AV220" s="12" t="s">
        <v>87</v>
      </c>
      <c r="AW220" s="12" t="s">
        <v>33</v>
      </c>
      <c r="AX220" s="12" t="s">
        <v>83</v>
      </c>
      <c r="AY220" s="248" t="s">
        <v>125</v>
      </c>
    </row>
    <row r="221" spans="2:65" s="1" customFormat="1" ht="21.6" customHeight="1">
      <c r="B221" s="37"/>
      <c r="C221" s="222" t="s">
        <v>210</v>
      </c>
      <c r="D221" s="222" t="s">
        <v>127</v>
      </c>
      <c r="E221" s="223" t="s">
        <v>270</v>
      </c>
      <c r="F221" s="224" t="s">
        <v>271</v>
      </c>
      <c r="G221" s="225" t="s">
        <v>130</v>
      </c>
      <c r="H221" s="226">
        <v>160</v>
      </c>
      <c r="I221" s="227"/>
      <c r="J221" s="228">
        <f>ROUND(I221*H221,2)</f>
        <v>0</v>
      </c>
      <c r="K221" s="224" t="s">
        <v>1</v>
      </c>
      <c r="L221" s="42"/>
      <c r="M221" s="229" t="s">
        <v>1</v>
      </c>
      <c r="N221" s="230" t="s">
        <v>43</v>
      </c>
      <c r="O221" s="85"/>
      <c r="P221" s="231">
        <f>O221*H221</f>
        <v>0</v>
      </c>
      <c r="Q221" s="231">
        <v>0.216</v>
      </c>
      <c r="R221" s="231">
        <f>Q221*H221</f>
        <v>34.56</v>
      </c>
      <c r="S221" s="231">
        <v>0</v>
      </c>
      <c r="T221" s="232">
        <f>S221*H221</f>
        <v>0</v>
      </c>
      <c r="AR221" s="233" t="s">
        <v>132</v>
      </c>
      <c r="AT221" s="233" t="s">
        <v>127</v>
      </c>
      <c r="AU221" s="233" t="s">
        <v>87</v>
      </c>
      <c r="AY221" s="16" t="s">
        <v>125</v>
      </c>
      <c r="BE221" s="234">
        <f>IF(N221="základní",J221,0)</f>
        <v>0</v>
      </c>
      <c r="BF221" s="234">
        <f>IF(N221="snížená",J221,0)</f>
        <v>0</v>
      </c>
      <c r="BG221" s="234">
        <f>IF(N221="zákl. přenesená",J221,0)</f>
        <v>0</v>
      </c>
      <c r="BH221" s="234">
        <f>IF(N221="sníž. přenesená",J221,0)</f>
        <v>0</v>
      </c>
      <c r="BI221" s="234">
        <f>IF(N221="nulová",J221,0)</f>
        <v>0</v>
      </c>
      <c r="BJ221" s="16" t="s">
        <v>83</v>
      </c>
      <c r="BK221" s="234">
        <f>ROUND(I221*H221,2)</f>
        <v>0</v>
      </c>
      <c r="BL221" s="16" t="s">
        <v>132</v>
      </c>
      <c r="BM221" s="233" t="s">
        <v>272</v>
      </c>
    </row>
    <row r="222" spans="2:51" s="12" customFormat="1" ht="12">
      <c r="B222" s="238"/>
      <c r="C222" s="239"/>
      <c r="D222" s="235" t="s">
        <v>136</v>
      </c>
      <c r="E222" s="240" t="s">
        <v>1</v>
      </c>
      <c r="F222" s="241" t="s">
        <v>273</v>
      </c>
      <c r="G222" s="239"/>
      <c r="H222" s="242">
        <v>160</v>
      </c>
      <c r="I222" s="243"/>
      <c r="J222" s="239"/>
      <c r="K222" s="239"/>
      <c r="L222" s="244"/>
      <c r="M222" s="245"/>
      <c r="N222" s="246"/>
      <c r="O222" s="246"/>
      <c r="P222" s="246"/>
      <c r="Q222" s="246"/>
      <c r="R222" s="246"/>
      <c r="S222" s="246"/>
      <c r="T222" s="247"/>
      <c r="AT222" s="248" t="s">
        <v>136</v>
      </c>
      <c r="AU222" s="248" t="s">
        <v>87</v>
      </c>
      <c r="AV222" s="12" t="s">
        <v>87</v>
      </c>
      <c r="AW222" s="12" t="s">
        <v>33</v>
      </c>
      <c r="AX222" s="12" t="s">
        <v>78</v>
      </c>
      <c r="AY222" s="248" t="s">
        <v>125</v>
      </c>
    </row>
    <row r="223" spans="2:51" s="13" customFormat="1" ht="12">
      <c r="B223" s="249"/>
      <c r="C223" s="250"/>
      <c r="D223" s="235" t="s">
        <v>136</v>
      </c>
      <c r="E223" s="251" t="s">
        <v>1</v>
      </c>
      <c r="F223" s="252" t="s">
        <v>139</v>
      </c>
      <c r="G223" s="250"/>
      <c r="H223" s="253">
        <v>160</v>
      </c>
      <c r="I223" s="254"/>
      <c r="J223" s="250"/>
      <c r="K223" s="250"/>
      <c r="L223" s="255"/>
      <c r="M223" s="256"/>
      <c r="N223" s="257"/>
      <c r="O223" s="257"/>
      <c r="P223" s="257"/>
      <c r="Q223" s="257"/>
      <c r="R223" s="257"/>
      <c r="S223" s="257"/>
      <c r="T223" s="258"/>
      <c r="AT223" s="259" t="s">
        <v>136</v>
      </c>
      <c r="AU223" s="259" t="s">
        <v>87</v>
      </c>
      <c r="AV223" s="13" t="s">
        <v>132</v>
      </c>
      <c r="AW223" s="13" t="s">
        <v>33</v>
      </c>
      <c r="AX223" s="13" t="s">
        <v>83</v>
      </c>
      <c r="AY223" s="259" t="s">
        <v>125</v>
      </c>
    </row>
    <row r="224" spans="2:65" s="1" customFormat="1" ht="21.6" customHeight="1">
      <c r="B224" s="37"/>
      <c r="C224" s="222" t="s">
        <v>274</v>
      </c>
      <c r="D224" s="222" t="s">
        <v>127</v>
      </c>
      <c r="E224" s="223" t="s">
        <v>275</v>
      </c>
      <c r="F224" s="224" t="s">
        <v>276</v>
      </c>
      <c r="G224" s="225" t="s">
        <v>130</v>
      </c>
      <c r="H224" s="226">
        <v>2587</v>
      </c>
      <c r="I224" s="227"/>
      <c r="J224" s="228">
        <f>ROUND(I224*H224,2)</f>
        <v>0</v>
      </c>
      <c r="K224" s="224" t="s">
        <v>1</v>
      </c>
      <c r="L224" s="42"/>
      <c r="M224" s="229" t="s">
        <v>1</v>
      </c>
      <c r="N224" s="230" t="s">
        <v>43</v>
      </c>
      <c r="O224" s="85"/>
      <c r="P224" s="231">
        <f>O224*H224</f>
        <v>0</v>
      </c>
      <c r="Q224" s="231">
        <v>0.324</v>
      </c>
      <c r="R224" s="231">
        <f>Q224*H224</f>
        <v>838.188</v>
      </c>
      <c r="S224" s="231">
        <v>0</v>
      </c>
      <c r="T224" s="232">
        <f>S224*H224</f>
        <v>0</v>
      </c>
      <c r="AR224" s="233" t="s">
        <v>132</v>
      </c>
      <c r="AT224" s="233" t="s">
        <v>127</v>
      </c>
      <c r="AU224" s="233" t="s">
        <v>87</v>
      </c>
      <c r="AY224" s="16" t="s">
        <v>125</v>
      </c>
      <c r="BE224" s="234">
        <f>IF(N224="základní",J224,0)</f>
        <v>0</v>
      </c>
      <c r="BF224" s="234">
        <f>IF(N224="snížená",J224,0)</f>
        <v>0</v>
      </c>
      <c r="BG224" s="234">
        <f>IF(N224="zákl. přenesená",J224,0)</f>
        <v>0</v>
      </c>
      <c r="BH224" s="234">
        <f>IF(N224="sníž. přenesená",J224,0)</f>
        <v>0</v>
      </c>
      <c r="BI224" s="234">
        <f>IF(N224="nulová",J224,0)</f>
        <v>0</v>
      </c>
      <c r="BJ224" s="16" t="s">
        <v>83</v>
      </c>
      <c r="BK224" s="234">
        <f>ROUND(I224*H224,2)</f>
        <v>0</v>
      </c>
      <c r="BL224" s="16" t="s">
        <v>132</v>
      </c>
      <c r="BM224" s="233" t="s">
        <v>277</v>
      </c>
    </row>
    <row r="225" spans="2:51" s="12" customFormat="1" ht="12">
      <c r="B225" s="238"/>
      <c r="C225" s="239"/>
      <c r="D225" s="235" t="s">
        <v>136</v>
      </c>
      <c r="E225" s="240" t="s">
        <v>1</v>
      </c>
      <c r="F225" s="241" t="s">
        <v>278</v>
      </c>
      <c r="G225" s="239"/>
      <c r="H225" s="242">
        <v>2587</v>
      </c>
      <c r="I225" s="243"/>
      <c r="J225" s="239"/>
      <c r="K225" s="239"/>
      <c r="L225" s="244"/>
      <c r="M225" s="245"/>
      <c r="N225" s="246"/>
      <c r="O225" s="246"/>
      <c r="P225" s="246"/>
      <c r="Q225" s="246"/>
      <c r="R225" s="246"/>
      <c r="S225" s="246"/>
      <c r="T225" s="247"/>
      <c r="AT225" s="248" t="s">
        <v>136</v>
      </c>
      <c r="AU225" s="248" t="s">
        <v>87</v>
      </c>
      <c r="AV225" s="12" t="s">
        <v>87</v>
      </c>
      <c r="AW225" s="12" t="s">
        <v>33</v>
      </c>
      <c r="AX225" s="12" t="s">
        <v>78</v>
      </c>
      <c r="AY225" s="248" t="s">
        <v>125</v>
      </c>
    </row>
    <row r="226" spans="2:51" s="13" customFormat="1" ht="12">
      <c r="B226" s="249"/>
      <c r="C226" s="250"/>
      <c r="D226" s="235" t="s">
        <v>136</v>
      </c>
      <c r="E226" s="251" t="s">
        <v>1</v>
      </c>
      <c r="F226" s="252" t="s">
        <v>139</v>
      </c>
      <c r="G226" s="250"/>
      <c r="H226" s="253">
        <v>2587</v>
      </c>
      <c r="I226" s="254"/>
      <c r="J226" s="250"/>
      <c r="K226" s="250"/>
      <c r="L226" s="255"/>
      <c r="M226" s="256"/>
      <c r="N226" s="257"/>
      <c r="O226" s="257"/>
      <c r="P226" s="257"/>
      <c r="Q226" s="257"/>
      <c r="R226" s="257"/>
      <c r="S226" s="257"/>
      <c r="T226" s="258"/>
      <c r="AT226" s="259" t="s">
        <v>136</v>
      </c>
      <c r="AU226" s="259" t="s">
        <v>87</v>
      </c>
      <c r="AV226" s="13" t="s">
        <v>132</v>
      </c>
      <c r="AW226" s="13" t="s">
        <v>33</v>
      </c>
      <c r="AX226" s="13" t="s">
        <v>83</v>
      </c>
      <c r="AY226" s="259" t="s">
        <v>125</v>
      </c>
    </row>
    <row r="227" spans="2:65" s="1" customFormat="1" ht="21.6" customHeight="1">
      <c r="B227" s="37"/>
      <c r="C227" s="222" t="s">
        <v>279</v>
      </c>
      <c r="D227" s="222" t="s">
        <v>127</v>
      </c>
      <c r="E227" s="223" t="s">
        <v>280</v>
      </c>
      <c r="F227" s="224" t="s">
        <v>281</v>
      </c>
      <c r="G227" s="225" t="s">
        <v>130</v>
      </c>
      <c r="H227" s="226">
        <v>16122.3</v>
      </c>
      <c r="I227" s="227"/>
      <c r="J227" s="228">
        <f>ROUND(I227*H227,2)</f>
        <v>0</v>
      </c>
      <c r="K227" s="224" t="s">
        <v>131</v>
      </c>
      <c r="L227" s="42"/>
      <c r="M227" s="229" t="s">
        <v>1</v>
      </c>
      <c r="N227" s="230" t="s">
        <v>43</v>
      </c>
      <c r="O227" s="85"/>
      <c r="P227" s="231">
        <f>O227*H227</f>
        <v>0</v>
      </c>
      <c r="Q227" s="231">
        <v>0</v>
      </c>
      <c r="R227" s="231">
        <f>Q227*H227</f>
        <v>0</v>
      </c>
      <c r="S227" s="231">
        <v>0</v>
      </c>
      <c r="T227" s="232">
        <f>S227*H227</f>
        <v>0</v>
      </c>
      <c r="AR227" s="233" t="s">
        <v>132</v>
      </c>
      <c r="AT227" s="233" t="s">
        <v>127</v>
      </c>
      <c r="AU227" s="233" t="s">
        <v>87</v>
      </c>
      <c r="AY227" s="16" t="s">
        <v>125</v>
      </c>
      <c r="BE227" s="234">
        <f>IF(N227="základní",J227,0)</f>
        <v>0</v>
      </c>
      <c r="BF227" s="234">
        <f>IF(N227="snížená",J227,0)</f>
        <v>0</v>
      </c>
      <c r="BG227" s="234">
        <f>IF(N227="zákl. přenesená",J227,0)</f>
        <v>0</v>
      </c>
      <c r="BH227" s="234">
        <f>IF(N227="sníž. přenesená",J227,0)</f>
        <v>0</v>
      </c>
      <c r="BI227" s="234">
        <f>IF(N227="nulová",J227,0)</f>
        <v>0</v>
      </c>
      <c r="BJ227" s="16" t="s">
        <v>83</v>
      </c>
      <c r="BK227" s="234">
        <f>ROUND(I227*H227,2)</f>
        <v>0</v>
      </c>
      <c r="BL227" s="16" t="s">
        <v>132</v>
      </c>
      <c r="BM227" s="233" t="s">
        <v>282</v>
      </c>
    </row>
    <row r="228" spans="2:47" s="1" customFormat="1" ht="12">
      <c r="B228" s="37"/>
      <c r="C228" s="38"/>
      <c r="D228" s="235" t="s">
        <v>134</v>
      </c>
      <c r="E228" s="38"/>
      <c r="F228" s="236" t="s">
        <v>283</v>
      </c>
      <c r="G228" s="38"/>
      <c r="H228" s="38"/>
      <c r="I228" s="138"/>
      <c r="J228" s="38"/>
      <c r="K228" s="38"/>
      <c r="L228" s="42"/>
      <c r="M228" s="237"/>
      <c r="N228" s="85"/>
      <c r="O228" s="85"/>
      <c r="P228" s="85"/>
      <c r="Q228" s="85"/>
      <c r="R228" s="85"/>
      <c r="S228" s="85"/>
      <c r="T228" s="86"/>
      <c r="AT228" s="16" t="s">
        <v>134</v>
      </c>
      <c r="AU228" s="16" t="s">
        <v>87</v>
      </c>
    </row>
    <row r="229" spans="2:51" s="12" customFormat="1" ht="12">
      <c r="B229" s="238"/>
      <c r="C229" s="239"/>
      <c r="D229" s="235" t="s">
        <v>136</v>
      </c>
      <c r="E229" s="240" t="s">
        <v>1</v>
      </c>
      <c r="F229" s="241" t="s">
        <v>284</v>
      </c>
      <c r="G229" s="239"/>
      <c r="H229" s="242">
        <v>16122.3</v>
      </c>
      <c r="I229" s="243"/>
      <c r="J229" s="239"/>
      <c r="K229" s="239"/>
      <c r="L229" s="244"/>
      <c r="M229" s="245"/>
      <c r="N229" s="246"/>
      <c r="O229" s="246"/>
      <c r="P229" s="246"/>
      <c r="Q229" s="246"/>
      <c r="R229" s="246"/>
      <c r="S229" s="246"/>
      <c r="T229" s="247"/>
      <c r="AT229" s="248" t="s">
        <v>136</v>
      </c>
      <c r="AU229" s="248" t="s">
        <v>87</v>
      </c>
      <c r="AV229" s="12" t="s">
        <v>87</v>
      </c>
      <c r="AW229" s="12" t="s">
        <v>33</v>
      </c>
      <c r="AX229" s="12" t="s">
        <v>78</v>
      </c>
      <c r="AY229" s="248" t="s">
        <v>125</v>
      </c>
    </row>
    <row r="230" spans="2:51" s="13" customFormat="1" ht="12">
      <c r="B230" s="249"/>
      <c r="C230" s="250"/>
      <c r="D230" s="235" t="s">
        <v>136</v>
      </c>
      <c r="E230" s="251" t="s">
        <v>1</v>
      </c>
      <c r="F230" s="252" t="s">
        <v>139</v>
      </c>
      <c r="G230" s="250"/>
      <c r="H230" s="253">
        <v>16122.3</v>
      </c>
      <c r="I230" s="254"/>
      <c r="J230" s="250"/>
      <c r="K230" s="250"/>
      <c r="L230" s="255"/>
      <c r="M230" s="256"/>
      <c r="N230" s="257"/>
      <c r="O230" s="257"/>
      <c r="P230" s="257"/>
      <c r="Q230" s="257"/>
      <c r="R230" s="257"/>
      <c r="S230" s="257"/>
      <c r="T230" s="258"/>
      <c r="AT230" s="259" t="s">
        <v>136</v>
      </c>
      <c r="AU230" s="259" t="s">
        <v>87</v>
      </c>
      <c r="AV230" s="13" t="s">
        <v>132</v>
      </c>
      <c r="AW230" s="13" t="s">
        <v>33</v>
      </c>
      <c r="AX230" s="13" t="s">
        <v>83</v>
      </c>
      <c r="AY230" s="259" t="s">
        <v>125</v>
      </c>
    </row>
    <row r="231" spans="2:65" s="1" customFormat="1" ht="21.6" customHeight="1">
      <c r="B231" s="37"/>
      <c r="C231" s="222" t="s">
        <v>285</v>
      </c>
      <c r="D231" s="222" t="s">
        <v>127</v>
      </c>
      <c r="E231" s="223" t="s">
        <v>286</v>
      </c>
      <c r="F231" s="224" t="s">
        <v>287</v>
      </c>
      <c r="G231" s="225" t="s">
        <v>130</v>
      </c>
      <c r="H231" s="226">
        <v>16350.6</v>
      </c>
      <c r="I231" s="227"/>
      <c r="J231" s="228">
        <f>ROUND(I231*H231,2)</f>
        <v>0</v>
      </c>
      <c r="K231" s="224" t="s">
        <v>131</v>
      </c>
      <c r="L231" s="42"/>
      <c r="M231" s="229" t="s">
        <v>1</v>
      </c>
      <c r="N231" s="230" t="s">
        <v>43</v>
      </c>
      <c r="O231" s="85"/>
      <c r="P231" s="231">
        <f>O231*H231</f>
        <v>0</v>
      </c>
      <c r="Q231" s="231">
        <v>0</v>
      </c>
      <c r="R231" s="231">
        <f>Q231*H231</f>
        <v>0</v>
      </c>
      <c r="S231" s="231">
        <v>0</v>
      </c>
      <c r="T231" s="232">
        <f>S231*H231</f>
        <v>0</v>
      </c>
      <c r="AR231" s="233" t="s">
        <v>132</v>
      </c>
      <c r="AT231" s="233" t="s">
        <v>127</v>
      </c>
      <c r="AU231" s="233" t="s">
        <v>87</v>
      </c>
      <c r="AY231" s="16" t="s">
        <v>125</v>
      </c>
      <c r="BE231" s="234">
        <f>IF(N231="základní",J231,0)</f>
        <v>0</v>
      </c>
      <c r="BF231" s="234">
        <f>IF(N231="snížená",J231,0)</f>
        <v>0</v>
      </c>
      <c r="BG231" s="234">
        <f>IF(N231="zákl. přenesená",J231,0)</f>
        <v>0</v>
      </c>
      <c r="BH231" s="234">
        <f>IF(N231="sníž. přenesená",J231,0)</f>
        <v>0</v>
      </c>
      <c r="BI231" s="234">
        <f>IF(N231="nulová",J231,0)</f>
        <v>0</v>
      </c>
      <c r="BJ231" s="16" t="s">
        <v>83</v>
      </c>
      <c r="BK231" s="234">
        <f>ROUND(I231*H231,2)</f>
        <v>0</v>
      </c>
      <c r="BL231" s="16" t="s">
        <v>132</v>
      </c>
      <c r="BM231" s="233" t="s">
        <v>288</v>
      </c>
    </row>
    <row r="232" spans="2:47" s="1" customFormat="1" ht="12">
      <c r="B232" s="37"/>
      <c r="C232" s="38"/>
      <c r="D232" s="235" t="s">
        <v>134</v>
      </c>
      <c r="E232" s="38"/>
      <c r="F232" s="236" t="s">
        <v>289</v>
      </c>
      <c r="G232" s="38"/>
      <c r="H232" s="38"/>
      <c r="I232" s="138"/>
      <c r="J232" s="38"/>
      <c r="K232" s="38"/>
      <c r="L232" s="42"/>
      <c r="M232" s="237"/>
      <c r="N232" s="85"/>
      <c r="O232" s="85"/>
      <c r="P232" s="85"/>
      <c r="Q232" s="85"/>
      <c r="R232" s="85"/>
      <c r="S232" s="85"/>
      <c r="T232" s="86"/>
      <c r="AT232" s="16" t="s">
        <v>134</v>
      </c>
      <c r="AU232" s="16" t="s">
        <v>87</v>
      </c>
    </row>
    <row r="233" spans="2:51" s="12" customFormat="1" ht="12">
      <c r="B233" s="238"/>
      <c r="C233" s="239"/>
      <c r="D233" s="235" t="s">
        <v>136</v>
      </c>
      <c r="E233" s="240" t="s">
        <v>1</v>
      </c>
      <c r="F233" s="241" t="s">
        <v>290</v>
      </c>
      <c r="G233" s="239"/>
      <c r="H233" s="242">
        <v>16350.6</v>
      </c>
      <c r="I233" s="243"/>
      <c r="J233" s="239"/>
      <c r="K233" s="239"/>
      <c r="L233" s="244"/>
      <c r="M233" s="245"/>
      <c r="N233" s="246"/>
      <c r="O233" s="246"/>
      <c r="P233" s="246"/>
      <c r="Q233" s="246"/>
      <c r="R233" s="246"/>
      <c r="S233" s="246"/>
      <c r="T233" s="247"/>
      <c r="AT233" s="248" t="s">
        <v>136</v>
      </c>
      <c r="AU233" s="248" t="s">
        <v>87</v>
      </c>
      <c r="AV233" s="12" t="s">
        <v>87</v>
      </c>
      <c r="AW233" s="12" t="s">
        <v>33</v>
      </c>
      <c r="AX233" s="12" t="s">
        <v>78</v>
      </c>
      <c r="AY233" s="248" t="s">
        <v>125</v>
      </c>
    </row>
    <row r="234" spans="2:51" s="13" customFormat="1" ht="12">
      <c r="B234" s="249"/>
      <c r="C234" s="250"/>
      <c r="D234" s="235" t="s">
        <v>136</v>
      </c>
      <c r="E234" s="251" t="s">
        <v>1</v>
      </c>
      <c r="F234" s="252" t="s">
        <v>139</v>
      </c>
      <c r="G234" s="250"/>
      <c r="H234" s="253">
        <v>16350.6</v>
      </c>
      <c r="I234" s="254"/>
      <c r="J234" s="250"/>
      <c r="K234" s="250"/>
      <c r="L234" s="255"/>
      <c r="M234" s="256"/>
      <c r="N234" s="257"/>
      <c r="O234" s="257"/>
      <c r="P234" s="257"/>
      <c r="Q234" s="257"/>
      <c r="R234" s="257"/>
      <c r="S234" s="257"/>
      <c r="T234" s="258"/>
      <c r="AT234" s="259" t="s">
        <v>136</v>
      </c>
      <c r="AU234" s="259" t="s">
        <v>87</v>
      </c>
      <c r="AV234" s="13" t="s">
        <v>132</v>
      </c>
      <c r="AW234" s="13" t="s">
        <v>33</v>
      </c>
      <c r="AX234" s="13" t="s">
        <v>83</v>
      </c>
      <c r="AY234" s="259" t="s">
        <v>125</v>
      </c>
    </row>
    <row r="235" spans="2:65" s="1" customFormat="1" ht="32.4" customHeight="1">
      <c r="B235" s="37"/>
      <c r="C235" s="222" t="s">
        <v>291</v>
      </c>
      <c r="D235" s="222" t="s">
        <v>127</v>
      </c>
      <c r="E235" s="223" t="s">
        <v>292</v>
      </c>
      <c r="F235" s="224" t="s">
        <v>293</v>
      </c>
      <c r="G235" s="225" t="s">
        <v>130</v>
      </c>
      <c r="H235" s="226">
        <v>16122.3</v>
      </c>
      <c r="I235" s="227"/>
      <c r="J235" s="228">
        <f>ROUND(I235*H235,2)</f>
        <v>0</v>
      </c>
      <c r="K235" s="224" t="s">
        <v>131</v>
      </c>
      <c r="L235" s="42"/>
      <c r="M235" s="229" t="s">
        <v>1</v>
      </c>
      <c r="N235" s="230" t="s">
        <v>43</v>
      </c>
      <c r="O235" s="85"/>
      <c r="P235" s="231">
        <f>O235*H235</f>
        <v>0</v>
      </c>
      <c r="Q235" s="231">
        <v>0</v>
      </c>
      <c r="R235" s="231">
        <f>Q235*H235</f>
        <v>0</v>
      </c>
      <c r="S235" s="231">
        <v>0</v>
      </c>
      <c r="T235" s="232">
        <f>S235*H235</f>
        <v>0</v>
      </c>
      <c r="AR235" s="233" t="s">
        <v>132</v>
      </c>
      <c r="AT235" s="233" t="s">
        <v>127</v>
      </c>
      <c r="AU235" s="233" t="s">
        <v>87</v>
      </c>
      <c r="AY235" s="16" t="s">
        <v>125</v>
      </c>
      <c r="BE235" s="234">
        <f>IF(N235="základní",J235,0)</f>
        <v>0</v>
      </c>
      <c r="BF235" s="234">
        <f>IF(N235="snížená",J235,0)</f>
        <v>0</v>
      </c>
      <c r="BG235" s="234">
        <f>IF(N235="zákl. přenesená",J235,0)</f>
        <v>0</v>
      </c>
      <c r="BH235" s="234">
        <f>IF(N235="sníž. přenesená",J235,0)</f>
        <v>0</v>
      </c>
      <c r="BI235" s="234">
        <f>IF(N235="nulová",J235,0)</f>
        <v>0</v>
      </c>
      <c r="BJ235" s="16" t="s">
        <v>83</v>
      </c>
      <c r="BK235" s="234">
        <f>ROUND(I235*H235,2)</f>
        <v>0</v>
      </c>
      <c r="BL235" s="16" t="s">
        <v>132</v>
      </c>
      <c r="BM235" s="233" t="s">
        <v>294</v>
      </c>
    </row>
    <row r="236" spans="2:47" s="1" customFormat="1" ht="12">
      <c r="B236" s="37"/>
      <c r="C236" s="38"/>
      <c r="D236" s="235" t="s">
        <v>134</v>
      </c>
      <c r="E236" s="38"/>
      <c r="F236" s="236" t="s">
        <v>295</v>
      </c>
      <c r="G236" s="38"/>
      <c r="H236" s="38"/>
      <c r="I236" s="138"/>
      <c r="J236" s="38"/>
      <c r="K236" s="38"/>
      <c r="L236" s="42"/>
      <c r="M236" s="237"/>
      <c r="N236" s="85"/>
      <c r="O236" s="85"/>
      <c r="P236" s="85"/>
      <c r="Q236" s="85"/>
      <c r="R236" s="85"/>
      <c r="S236" s="85"/>
      <c r="T236" s="86"/>
      <c r="AT236" s="16" t="s">
        <v>134</v>
      </c>
      <c r="AU236" s="16" t="s">
        <v>87</v>
      </c>
    </row>
    <row r="237" spans="2:51" s="12" customFormat="1" ht="12">
      <c r="B237" s="238"/>
      <c r="C237" s="239"/>
      <c r="D237" s="235" t="s">
        <v>136</v>
      </c>
      <c r="E237" s="240" t="s">
        <v>1</v>
      </c>
      <c r="F237" s="241" t="s">
        <v>296</v>
      </c>
      <c r="G237" s="239"/>
      <c r="H237" s="242">
        <v>15913.8</v>
      </c>
      <c r="I237" s="243"/>
      <c r="J237" s="239"/>
      <c r="K237" s="239"/>
      <c r="L237" s="244"/>
      <c r="M237" s="245"/>
      <c r="N237" s="246"/>
      <c r="O237" s="246"/>
      <c r="P237" s="246"/>
      <c r="Q237" s="246"/>
      <c r="R237" s="246"/>
      <c r="S237" s="246"/>
      <c r="T237" s="247"/>
      <c r="AT237" s="248" t="s">
        <v>136</v>
      </c>
      <c r="AU237" s="248" t="s">
        <v>87</v>
      </c>
      <c r="AV237" s="12" t="s">
        <v>87</v>
      </c>
      <c r="AW237" s="12" t="s">
        <v>33</v>
      </c>
      <c r="AX237" s="12" t="s">
        <v>78</v>
      </c>
      <c r="AY237" s="248" t="s">
        <v>125</v>
      </c>
    </row>
    <row r="238" spans="2:51" s="12" customFormat="1" ht="12">
      <c r="B238" s="238"/>
      <c r="C238" s="239"/>
      <c r="D238" s="235" t="s">
        <v>136</v>
      </c>
      <c r="E238" s="240" t="s">
        <v>1</v>
      </c>
      <c r="F238" s="241" t="s">
        <v>297</v>
      </c>
      <c r="G238" s="239"/>
      <c r="H238" s="242">
        <v>208.5</v>
      </c>
      <c r="I238" s="243"/>
      <c r="J238" s="239"/>
      <c r="K238" s="239"/>
      <c r="L238" s="244"/>
      <c r="M238" s="245"/>
      <c r="N238" s="246"/>
      <c r="O238" s="246"/>
      <c r="P238" s="246"/>
      <c r="Q238" s="246"/>
      <c r="R238" s="246"/>
      <c r="S238" s="246"/>
      <c r="T238" s="247"/>
      <c r="AT238" s="248" t="s">
        <v>136</v>
      </c>
      <c r="AU238" s="248" t="s">
        <v>87</v>
      </c>
      <c r="AV238" s="12" t="s">
        <v>87</v>
      </c>
      <c r="AW238" s="12" t="s">
        <v>33</v>
      </c>
      <c r="AX238" s="12" t="s">
        <v>78</v>
      </c>
      <c r="AY238" s="248" t="s">
        <v>125</v>
      </c>
    </row>
    <row r="239" spans="2:51" s="13" customFormat="1" ht="12">
      <c r="B239" s="249"/>
      <c r="C239" s="250"/>
      <c r="D239" s="235" t="s">
        <v>136</v>
      </c>
      <c r="E239" s="251" t="s">
        <v>1</v>
      </c>
      <c r="F239" s="252" t="s">
        <v>139</v>
      </c>
      <c r="G239" s="250"/>
      <c r="H239" s="253">
        <v>16122.3</v>
      </c>
      <c r="I239" s="254"/>
      <c r="J239" s="250"/>
      <c r="K239" s="250"/>
      <c r="L239" s="255"/>
      <c r="M239" s="256"/>
      <c r="N239" s="257"/>
      <c r="O239" s="257"/>
      <c r="P239" s="257"/>
      <c r="Q239" s="257"/>
      <c r="R239" s="257"/>
      <c r="S239" s="257"/>
      <c r="T239" s="258"/>
      <c r="AT239" s="259" t="s">
        <v>136</v>
      </c>
      <c r="AU239" s="259" t="s">
        <v>87</v>
      </c>
      <c r="AV239" s="13" t="s">
        <v>132</v>
      </c>
      <c r="AW239" s="13" t="s">
        <v>33</v>
      </c>
      <c r="AX239" s="13" t="s">
        <v>83</v>
      </c>
      <c r="AY239" s="259" t="s">
        <v>125</v>
      </c>
    </row>
    <row r="240" spans="2:65" s="1" customFormat="1" ht="32.4" customHeight="1">
      <c r="B240" s="37"/>
      <c r="C240" s="222" t="s">
        <v>298</v>
      </c>
      <c r="D240" s="222" t="s">
        <v>127</v>
      </c>
      <c r="E240" s="223" t="s">
        <v>299</v>
      </c>
      <c r="F240" s="224" t="s">
        <v>300</v>
      </c>
      <c r="G240" s="225" t="s">
        <v>130</v>
      </c>
      <c r="H240" s="226">
        <v>16350.6</v>
      </c>
      <c r="I240" s="227"/>
      <c r="J240" s="228">
        <f>ROUND(I240*H240,2)</f>
        <v>0</v>
      </c>
      <c r="K240" s="224" t="s">
        <v>131</v>
      </c>
      <c r="L240" s="42"/>
      <c r="M240" s="229" t="s">
        <v>1</v>
      </c>
      <c r="N240" s="230" t="s">
        <v>43</v>
      </c>
      <c r="O240" s="85"/>
      <c r="P240" s="231">
        <f>O240*H240</f>
        <v>0</v>
      </c>
      <c r="Q240" s="231">
        <v>0</v>
      </c>
      <c r="R240" s="231">
        <f>Q240*H240</f>
        <v>0</v>
      </c>
      <c r="S240" s="231">
        <v>0</v>
      </c>
      <c r="T240" s="232">
        <f>S240*H240</f>
        <v>0</v>
      </c>
      <c r="AR240" s="233" t="s">
        <v>132</v>
      </c>
      <c r="AT240" s="233" t="s">
        <v>127</v>
      </c>
      <c r="AU240" s="233" t="s">
        <v>87</v>
      </c>
      <c r="AY240" s="16" t="s">
        <v>125</v>
      </c>
      <c r="BE240" s="234">
        <f>IF(N240="základní",J240,0)</f>
        <v>0</v>
      </c>
      <c r="BF240" s="234">
        <f>IF(N240="snížená",J240,0)</f>
        <v>0</v>
      </c>
      <c r="BG240" s="234">
        <f>IF(N240="zákl. přenesená",J240,0)</f>
        <v>0</v>
      </c>
      <c r="BH240" s="234">
        <f>IF(N240="sníž. přenesená",J240,0)</f>
        <v>0</v>
      </c>
      <c r="BI240" s="234">
        <f>IF(N240="nulová",J240,0)</f>
        <v>0</v>
      </c>
      <c r="BJ240" s="16" t="s">
        <v>83</v>
      </c>
      <c r="BK240" s="234">
        <f>ROUND(I240*H240,2)</f>
        <v>0</v>
      </c>
      <c r="BL240" s="16" t="s">
        <v>132</v>
      </c>
      <c r="BM240" s="233" t="s">
        <v>301</v>
      </c>
    </row>
    <row r="241" spans="2:47" s="1" customFormat="1" ht="12">
      <c r="B241" s="37"/>
      <c r="C241" s="38"/>
      <c r="D241" s="235" t="s">
        <v>134</v>
      </c>
      <c r="E241" s="38"/>
      <c r="F241" s="236" t="s">
        <v>302</v>
      </c>
      <c r="G241" s="38"/>
      <c r="H241" s="38"/>
      <c r="I241" s="138"/>
      <c r="J241" s="38"/>
      <c r="K241" s="38"/>
      <c r="L241" s="42"/>
      <c r="M241" s="237"/>
      <c r="N241" s="85"/>
      <c r="O241" s="85"/>
      <c r="P241" s="85"/>
      <c r="Q241" s="85"/>
      <c r="R241" s="85"/>
      <c r="S241" s="85"/>
      <c r="T241" s="86"/>
      <c r="AT241" s="16" t="s">
        <v>134</v>
      </c>
      <c r="AU241" s="16" t="s">
        <v>87</v>
      </c>
    </row>
    <row r="242" spans="2:51" s="12" customFormat="1" ht="12">
      <c r="B242" s="238"/>
      <c r="C242" s="239"/>
      <c r="D242" s="235" t="s">
        <v>136</v>
      </c>
      <c r="E242" s="240" t="s">
        <v>1</v>
      </c>
      <c r="F242" s="241" t="s">
        <v>303</v>
      </c>
      <c r="G242" s="239"/>
      <c r="H242" s="242">
        <v>16350.576</v>
      </c>
      <c r="I242" s="243"/>
      <c r="J242" s="239"/>
      <c r="K242" s="239"/>
      <c r="L242" s="244"/>
      <c r="M242" s="245"/>
      <c r="N242" s="246"/>
      <c r="O242" s="246"/>
      <c r="P242" s="246"/>
      <c r="Q242" s="246"/>
      <c r="R242" s="246"/>
      <c r="S242" s="246"/>
      <c r="T242" s="247"/>
      <c r="AT242" s="248" t="s">
        <v>136</v>
      </c>
      <c r="AU242" s="248" t="s">
        <v>87</v>
      </c>
      <c r="AV242" s="12" t="s">
        <v>87</v>
      </c>
      <c r="AW242" s="12" t="s">
        <v>33</v>
      </c>
      <c r="AX242" s="12" t="s">
        <v>78</v>
      </c>
      <c r="AY242" s="248" t="s">
        <v>125</v>
      </c>
    </row>
    <row r="243" spans="2:51" s="13" customFormat="1" ht="12">
      <c r="B243" s="249"/>
      <c r="C243" s="250"/>
      <c r="D243" s="235" t="s">
        <v>136</v>
      </c>
      <c r="E243" s="251" t="s">
        <v>1</v>
      </c>
      <c r="F243" s="252" t="s">
        <v>139</v>
      </c>
      <c r="G243" s="250"/>
      <c r="H243" s="253">
        <v>16350.576</v>
      </c>
      <c r="I243" s="254"/>
      <c r="J243" s="250"/>
      <c r="K243" s="250"/>
      <c r="L243" s="255"/>
      <c r="M243" s="256"/>
      <c r="N243" s="257"/>
      <c r="O243" s="257"/>
      <c r="P243" s="257"/>
      <c r="Q243" s="257"/>
      <c r="R243" s="257"/>
      <c r="S243" s="257"/>
      <c r="T243" s="258"/>
      <c r="AT243" s="259" t="s">
        <v>136</v>
      </c>
      <c r="AU243" s="259" t="s">
        <v>87</v>
      </c>
      <c r="AV243" s="13" t="s">
        <v>132</v>
      </c>
      <c r="AW243" s="13" t="s">
        <v>33</v>
      </c>
      <c r="AX243" s="13" t="s">
        <v>78</v>
      </c>
      <c r="AY243" s="259" t="s">
        <v>125</v>
      </c>
    </row>
    <row r="244" spans="2:51" s="12" customFormat="1" ht="12">
      <c r="B244" s="238"/>
      <c r="C244" s="239"/>
      <c r="D244" s="235" t="s">
        <v>136</v>
      </c>
      <c r="E244" s="240" t="s">
        <v>1</v>
      </c>
      <c r="F244" s="241" t="s">
        <v>290</v>
      </c>
      <c r="G244" s="239"/>
      <c r="H244" s="242">
        <v>16350.6</v>
      </c>
      <c r="I244" s="243"/>
      <c r="J244" s="239"/>
      <c r="K244" s="239"/>
      <c r="L244" s="244"/>
      <c r="M244" s="245"/>
      <c r="N244" s="246"/>
      <c r="O244" s="246"/>
      <c r="P244" s="246"/>
      <c r="Q244" s="246"/>
      <c r="R244" s="246"/>
      <c r="S244" s="246"/>
      <c r="T244" s="247"/>
      <c r="AT244" s="248" t="s">
        <v>136</v>
      </c>
      <c r="AU244" s="248" t="s">
        <v>87</v>
      </c>
      <c r="AV244" s="12" t="s">
        <v>87</v>
      </c>
      <c r="AW244" s="12" t="s">
        <v>33</v>
      </c>
      <c r="AX244" s="12" t="s">
        <v>83</v>
      </c>
      <c r="AY244" s="248" t="s">
        <v>125</v>
      </c>
    </row>
    <row r="245" spans="2:65" s="1" customFormat="1" ht="21.6" customHeight="1">
      <c r="B245" s="37"/>
      <c r="C245" s="222" t="s">
        <v>304</v>
      </c>
      <c r="D245" s="222" t="s">
        <v>127</v>
      </c>
      <c r="E245" s="223" t="s">
        <v>305</v>
      </c>
      <c r="F245" s="224" t="s">
        <v>306</v>
      </c>
      <c r="G245" s="225" t="s">
        <v>130</v>
      </c>
      <c r="H245" s="226">
        <v>23</v>
      </c>
      <c r="I245" s="227"/>
      <c r="J245" s="228">
        <f>ROUND(I245*H245,2)</f>
        <v>0</v>
      </c>
      <c r="K245" s="224" t="s">
        <v>1</v>
      </c>
      <c r="L245" s="42"/>
      <c r="M245" s="229" t="s">
        <v>1</v>
      </c>
      <c r="N245" s="230" t="s">
        <v>43</v>
      </c>
      <c r="O245" s="85"/>
      <c r="P245" s="231">
        <f>O245*H245</f>
        <v>0</v>
      </c>
      <c r="Q245" s="231">
        <v>0.8566</v>
      </c>
      <c r="R245" s="231">
        <f>Q245*H245</f>
        <v>19.701800000000002</v>
      </c>
      <c r="S245" s="231">
        <v>0</v>
      </c>
      <c r="T245" s="232">
        <f>S245*H245</f>
        <v>0</v>
      </c>
      <c r="AR245" s="233" t="s">
        <v>132</v>
      </c>
      <c r="AT245" s="233" t="s">
        <v>127</v>
      </c>
      <c r="AU245" s="233" t="s">
        <v>87</v>
      </c>
      <c r="AY245" s="16" t="s">
        <v>125</v>
      </c>
      <c r="BE245" s="234">
        <f>IF(N245="základní",J245,0)</f>
        <v>0</v>
      </c>
      <c r="BF245" s="234">
        <f>IF(N245="snížená",J245,0)</f>
        <v>0</v>
      </c>
      <c r="BG245" s="234">
        <f>IF(N245="zákl. přenesená",J245,0)</f>
        <v>0</v>
      </c>
      <c r="BH245" s="234">
        <f>IF(N245="sníž. přenesená",J245,0)</f>
        <v>0</v>
      </c>
      <c r="BI245" s="234">
        <f>IF(N245="nulová",J245,0)</f>
        <v>0</v>
      </c>
      <c r="BJ245" s="16" t="s">
        <v>83</v>
      </c>
      <c r="BK245" s="234">
        <f>ROUND(I245*H245,2)</f>
        <v>0</v>
      </c>
      <c r="BL245" s="16" t="s">
        <v>132</v>
      </c>
      <c r="BM245" s="233" t="s">
        <v>307</v>
      </c>
    </row>
    <row r="246" spans="2:51" s="12" customFormat="1" ht="12">
      <c r="B246" s="238"/>
      <c r="C246" s="239"/>
      <c r="D246" s="235" t="s">
        <v>136</v>
      </c>
      <c r="E246" s="240" t="s">
        <v>1</v>
      </c>
      <c r="F246" s="241" t="s">
        <v>210</v>
      </c>
      <c r="G246" s="239"/>
      <c r="H246" s="242">
        <v>23</v>
      </c>
      <c r="I246" s="243"/>
      <c r="J246" s="239"/>
      <c r="K246" s="239"/>
      <c r="L246" s="244"/>
      <c r="M246" s="245"/>
      <c r="N246" s="246"/>
      <c r="O246" s="246"/>
      <c r="P246" s="246"/>
      <c r="Q246" s="246"/>
      <c r="R246" s="246"/>
      <c r="S246" s="246"/>
      <c r="T246" s="247"/>
      <c r="AT246" s="248" t="s">
        <v>136</v>
      </c>
      <c r="AU246" s="248" t="s">
        <v>87</v>
      </c>
      <c r="AV246" s="12" t="s">
        <v>87</v>
      </c>
      <c r="AW246" s="12" t="s">
        <v>33</v>
      </c>
      <c r="AX246" s="12" t="s">
        <v>83</v>
      </c>
      <c r="AY246" s="248" t="s">
        <v>125</v>
      </c>
    </row>
    <row r="247" spans="2:65" s="1" customFormat="1" ht="21.6" customHeight="1">
      <c r="B247" s="37"/>
      <c r="C247" s="222" t="s">
        <v>308</v>
      </c>
      <c r="D247" s="222" t="s">
        <v>127</v>
      </c>
      <c r="E247" s="223" t="s">
        <v>309</v>
      </c>
      <c r="F247" s="224" t="s">
        <v>310</v>
      </c>
      <c r="G247" s="225" t="s">
        <v>130</v>
      </c>
      <c r="H247" s="226">
        <v>115</v>
      </c>
      <c r="I247" s="227"/>
      <c r="J247" s="228">
        <f>ROUND(I247*H247,2)</f>
        <v>0</v>
      </c>
      <c r="K247" s="224" t="s">
        <v>131</v>
      </c>
      <c r="L247" s="42"/>
      <c r="M247" s="229" t="s">
        <v>1</v>
      </c>
      <c r="N247" s="230" t="s">
        <v>43</v>
      </c>
      <c r="O247" s="85"/>
      <c r="P247" s="231">
        <f>O247*H247</f>
        <v>0</v>
      </c>
      <c r="Q247" s="231">
        <v>0.02256</v>
      </c>
      <c r="R247" s="231">
        <f>Q247*H247</f>
        <v>2.5944</v>
      </c>
      <c r="S247" s="231">
        <v>0</v>
      </c>
      <c r="T247" s="232">
        <f>S247*H247</f>
        <v>0</v>
      </c>
      <c r="AR247" s="233" t="s">
        <v>132</v>
      </c>
      <c r="AT247" s="233" t="s">
        <v>127</v>
      </c>
      <c r="AU247" s="233" t="s">
        <v>87</v>
      </c>
      <c r="AY247" s="16" t="s">
        <v>125</v>
      </c>
      <c r="BE247" s="234">
        <f>IF(N247="základní",J247,0)</f>
        <v>0</v>
      </c>
      <c r="BF247" s="234">
        <f>IF(N247="snížená",J247,0)</f>
        <v>0</v>
      </c>
      <c r="BG247" s="234">
        <f>IF(N247="zákl. přenesená",J247,0)</f>
        <v>0</v>
      </c>
      <c r="BH247" s="234">
        <f>IF(N247="sníž. přenesená",J247,0)</f>
        <v>0</v>
      </c>
      <c r="BI247" s="234">
        <f>IF(N247="nulová",J247,0)</f>
        <v>0</v>
      </c>
      <c r="BJ247" s="16" t="s">
        <v>83</v>
      </c>
      <c r="BK247" s="234">
        <f>ROUND(I247*H247,2)</f>
        <v>0</v>
      </c>
      <c r="BL247" s="16" t="s">
        <v>132</v>
      </c>
      <c r="BM247" s="233" t="s">
        <v>311</v>
      </c>
    </row>
    <row r="248" spans="2:47" s="1" customFormat="1" ht="12">
      <c r="B248" s="37"/>
      <c r="C248" s="38"/>
      <c r="D248" s="235" t="s">
        <v>134</v>
      </c>
      <c r="E248" s="38"/>
      <c r="F248" s="236" t="s">
        <v>312</v>
      </c>
      <c r="G248" s="38"/>
      <c r="H248" s="38"/>
      <c r="I248" s="138"/>
      <c r="J248" s="38"/>
      <c r="K248" s="38"/>
      <c r="L248" s="42"/>
      <c r="M248" s="237"/>
      <c r="N248" s="85"/>
      <c r="O248" s="85"/>
      <c r="P248" s="85"/>
      <c r="Q248" s="85"/>
      <c r="R248" s="85"/>
      <c r="S248" s="85"/>
      <c r="T248" s="86"/>
      <c r="AT248" s="16" t="s">
        <v>134</v>
      </c>
      <c r="AU248" s="16" t="s">
        <v>87</v>
      </c>
    </row>
    <row r="249" spans="2:51" s="12" customFormat="1" ht="12">
      <c r="B249" s="238"/>
      <c r="C249" s="239"/>
      <c r="D249" s="235" t="s">
        <v>136</v>
      </c>
      <c r="E249" s="240" t="s">
        <v>1</v>
      </c>
      <c r="F249" s="241" t="s">
        <v>313</v>
      </c>
      <c r="G249" s="239"/>
      <c r="H249" s="242">
        <v>115</v>
      </c>
      <c r="I249" s="243"/>
      <c r="J249" s="239"/>
      <c r="K249" s="239"/>
      <c r="L249" s="244"/>
      <c r="M249" s="245"/>
      <c r="N249" s="246"/>
      <c r="O249" s="246"/>
      <c r="P249" s="246"/>
      <c r="Q249" s="246"/>
      <c r="R249" s="246"/>
      <c r="S249" s="246"/>
      <c r="T249" s="247"/>
      <c r="AT249" s="248" t="s">
        <v>136</v>
      </c>
      <c r="AU249" s="248" t="s">
        <v>87</v>
      </c>
      <c r="AV249" s="12" t="s">
        <v>87</v>
      </c>
      <c r="AW249" s="12" t="s">
        <v>33</v>
      </c>
      <c r="AX249" s="12" t="s">
        <v>78</v>
      </c>
      <c r="AY249" s="248" t="s">
        <v>125</v>
      </c>
    </row>
    <row r="250" spans="2:51" s="13" customFormat="1" ht="12">
      <c r="B250" s="249"/>
      <c r="C250" s="250"/>
      <c r="D250" s="235" t="s">
        <v>136</v>
      </c>
      <c r="E250" s="251" t="s">
        <v>1</v>
      </c>
      <c r="F250" s="252" t="s">
        <v>139</v>
      </c>
      <c r="G250" s="250"/>
      <c r="H250" s="253">
        <v>115</v>
      </c>
      <c r="I250" s="254"/>
      <c r="J250" s="250"/>
      <c r="K250" s="250"/>
      <c r="L250" s="255"/>
      <c r="M250" s="256"/>
      <c r="N250" s="257"/>
      <c r="O250" s="257"/>
      <c r="P250" s="257"/>
      <c r="Q250" s="257"/>
      <c r="R250" s="257"/>
      <c r="S250" s="257"/>
      <c r="T250" s="258"/>
      <c r="AT250" s="259" t="s">
        <v>136</v>
      </c>
      <c r="AU250" s="259" t="s">
        <v>87</v>
      </c>
      <c r="AV250" s="13" t="s">
        <v>132</v>
      </c>
      <c r="AW250" s="13" t="s">
        <v>33</v>
      </c>
      <c r="AX250" s="13" t="s">
        <v>83</v>
      </c>
      <c r="AY250" s="259" t="s">
        <v>125</v>
      </c>
    </row>
    <row r="251" spans="2:63" s="11" customFormat="1" ht="22.8" customHeight="1">
      <c r="B251" s="206"/>
      <c r="C251" s="207"/>
      <c r="D251" s="208" t="s">
        <v>77</v>
      </c>
      <c r="E251" s="220" t="s">
        <v>177</v>
      </c>
      <c r="F251" s="220" t="s">
        <v>314</v>
      </c>
      <c r="G251" s="207"/>
      <c r="H251" s="207"/>
      <c r="I251" s="210"/>
      <c r="J251" s="221">
        <f>BK251</f>
        <v>0</v>
      </c>
      <c r="K251" s="207"/>
      <c r="L251" s="212"/>
      <c r="M251" s="213"/>
      <c r="N251" s="214"/>
      <c r="O251" s="214"/>
      <c r="P251" s="215">
        <f>SUM(P252:P295)</f>
        <v>0</v>
      </c>
      <c r="Q251" s="214"/>
      <c r="R251" s="215">
        <f>SUM(R252:R295)</f>
        <v>10.708554999999999</v>
      </c>
      <c r="S251" s="214"/>
      <c r="T251" s="216">
        <f>SUM(T252:T295)</f>
        <v>0</v>
      </c>
      <c r="AR251" s="217" t="s">
        <v>83</v>
      </c>
      <c r="AT251" s="218" t="s">
        <v>77</v>
      </c>
      <c r="AU251" s="218" t="s">
        <v>83</v>
      </c>
      <c r="AY251" s="217" t="s">
        <v>125</v>
      </c>
      <c r="BK251" s="219">
        <f>SUM(BK252:BK295)</f>
        <v>0</v>
      </c>
    </row>
    <row r="252" spans="2:65" s="1" customFormat="1" ht="21.6" customHeight="1">
      <c r="B252" s="37"/>
      <c r="C252" s="222" t="s">
        <v>315</v>
      </c>
      <c r="D252" s="222" t="s">
        <v>127</v>
      </c>
      <c r="E252" s="223" t="s">
        <v>316</v>
      </c>
      <c r="F252" s="224" t="s">
        <v>317</v>
      </c>
      <c r="G252" s="225" t="s">
        <v>318</v>
      </c>
      <c r="H252" s="226">
        <v>2</v>
      </c>
      <c r="I252" s="227"/>
      <c r="J252" s="228">
        <f>ROUND(I252*H252,2)</f>
        <v>0</v>
      </c>
      <c r="K252" s="224" t="s">
        <v>1</v>
      </c>
      <c r="L252" s="42"/>
      <c r="M252" s="229" t="s">
        <v>1</v>
      </c>
      <c r="N252" s="230" t="s">
        <v>43</v>
      </c>
      <c r="O252" s="85"/>
      <c r="P252" s="231">
        <f>O252*H252</f>
        <v>0</v>
      </c>
      <c r="Q252" s="231">
        <v>0</v>
      </c>
      <c r="R252" s="231">
        <f>Q252*H252</f>
        <v>0</v>
      </c>
      <c r="S252" s="231">
        <v>0</v>
      </c>
      <c r="T252" s="232">
        <f>S252*H252</f>
        <v>0</v>
      </c>
      <c r="AR252" s="233" t="s">
        <v>132</v>
      </c>
      <c r="AT252" s="233" t="s">
        <v>127</v>
      </c>
      <c r="AU252" s="233" t="s">
        <v>87</v>
      </c>
      <c r="AY252" s="16" t="s">
        <v>125</v>
      </c>
      <c r="BE252" s="234">
        <f>IF(N252="základní",J252,0)</f>
        <v>0</v>
      </c>
      <c r="BF252" s="234">
        <f>IF(N252="snížená",J252,0)</f>
        <v>0</v>
      </c>
      <c r="BG252" s="234">
        <f>IF(N252="zákl. přenesená",J252,0)</f>
        <v>0</v>
      </c>
      <c r="BH252" s="234">
        <f>IF(N252="sníž. přenesená",J252,0)</f>
        <v>0</v>
      </c>
      <c r="BI252" s="234">
        <f>IF(N252="nulová",J252,0)</f>
        <v>0</v>
      </c>
      <c r="BJ252" s="16" t="s">
        <v>83</v>
      </c>
      <c r="BK252" s="234">
        <f>ROUND(I252*H252,2)</f>
        <v>0</v>
      </c>
      <c r="BL252" s="16" t="s">
        <v>132</v>
      </c>
      <c r="BM252" s="233" t="s">
        <v>319</v>
      </c>
    </row>
    <row r="253" spans="2:51" s="12" customFormat="1" ht="12">
      <c r="B253" s="238"/>
      <c r="C253" s="239"/>
      <c r="D253" s="235" t="s">
        <v>136</v>
      </c>
      <c r="E253" s="240" t="s">
        <v>1</v>
      </c>
      <c r="F253" s="241" t="s">
        <v>320</v>
      </c>
      <c r="G253" s="239"/>
      <c r="H253" s="242">
        <v>2</v>
      </c>
      <c r="I253" s="243"/>
      <c r="J253" s="239"/>
      <c r="K253" s="239"/>
      <c r="L253" s="244"/>
      <c r="M253" s="245"/>
      <c r="N253" s="246"/>
      <c r="O253" s="246"/>
      <c r="P253" s="246"/>
      <c r="Q253" s="246"/>
      <c r="R253" s="246"/>
      <c r="S253" s="246"/>
      <c r="T253" s="247"/>
      <c r="AT253" s="248" t="s">
        <v>136</v>
      </c>
      <c r="AU253" s="248" t="s">
        <v>87</v>
      </c>
      <c r="AV253" s="12" t="s">
        <v>87</v>
      </c>
      <c r="AW253" s="12" t="s">
        <v>33</v>
      </c>
      <c r="AX253" s="12" t="s">
        <v>78</v>
      </c>
      <c r="AY253" s="248" t="s">
        <v>125</v>
      </c>
    </row>
    <row r="254" spans="2:51" s="13" customFormat="1" ht="12">
      <c r="B254" s="249"/>
      <c r="C254" s="250"/>
      <c r="D254" s="235" t="s">
        <v>136</v>
      </c>
      <c r="E254" s="251" t="s">
        <v>1</v>
      </c>
      <c r="F254" s="252" t="s">
        <v>139</v>
      </c>
      <c r="G254" s="250"/>
      <c r="H254" s="253">
        <v>2</v>
      </c>
      <c r="I254" s="254"/>
      <c r="J254" s="250"/>
      <c r="K254" s="250"/>
      <c r="L254" s="255"/>
      <c r="M254" s="256"/>
      <c r="N254" s="257"/>
      <c r="O254" s="257"/>
      <c r="P254" s="257"/>
      <c r="Q254" s="257"/>
      <c r="R254" s="257"/>
      <c r="S254" s="257"/>
      <c r="T254" s="258"/>
      <c r="AT254" s="259" t="s">
        <v>136</v>
      </c>
      <c r="AU254" s="259" t="s">
        <v>87</v>
      </c>
      <c r="AV254" s="13" t="s">
        <v>132</v>
      </c>
      <c r="AW254" s="13" t="s">
        <v>33</v>
      </c>
      <c r="AX254" s="13" t="s">
        <v>83</v>
      </c>
      <c r="AY254" s="259" t="s">
        <v>125</v>
      </c>
    </row>
    <row r="255" spans="2:65" s="1" customFormat="1" ht="21.6" customHeight="1">
      <c r="B255" s="37"/>
      <c r="C255" s="222" t="s">
        <v>321</v>
      </c>
      <c r="D255" s="222" t="s">
        <v>127</v>
      </c>
      <c r="E255" s="223" t="s">
        <v>322</v>
      </c>
      <c r="F255" s="224" t="s">
        <v>323</v>
      </c>
      <c r="G255" s="225" t="s">
        <v>324</v>
      </c>
      <c r="H255" s="226">
        <v>33.5</v>
      </c>
      <c r="I255" s="227"/>
      <c r="J255" s="228">
        <f>ROUND(I255*H255,2)</f>
        <v>0</v>
      </c>
      <c r="K255" s="224" t="s">
        <v>131</v>
      </c>
      <c r="L255" s="42"/>
      <c r="M255" s="229" t="s">
        <v>1</v>
      </c>
      <c r="N255" s="230" t="s">
        <v>43</v>
      </c>
      <c r="O255" s="85"/>
      <c r="P255" s="231">
        <f>O255*H255</f>
        <v>0</v>
      </c>
      <c r="Q255" s="231">
        <v>0.00241</v>
      </c>
      <c r="R255" s="231">
        <f>Q255*H255</f>
        <v>0.08073499999999999</v>
      </c>
      <c r="S255" s="231">
        <v>0</v>
      </c>
      <c r="T255" s="232">
        <f>S255*H255</f>
        <v>0</v>
      </c>
      <c r="AR255" s="233" t="s">
        <v>132</v>
      </c>
      <c r="AT255" s="233" t="s">
        <v>127</v>
      </c>
      <c r="AU255" s="233" t="s">
        <v>87</v>
      </c>
      <c r="AY255" s="16" t="s">
        <v>125</v>
      </c>
      <c r="BE255" s="234">
        <f>IF(N255="základní",J255,0)</f>
        <v>0</v>
      </c>
      <c r="BF255" s="234">
        <f>IF(N255="snížená",J255,0)</f>
        <v>0</v>
      </c>
      <c r="BG255" s="234">
        <f>IF(N255="zákl. přenesená",J255,0)</f>
        <v>0</v>
      </c>
      <c r="BH255" s="234">
        <f>IF(N255="sníž. přenesená",J255,0)</f>
        <v>0</v>
      </c>
      <c r="BI255" s="234">
        <f>IF(N255="nulová",J255,0)</f>
        <v>0</v>
      </c>
      <c r="BJ255" s="16" t="s">
        <v>83</v>
      </c>
      <c r="BK255" s="234">
        <f>ROUND(I255*H255,2)</f>
        <v>0</v>
      </c>
      <c r="BL255" s="16" t="s">
        <v>132</v>
      </c>
      <c r="BM255" s="233" t="s">
        <v>325</v>
      </c>
    </row>
    <row r="256" spans="2:47" s="1" customFormat="1" ht="12">
      <c r="B256" s="37"/>
      <c r="C256" s="38"/>
      <c r="D256" s="235" t="s">
        <v>134</v>
      </c>
      <c r="E256" s="38"/>
      <c r="F256" s="236" t="s">
        <v>326</v>
      </c>
      <c r="G256" s="38"/>
      <c r="H256" s="38"/>
      <c r="I256" s="138"/>
      <c r="J256" s="38"/>
      <c r="K256" s="38"/>
      <c r="L256" s="42"/>
      <c r="M256" s="237"/>
      <c r="N256" s="85"/>
      <c r="O256" s="85"/>
      <c r="P256" s="85"/>
      <c r="Q256" s="85"/>
      <c r="R256" s="85"/>
      <c r="S256" s="85"/>
      <c r="T256" s="86"/>
      <c r="AT256" s="16" t="s">
        <v>134</v>
      </c>
      <c r="AU256" s="16" t="s">
        <v>87</v>
      </c>
    </row>
    <row r="257" spans="2:51" s="12" customFormat="1" ht="12">
      <c r="B257" s="238"/>
      <c r="C257" s="239"/>
      <c r="D257" s="235" t="s">
        <v>136</v>
      </c>
      <c r="E257" s="240" t="s">
        <v>1</v>
      </c>
      <c r="F257" s="241" t="s">
        <v>327</v>
      </c>
      <c r="G257" s="239"/>
      <c r="H257" s="242">
        <v>33.5</v>
      </c>
      <c r="I257" s="243"/>
      <c r="J257" s="239"/>
      <c r="K257" s="239"/>
      <c r="L257" s="244"/>
      <c r="M257" s="245"/>
      <c r="N257" s="246"/>
      <c r="O257" s="246"/>
      <c r="P257" s="246"/>
      <c r="Q257" s="246"/>
      <c r="R257" s="246"/>
      <c r="S257" s="246"/>
      <c r="T257" s="247"/>
      <c r="AT257" s="248" t="s">
        <v>136</v>
      </c>
      <c r="AU257" s="248" t="s">
        <v>87</v>
      </c>
      <c r="AV257" s="12" t="s">
        <v>87</v>
      </c>
      <c r="AW257" s="12" t="s">
        <v>33</v>
      </c>
      <c r="AX257" s="12" t="s">
        <v>83</v>
      </c>
      <c r="AY257" s="248" t="s">
        <v>125</v>
      </c>
    </row>
    <row r="258" spans="2:65" s="1" customFormat="1" ht="21.6" customHeight="1">
      <c r="B258" s="37"/>
      <c r="C258" s="222" t="s">
        <v>328</v>
      </c>
      <c r="D258" s="222" t="s">
        <v>127</v>
      </c>
      <c r="E258" s="223" t="s">
        <v>329</v>
      </c>
      <c r="F258" s="224" t="s">
        <v>330</v>
      </c>
      <c r="G258" s="225" t="s">
        <v>324</v>
      </c>
      <c r="H258" s="226">
        <v>33.5</v>
      </c>
      <c r="I258" s="227"/>
      <c r="J258" s="228">
        <f>ROUND(I258*H258,2)</f>
        <v>0</v>
      </c>
      <c r="K258" s="224" t="s">
        <v>1</v>
      </c>
      <c r="L258" s="42"/>
      <c r="M258" s="229" t="s">
        <v>1</v>
      </c>
      <c r="N258" s="230" t="s">
        <v>43</v>
      </c>
      <c r="O258" s="85"/>
      <c r="P258" s="231">
        <f>O258*H258</f>
        <v>0</v>
      </c>
      <c r="Q258" s="231">
        <v>0</v>
      </c>
      <c r="R258" s="231">
        <f>Q258*H258</f>
        <v>0</v>
      </c>
      <c r="S258" s="231">
        <v>0</v>
      </c>
      <c r="T258" s="232">
        <f>S258*H258</f>
        <v>0</v>
      </c>
      <c r="AR258" s="233" t="s">
        <v>132</v>
      </c>
      <c r="AT258" s="233" t="s">
        <v>127</v>
      </c>
      <c r="AU258" s="233" t="s">
        <v>87</v>
      </c>
      <c r="AY258" s="16" t="s">
        <v>125</v>
      </c>
      <c r="BE258" s="234">
        <f>IF(N258="základní",J258,0)</f>
        <v>0</v>
      </c>
      <c r="BF258" s="234">
        <f>IF(N258="snížená",J258,0)</f>
        <v>0</v>
      </c>
      <c r="BG258" s="234">
        <f>IF(N258="zákl. přenesená",J258,0)</f>
        <v>0</v>
      </c>
      <c r="BH258" s="234">
        <f>IF(N258="sníž. přenesená",J258,0)</f>
        <v>0</v>
      </c>
      <c r="BI258" s="234">
        <f>IF(N258="nulová",J258,0)</f>
        <v>0</v>
      </c>
      <c r="BJ258" s="16" t="s">
        <v>83</v>
      </c>
      <c r="BK258" s="234">
        <f>ROUND(I258*H258,2)</f>
        <v>0</v>
      </c>
      <c r="BL258" s="16" t="s">
        <v>132</v>
      </c>
      <c r="BM258" s="233" t="s">
        <v>331</v>
      </c>
    </row>
    <row r="259" spans="2:51" s="12" customFormat="1" ht="12">
      <c r="B259" s="238"/>
      <c r="C259" s="239"/>
      <c r="D259" s="235" t="s">
        <v>136</v>
      </c>
      <c r="E259" s="240" t="s">
        <v>1</v>
      </c>
      <c r="F259" s="241" t="s">
        <v>327</v>
      </c>
      <c r="G259" s="239"/>
      <c r="H259" s="242">
        <v>33.5</v>
      </c>
      <c r="I259" s="243"/>
      <c r="J259" s="239"/>
      <c r="K259" s="239"/>
      <c r="L259" s="244"/>
      <c r="M259" s="245"/>
      <c r="N259" s="246"/>
      <c r="O259" s="246"/>
      <c r="P259" s="246"/>
      <c r="Q259" s="246"/>
      <c r="R259" s="246"/>
      <c r="S259" s="246"/>
      <c r="T259" s="247"/>
      <c r="AT259" s="248" t="s">
        <v>136</v>
      </c>
      <c r="AU259" s="248" t="s">
        <v>87</v>
      </c>
      <c r="AV259" s="12" t="s">
        <v>87</v>
      </c>
      <c r="AW259" s="12" t="s">
        <v>33</v>
      </c>
      <c r="AX259" s="12" t="s">
        <v>78</v>
      </c>
      <c r="AY259" s="248" t="s">
        <v>125</v>
      </c>
    </row>
    <row r="260" spans="2:51" s="13" customFormat="1" ht="12">
      <c r="B260" s="249"/>
      <c r="C260" s="250"/>
      <c r="D260" s="235" t="s">
        <v>136</v>
      </c>
      <c r="E260" s="251" t="s">
        <v>1</v>
      </c>
      <c r="F260" s="252" t="s">
        <v>139</v>
      </c>
      <c r="G260" s="250"/>
      <c r="H260" s="253">
        <v>33.5</v>
      </c>
      <c r="I260" s="254"/>
      <c r="J260" s="250"/>
      <c r="K260" s="250"/>
      <c r="L260" s="255"/>
      <c r="M260" s="256"/>
      <c r="N260" s="257"/>
      <c r="O260" s="257"/>
      <c r="P260" s="257"/>
      <c r="Q260" s="257"/>
      <c r="R260" s="257"/>
      <c r="S260" s="257"/>
      <c r="T260" s="258"/>
      <c r="AT260" s="259" t="s">
        <v>136</v>
      </c>
      <c r="AU260" s="259" t="s">
        <v>87</v>
      </c>
      <c r="AV260" s="13" t="s">
        <v>132</v>
      </c>
      <c r="AW260" s="13" t="s">
        <v>33</v>
      </c>
      <c r="AX260" s="13" t="s">
        <v>83</v>
      </c>
      <c r="AY260" s="259" t="s">
        <v>125</v>
      </c>
    </row>
    <row r="261" spans="2:65" s="1" customFormat="1" ht="21.6" customHeight="1">
      <c r="B261" s="37"/>
      <c r="C261" s="222" t="s">
        <v>332</v>
      </c>
      <c r="D261" s="222" t="s">
        <v>127</v>
      </c>
      <c r="E261" s="223" t="s">
        <v>333</v>
      </c>
      <c r="F261" s="224" t="s">
        <v>334</v>
      </c>
      <c r="G261" s="225" t="s">
        <v>335</v>
      </c>
      <c r="H261" s="226">
        <v>1</v>
      </c>
      <c r="I261" s="227"/>
      <c r="J261" s="228">
        <f>ROUND(I261*H261,2)</f>
        <v>0</v>
      </c>
      <c r="K261" s="224" t="s">
        <v>131</v>
      </c>
      <c r="L261" s="42"/>
      <c r="M261" s="229" t="s">
        <v>1</v>
      </c>
      <c r="N261" s="230" t="s">
        <v>43</v>
      </c>
      <c r="O261" s="85"/>
      <c r="P261" s="231">
        <f>O261*H261</f>
        <v>0</v>
      </c>
      <c r="Q261" s="231">
        <v>0.3409</v>
      </c>
      <c r="R261" s="231">
        <f>Q261*H261</f>
        <v>0.3409</v>
      </c>
      <c r="S261" s="231">
        <v>0</v>
      </c>
      <c r="T261" s="232">
        <f>S261*H261</f>
        <v>0</v>
      </c>
      <c r="AR261" s="233" t="s">
        <v>132</v>
      </c>
      <c r="AT261" s="233" t="s">
        <v>127</v>
      </c>
      <c r="AU261" s="233" t="s">
        <v>87</v>
      </c>
      <c r="AY261" s="16" t="s">
        <v>125</v>
      </c>
      <c r="BE261" s="234">
        <f>IF(N261="základní",J261,0)</f>
        <v>0</v>
      </c>
      <c r="BF261" s="234">
        <f>IF(N261="snížená",J261,0)</f>
        <v>0</v>
      </c>
      <c r="BG261" s="234">
        <f>IF(N261="zákl. přenesená",J261,0)</f>
        <v>0</v>
      </c>
      <c r="BH261" s="234">
        <f>IF(N261="sníž. přenesená",J261,0)</f>
        <v>0</v>
      </c>
      <c r="BI261" s="234">
        <f>IF(N261="nulová",J261,0)</f>
        <v>0</v>
      </c>
      <c r="BJ261" s="16" t="s">
        <v>83</v>
      </c>
      <c r="BK261" s="234">
        <f>ROUND(I261*H261,2)</f>
        <v>0</v>
      </c>
      <c r="BL261" s="16" t="s">
        <v>132</v>
      </c>
      <c r="BM261" s="233" t="s">
        <v>336</v>
      </c>
    </row>
    <row r="262" spans="2:47" s="1" customFormat="1" ht="12">
      <c r="B262" s="37"/>
      <c r="C262" s="38"/>
      <c r="D262" s="235" t="s">
        <v>134</v>
      </c>
      <c r="E262" s="38"/>
      <c r="F262" s="236" t="s">
        <v>334</v>
      </c>
      <c r="G262" s="38"/>
      <c r="H262" s="38"/>
      <c r="I262" s="138"/>
      <c r="J262" s="38"/>
      <c r="K262" s="38"/>
      <c r="L262" s="42"/>
      <c r="M262" s="237"/>
      <c r="N262" s="85"/>
      <c r="O262" s="85"/>
      <c r="P262" s="85"/>
      <c r="Q262" s="85"/>
      <c r="R262" s="85"/>
      <c r="S262" s="85"/>
      <c r="T262" s="86"/>
      <c r="AT262" s="16" t="s">
        <v>134</v>
      </c>
      <c r="AU262" s="16" t="s">
        <v>87</v>
      </c>
    </row>
    <row r="263" spans="2:51" s="12" customFormat="1" ht="12">
      <c r="B263" s="238"/>
      <c r="C263" s="239"/>
      <c r="D263" s="235" t="s">
        <v>136</v>
      </c>
      <c r="E263" s="240" t="s">
        <v>1</v>
      </c>
      <c r="F263" s="241" t="s">
        <v>337</v>
      </c>
      <c r="G263" s="239"/>
      <c r="H263" s="242">
        <v>1</v>
      </c>
      <c r="I263" s="243"/>
      <c r="J263" s="239"/>
      <c r="K263" s="239"/>
      <c r="L263" s="244"/>
      <c r="M263" s="245"/>
      <c r="N263" s="246"/>
      <c r="O263" s="246"/>
      <c r="P263" s="246"/>
      <c r="Q263" s="246"/>
      <c r="R263" s="246"/>
      <c r="S263" s="246"/>
      <c r="T263" s="247"/>
      <c r="AT263" s="248" t="s">
        <v>136</v>
      </c>
      <c r="AU263" s="248" t="s">
        <v>87</v>
      </c>
      <c r="AV263" s="12" t="s">
        <v>87</v>
      </c>
      <c r="AW263" s="12" t="s">
        <v>33</v>
      </c>
      <c r="AX263" s="12" t="s">
        <v>83</v>
      </c>
      <c r="AY263" s="248" t="s">
        <v>125</v>
      </c>
    </row>
    <row r="264" spans="2:65" s="1" customFormat="1" ht="21.6" customHeight="1">
      <c r="B264" s="37"/>
      <c r="C264" s="260" t="s">
        <v>338</v>
      </c>
      <c r="D264" s="260" t="s">
        <v>199</v>
      </c>
      <c r="E264" s="261" t="s">
        <v>339</v>
      </c>
      <c r="F264" s="262" t="s">
        <v>340</v>
      </c>
      <c r="G264" s="263" t="s">
        <v>335</v>
      </c>
      <c r="H264" s="264">
        <v>1.01</v>
      </c>
      <c r="I264" s="265"/>
      <c r="J264" s="266">
        <f>ROUND(I264*H264,2)</f>
        <v>0</v>
      </c>
      <c r="K264" s="262" t="s">
        <v>131</v>
      </c>
      <c r="L264" s="267"/>
      <c r="M264" s="268" t="s">
        <v>1</v>
      </c>
      <c r="N264" s="269" t="s">
        <v>43</v>
      </c>
      <c r="O264" s="85"/>
      <c r="P264" s="231">
        <f>O264*H264</f>
        <v>0</v>
      </c>
      <c r="Q264" s="231">
        <v>0.097</v>
      </c>
      <c r="R264" s="231">
        <f>Q264*H264</f>
        <v>0.09797</v>
      </c>
      <c r="S264" s="231">
        <v>0</v>
      </c>
      <c r="T264" s="232">
        <f>S264*H264</f>
        <v>0</v>
      </c>
      <c r="AR264" s="233" t="s">
        <v>177</v>
      </c>
      <c r="AT264" s="233" t="s">
        <v>199</v>
      </c>
      <c r="AU264" s="233" t="s">
        <v>87</v>
      </c>
      <c r="AY264" s="16" t="s">
        <v>125</v>
      </c>
      <c r="BE264" s="234">
        <f>IF(N264="základní",J264,0)</f>
        <v>0</v>
      </c>
      <c r="BF264" s="234">
        <f>IF(N264="snížená",J264,0)</f>
        <v>0</v>
      </c>
      <c r="BG264" s="234">
        <f>IF(N264="zákl. přenesená",J264,0)</f>
        <v>0</v>
      </c>
      <c r="BH264" s="234">
        <f>IF(N264="sníž. přenesená",J264,0)</f>
        <v>0</v>
      </c>
      <c r="BI264" s="234">
        <f>IF(N264="nulová",J264,0)</f>
        <v>0</v>
      </c>
      <c r="BJ264" s="16" t="s">
        <v>83</v>
      </c>
      <c r="BK264" s="234">
        <f>ROUND(I264*H264,2)</f>
        <v>0</v>
      </c>
      <c r="BL264" s="16" t="s">
        <v>132</v>
      </c>
      <c r="BM264" s="233" t="s">
        <v>341</v>
      </c>
    </row>
    <row r="265" spans="2:47" s="1" customFormat="1" ht="12">
      <c r="B265" s="37"/>
      <c r="C265" s="38"/>
      <c r="D265" s="235" t="s">
        <v>134</v>
      </c>
      <c r="E265" s="38"/>
      <c r="F265" s="236" t="s">
        <v>340</v>
      </c>
      <c r="G265" s="38"/>
      <c r="H265" s="38"/>
      <c r="I265" s="138"/>
      <c r="J265" s="38"/>
      <c r="K265" s="38"/>
      <c r="L265" s="42"/>
      <c r="M265" s="237"/>
      <c r="N265" s="85"/>
      <c r="O265" s="85"/>
      <c r="P265" s="85"/>
      <c r="Q265" s="85"/>
      <c r="R265" s="85"/>
      <c r="S265" s="85"/>
      <c r="T265" s="86"/>
      <c r="AT265" s="16" t="s">
        <v>134</v>
      </c>
      <c r="AU265" s="16" t="s">
        <v>87</v>
      </c>
    </row>
    <row r="266" spans="2:51" s="12" customFormat="1" ht="12">
      <c r="B266" s="238"/>
      <c r="C266" s="239"/>
      <c r="D266" s="235" t="s">
        <v>136</v>
      </c>
      <c r="E266" s="240" t="s">
        <v>1</v>
      </c>
      <c r="F266" s="241" t="s">
        <v>342</v>
      </c>
      <c r="G266" s="239"/>
      <c r="H266" s="242">
        <v>1.01</v>
      </c>
      <c r="I266" s="243"/>
      <c r="J266" s="239"/>
      <c r="K266" s="239"/>
      <c r="L266" s="244"/>
      <c r="M266" s="245"/>
      <c r="N266" s="246"/>
      <c r="O266" s="246"/>
      <c r="P266" s="246"/>
      <c r="Q266" s="246"/>
      <c r="R266" s="246"/>
      <c r="S266" s="246"/>
      <c r="T266" s="247"/>
      <c r="AT266" s="248" t="s">
        <v>136</v>
      </c>
      <c r="AU266" s="248" t="s">
        <v>87</v>
      </c>
      <c r="AV266" s="12" t="s">
        <v>87</v>
      </c>
      <c r="AW266" s="12" t="s">
        <v>33</v>
      </c>
      <c r="AX266" s="12" t="s">
        <v>83</v>
      </c>
      <c r="AY266" s="248" t="s">
        <v>125</v>
      </c>
    </row>
    <row r="267" spans="2:65" s="1" customFormat="1" ht="21.6" customHeight="1">
      <c r="B267" s="37"/>
      <c r="C267" s="260" t="s">
        <v>343</v>
      </c>
      <c r="D267" s="260" t="s">
        <v>199</v>
      </c>
      <c r="E267" s="261" t="s">
        <v>344</v>
      </c>
      <c r="F267" s="262" t="s">
        <v>345</v>
      </c>
      <c r="G267" s="263" t="s">
        <v>335</v>
      </c>
      <c r="H267" s="264">
        <v>1.01</v>
      </c>
      <c r="I267" s="265"/>
      <c r="J267" s="266">
        <f>ROUND(I267*H267,2)</f>
        <v>0</v>
      </c>
      <c r="K267" s="262" t="s">
        <v>131</v>
      </c>
      <c r="L267" s="267"/>
      <c r="M267" s="268" t="s">
        <v>1</v>
      </c>
      <c r="N267" s="269" t="s">
        <v>43</v>
      </c>
      <c r="O267" s="85"/>
      <c r="P267" s="231">
        <f>O267*H267</f>
        <v>0</v>
      </c>
      <c r="Q267" s="231">
        <v>0.04</v>
      </c>
      <c r="R267" s="231">
        <f>Q267*H267</f>
        <v>0.0404</v>
      </c>
      <c r="S267" s="231">
        <v>0</v>
      </c>
      <c r="T267" s="232">
        <f>S267*H267</f>
        <v>0</v>
      </c>
      <c r="AR267" s="233" t="s">
        <v>177</v>
      </c>
      <c r="AT267" s="233" t="s">
        <v>199</v>
      </c>
      <c r="AU267" s="233" t="s">
        <v>87</v>
      </c>
      <c r="AY267" s="16" t="s">
        <v>125</v>
      </c>
      <c r="BE267" s="234">
        <f>IF(N267="základní",J267,0)</f>
        <v>0</v>
      </c>
      <c r="BF267" s="234">
        <f>IF(N267="snížená",J267,0)</f>
        <v>0</v>
      </c>
      <c r="BG267" s="234">
        <f>IF(N267="zákl. přenesená",J267,0)</f>
        <v>0</v>
      </c>
      <c r="BH267" s="234">
        <f>IF(N267="sníž. přenesená",J267,0)</f>
        <v>0</v>
      </c>
      <c r="BI267" s="234">
        <f>IF(N267="nulová",J267,0)</f>
        <v>0</v>
      </c>
      <c r="BJ267" s="16" t="s">
        <v>83</v>
      </c>
      <c r="BK267" s="234">
        <f>ROUND(I267*H267,2)</f>
        <v>0</v>
      </c>
      <c r="BL267" s="16" t="s">
        <v>132</v>
      </c>
      <c r="BM267" s="233" t="s">
        <v>346</v>
      </c>
    </row>
    <row r="268" spans="2:47" s="1" customFormat="1" ht="12">
      <c r="B268" s="37"/>
      <c r="C268" s="38"/>
      <c r="D268" s="235" t="s">
        <v>134</v>
      </c>
      <c r="E268" s="38"/>
      <c r="F268" s="236" t="s">
        <v>345</v>
      </c>
      <c r="G268" s="38"/>
      <c r="H268" s="38"/>
      <c r="I268" s="138"/>
      <c r="J268" s="38"/>
      <c r="K268" s="38"/>
      <c r="L268" s="42"/>
      <c r="M268" s="237"/>
      <c r="N268" s="85"/>
      <c r="O268" s="85"/>
      <c r="P268" s="85"/>
      <c r="Q268" s="85"/>
      <c r="R268" s="85"/>
      <c r="S268" s="85"/>
      <c r="T268" s="86"/>
      <c r="AT268" s="16" t="s">
        <v>134</v>
      </c>
      <c r="AU268" s="16" t="s">
        <v>87</v>
      </c>
    </row>
    <row r="269" spans="2:51" s="12" customFormat="1" ht="12">
      <c r="B269" s="238"/>
      <c r="C269" s="239"/>
      <c r="D269" s="235" t="s">
        <v>136</v>
      </c>
      <c r="E269" s="240" t="s">
        <v>1</v>
      </c>
      <c r="F269" s="241" t="s">
        <v>342</v>
      </c>
      <c r="G269" s="239"/>
      <c r="H269" s="242">
        <v>1.01</v>
      </c>
      <c r="I269" s="243"/>
      <c r="J269" s="239"/>
      <c r="K269" s="239"/>
      <c r="L269" s="244"/>
      <c r="M269" s="245"/>
      <c r="N269" s="246"/>
      <c r="O269" s="246"/>
      <c r="P269" s="246"/>
      <c r="Q269" s="246"/>
      <c r="R269" s="246"/>
      <c r="S269" s="246"/>
      <c r="T269" s="247"/>
      <c r="AT269" s="248" t="s">
        <v>136</v>
      </c>
      <c r="AU269" s="248" t="s">
        <v>87</v>
      </c>
      <c r="AV269" s="12" t="s">
        <v>87</v>
      </c>
      <c r="AW269" s="12" t="s">
        <v>33</v>
      </c>
      <c r="AX269" s="12" t="s">
        <v>83</v>
      </c>
      <c r="AY269" s="248" t="s">
        <v>125</v>
      </c>
    </row>
    <row r="270" spans="2:65" s="1" customFormat="1" ht="14.4" customHeight="1">
      <c r="B270" s="37"/>
      <c r="C270" s="222" t="s">
        <v>347</v>
      </c>
      <c r="D270" s="222" t="s">
        <v>127</v>
      </c>
      <c r="E270" s="223" t="s">
        <v>348</v>
      </c>
      <c r="F270" s="224" t="s">
        <v>349</v>
      </c>
      <c r="G270" s="225" t="s">
        <v>318</v>
      </c>
      <c r="H270" s="226">
        <v>3</v>
      </c>
      <c r="I270" s="227"/>
      <c r="J270" s="228">
        <f>ROUND(I270*H270,2)</f>
        <v>0</v>
      </c>
      <c r="K270" s="224" t="s">
        <v>1</v>
      </c>
      <c r="L270" s="42"/>
      <c r="M270" s="229" t="s">
        <v>1</v>
      </c>
      <c r="N270" s="230" t="s">
        <v>43</v>
      </c>
      <c r="O270" s="85"/>
      <c r="P270" s="231">
        <f>O270*H270</f>
        <v>0</v>
      </c>
      <c r="Q270" s="231">
        <v>0</v>
      </c>
      <c r="R270" s="231">
        <f>Q270*H270</f>
        <v>0</v>
      </c>
      <c r="S270" s="231">
        <v>0</v>
      </c>
      <c r="T270" s="232">
        <f>S270*H270</f>
        <v>0</v>
      </c>
      <c r="AR270" s="233" t="s">
        <v>132</v>
      </c>
      <c r="AT270" s="233" t="s">
        <v>127</v>
      </c>
      <c r="AU270" s="233" t="s">
        <v>87</v>
      </c>
      <c r="AY270" s="16" t="s">
        <v>125</v>
      </c>
      <c r="BE270" s="234">
        <f>IF(N270="základní",J270,0)</f>
        <v>0</v>
      </c>
      <c r="BF270" s="234">
        <f>IF(N270="snížená",J270,0)</f>
        <v>0</v>
      </c>
      <c r="BG270" s="234">
        <f>IF(N270="zákl. přenesená",J270,0)</f>
        <v>0</v>
      </c>
      <c r="BH270" s="234">
        <f>IF(N270="sníž. přenesená",J270,0)</f>
        <v>0</v>
      </c>
      <c r="BI270" s="234">
        <f>IF(N270="nulová",J270,0)</f>
        <v>0</v>
      </c>
      <c r="BJ270" s="16" t="s">
        <v>83</v>
      </c>
      <c r="BK270" s="234">
        <f>ROUND(I270*H270,2)</f>
        <v>0</v>
      </c>
      <c r="BL270" s="16" t="s">
        <v>132</v>
      </c>
      <c r="BM270" s="233" t="s">
        <v>350</v>
      </c>
    </row>
    <row r="271" spans="2:51" s="12" customFormat="1" ht="12">
      <c r="B271" s="238"/>
      <c r="C271" s="239"/>
      <c r="D271" s="235" t="s">
        <v>136</v>
      </c>
      <c r="E271" s="240" t="s">
        <v>1</v>
      </c>
      <c r="F271" s="241" t="s">
        <v>145</v>
      </c>
      <c r="G271" s="239"/>
      <c r="H271" s="242">
        <v>3</v>
      </c>
      <c r="I271" s="243"/>
      <c r="J271" s="239"/>
      <c r="K271" s="239"/>
      <c r="L271" s="244"/>
      <c r="M271" s="245"/>
      <c r="N271" s="246"/>
      <c r="O271" s="246"/>
      <c r="P271" s="246"/>
      <c r="Q271" s="246"/>
      <c r="R271" s="246"/>
      <c r="S271" s="246"/>
      <c r="T271" s="247"/>
      <c r="AT271" s="248" t="s">
        <v>136</v>
      </c>
      <c r="AU271" s="248" t="s">
        <v>87</v>
      </c>
      <c r="AV271" s="12" t="s">
        <v>87</v>
      </c>
      <c r="AW271" s="12" t="s">
        <v>33</v>
      </c>
      <c r="AX271" s="12" t="s">
        <v>83</v>
      </c>
      <c r="AY271" s="248" t="s">
        <v>125</v>
      </c>
    </row>
    <row r="272" spans="2:65" s="1" customFormat="1" ht="21.6" customHeight="1">
      <c r="B272" s="37"/>
      <c r="C272" s="222" t="s">
        <v>351</v>
      </c>
      <c r="D272" s="222" t="s">
        <v>127</v>
      </c>
      <c r="E272" s="223" t="s">
        <v>352</v>
      </c>
      <c r="F272" s="224" t="s">
        <v>353</v>
      </c>
      <c r="G272" s="225" t="s">
        <v>335</v>
      </c>
      <c r="H272" s="226">
        <v>1</v>
      </c>
      <c r="I272" s="227"/>
      <c r="J272" s="228">
        <f>ROUND(I272*H272,2)</f>
        <v>0</v>
      </c>
      <c r="K272" s="224" t="s">
        <v>131</v>
      </c>
      <c r="L272" s="42"/>
      <c r="M272" s="229" t="s">
        <v>1</v>
      </c>
      <c r="N272" s="230" t="s">
        <v>43</v>
      </c>
      <c r="O272" s="85"/>
      <c r="P272" s="231">
        <f>O272*H272</f>
        <v>0</v>
      </c>
      <c r="Q272" s="231">
        <v>0.21734</v>
      </c>
      <c r="R272" s="231">
        <f>Q272*H272</f>
        <v>0.21734</v>
      </c>
      <c r="S272" s="231">
        <v>0</v>
      </c>
      <c r="T272" s="232">
        <f>S272*H272</f>
        <v>0</v>
      </c>
      <c r="AR272" s="233" t="s">
        <v>132</v>
      </c>
      <c r="AT272" s="233" t="s">
        <v>127</v>
      </c>
      <c r="AU272" s="233" t="s">
        <v>87</v>
      </c>
      <c r="AY272" s="16" t="s">
        <v>125</v>
      </c>
      <c r="BE272" s="234">
        <f>IF(N272="základní",J272,0)</f>
        <v>0</v>
      </c>
      <c r="BF272" s="234">
        <f>IF(N272="snížená",J272,0)</f>
        <v>0</v>
      </c>
      <c r="BG272" s="234">
        <f>IF(N272="zákl. přenesená",J272,0)</f>
        <v>0</v>
      </c>
      <c r="BH272" s="234">
        <f>IF(N272="sníž. přenesená",J272,0)</f>
        <v>0</v>
      </c>
      <c r="BI272" s="234">
        <f>IF(N272="nulová",J272,0)</f>
        <v>0</v>
      </c>
      <c r="BJ272" s="16" t="s">
        <v>83</v>
      </c>
      <c r="BK272" s="234">
        <f>ROUND(I272*H272,2)</f>
        <v>0</v>
      </c>
      <c r="BL272" s="16" t="s">
        <v>132</v>
      </c>
      <c r="BM272" s="233" t="s">
        <v>354</v>
      </c>
    </row>
    <row r="273" spans="2:47" s="1" customFormat="1" ht="12">
      <c r="B273" s="37"/>
      <c r="C273" s="38"/>
      <c r="D273" s="235" t="s">
        <v>134</v>
      </c>
      <c r="E273" s="38"/>
      <c r="F273" s="236" t="s">
        <v>353</v>
      </c>
      <c r="G273" s="38"/>
      <c r="H273" s="38"/>
      <c r="I273" s="138"/>
      <c r="J273" s="38"/>
      <c r="K273" s="38"/>
      <c r="L273" s="42"/>
      <c r="M273" s="237"/>
      <c r="N273" s="85"/>
      <c r="O273" s="85"/>
      <c r="P273" s="85"/>
      <c r="Q273" s="85"/>
      <c r="R273" s="85"/>
      <c r="S273" s="85"/>
      <c r="T273" s="86"/>
      <c r="AT273" s="16" t="s">
        <v>134</v>
      </c>
      <c r="AU273" s="16" t="s">
        <v>87</v>
      </c>
    </row>
    <row r="274" spans="2:51" s="12" customFormat="1" ht="12">
      <c r="B274" s="238"/>
      <c r="C274" s="239"/>
      <c r="D274" s="235" t="s">
        <v>136</v>
      </c>
      <c r="E274" s="240" t="s">
        <v>1</v>
      </c>
      <c r="F274" s="241" t="s">
        <v>83</v>
      </c>
      <c r="G274" s="239"/>
      <c r="H274" s="242">
        <v>1</v>
      </c>
      <c r="I274" s="243"/>
      <c r="J274" s="239"/>
      <c r="K274" s="239"/>
      <c r="L274" s="244"/>
      <c r="M274" s="245"/>
      <c r="N274" s="246"/>
      <c r="O274" s="246"/>
      <c r="P274" s="246"/>
      <c r="Q274" s="246"/>
      <c r="R274" s="246"/>
      <c r="S274" s="246"/>
      <c r="T274" s="247"/>
      <c r="AT274" s="248" t="s">
        <v>136</v>
      </c>
      <c r="AU274" s="248" t="s">
        <v>87</v>
      </c>
      <c r="AV274" s="12" t="s">
        <v>87</v>
      </c>
      <c r="AW274" s="12" t="s">
        <v>33</v>
      </c>
      <c r="AX274" s="12" t="s">
        <v>83</v>
      </c>
      <c r="AY274" s="248" t="s">
        <v>125</v>
      </c>
    </row>
    <row r="275" spans="2:65" s="1" customFormat="1" ht="21.6" customHeight="1">
      <c r="B275" s="37"/>
      <c r="C275" s="260" t="s">
        <v>355</v>
      </c>
      <c r="D275" s="260" t="s">
        <v>199</v>
      </c>
      <c r="E275" s="261" t="s">
        <v>356</v>
      </c>
      <c r="F275" s="262" t="s">
        <v>357</v>
      </c>
      <c r="G275" s="263" t="s">
        <v>335</v>
      </c>
      <c r="H275" s="264">
        <v>1</v>
      </c>
      <c r="I275" s="265"/>
      <c r="J275" s="266">
        <f>ROUND(I275*H275,2)</f>
        <v>0</v>
      </c>
      <c r="K275" s="262" t="s">
        <v>1</v>
      </c>
      <c r="L275" s="267"/>
      <c r="M275" s="268" t="s">
        <v>1</v>
      </c>
      <c r="N275" s="269" t="s">
        <v>43</v>
      </c>
      <c r="O275" s="85"/>
      <c r="P275" s="231">
        <f>O275*H275</f>
        <v>0</v>
      </c>
      <c r="Q275" s="231">
        <v>0.0506</v>
      </c>
      <c r="R275" s="231">
        <f>Q275*H275</f>
        <v>0.0506</v>
      </c>
      <c r="S275" s="231">
        <v>0</v>
      </c>
      <c r="T275" s="232">
        <f>S275*H275</f>
        <v>0</v>
      </c>
      <c r="AR275" s="233" t="s">
        <v>177</v>
      </c>
      <c r="AT275" s="233" t="s">
        <v>199</v>
      </c>
      <c r="AU275" s="233" t="s">
        <v>87</v>
      </c>
      <c r="AY275" s="16" t="s">
        <v>125</v>
      </c>
      <c r="BE275" s="234">
        <f>IF(N275="základní",J275,0)</f>
        <v>0</v>
      </c>
      <c r="BF275" s="234">
        <f>IF(N275="snížená",J275,0)</f>
        <v>0</v>
      </c>
      <c r="BG275" s="234">
        <f>IF(N275="zákl. přenesená",J275,0)</f>
        <v>0</v>
      </c>
      <c r="BH275" s="234">
        <f>IF(N275="sníž. přenesená",J275,0)</f>
        <v>0</v>
      </c>
      <c r="BI275" s="234">
        <f>IF(N275="nulová",J275,0)</f>
        <v>0</v>
      </c>
      <c r="BJ275" s="16" t="s">
        <v>83</v>
      </c>
      <c r="BK275" s="234">
        <f>ROUND(I275*H275,2)</f>
        <v>0</v>
      </c>
      <c r="BL275" s="16" t="s">
        <v>132</v>
      </c>
      <c r="BM275" s="233" t="s">
        <v>358</v>
      </c>
    </row>
    <row r="276" spans="2:47" s="1" customFormat="1" ht="12">
      <c r="B276" s="37"/>
      <c r="C276" s="38"/>
      <c r="D276" s="235" t="s">
        <v>134</v>
      </c>
      <c r="E276" s="38"/>
      <c r="F276" s="236" t="s">
        <v>359</v>
      </c>
      <c r="G276" s="38"/>
      <c r="H276" s="38"/>
      <c r="I276" s="138"/>
      <c r="J276" s="38"/>
      <c r="K276" s="38"/>
      <c r="L276" s="42"/>
      <c r="M276" s="237"/>
      <c r="N276" s="85"/>
      <c r="O276" s="85"/>
      <c r="P276" s="85"/>
      <c r="Q276" s="85"/>
      <c r="R276" s="85"/>
      <c r="S276" s="85"/>
      <c r="T276" s="86"/>
      <c r="AT276" s="16" t="s">
        <v>134</v>
      </c>
      <c r="AU276" s="16" t="s">
        <v>87</v>
      </c>
    </row>
    <row r="277" spans="2:51" s="12" customFormat="1" ht="12">
      <c r="B277" s="238"/>
      <c r="C277" s="239"/>
      <c r="D277" s="235" t="s">
        <v>136</v>
      </c>
      <c r="E277" s="240" t="s">
        <v>1</v>
      </c>
      <c r="F277" s="241" t="s">
        <v>83</v>
      </c>
      <c r="G277" s="239"/>
      <c r="H277" s="242">
        <v>1</v>
      </c>
      <c r="I277" s="243"/>
      <c r="J277" s="239"/>
      <c r="K277" s="239"/>
      <c r="L277" s="244"/>
      <c r="M277" s="245"/>
      <c r="N277" s="246"/>
      <c r="O277" s="246"/>
      <c r="P277" s="246"/>
      <c r="Q277" s="246"/>
      <c r="R277" s="246"/>
      <c r="S277" s="246"/>
      <c r="T277" s="247"/>
      <c r="AT277" s="248" t="s">
        <v>136</v>
      </c>
      <c r="AU277" s="248" t="s">
        <v>87</v>
      </c>
      <c r="AV277" s="12" t="s">
        <v>87</v>
      </c>
      <c r="AW277" s="12" t="s">
        <v>33</v>
      </c>
      <c r="AX277" s="12" t="s">
        <v>83</v>
      </c>
      <c r="AY277" s="248" t="s">
        <v>125</v>
      </c>
    </row>
    <row r="278" spans="2:65" s="1" customFormat="1" ht="21.6" customHeight="1">
      <c r="B278" s="37"/>
      <c r="C278" s="260" t="s">
        <v>360</v>
      </c>
      <c r="D278" s="260" t="s">
        <v>199</v>
      </c>
      <c r="E278" s="261" t="s">
        <v>361</v>
      </c>
      <c r="F278" s="262" t="s">
        <v>362</v>
      </c>
      <c r="G278" s="263" t="s">
        <v>335</v>
      </c>
      <c r="H278" s="264">
        <v>1</v>
      </c>
      <c r="I278" s="265"/>
      <c r="J278" s="266">
        <f>ROUND(I278*H278,2)</f>
        <v>0</v>
      </c>
      <c r="K278" s="262" t="s">
        <v>131</v>
      </c>
      <c r="L278" s="267"/>
      <c r="M278" s="268" t="s">
        <v>1</v>
      </c>
      <c r="N278" s="269" t="s">
        <v>43</v>
      </c>
      <c r="O278" s="85"/>
      <c r="P278" s="231">
        <f>O278*H278</f>
        <v>0</v>
      </c>
      <c r="Q278" s="231">
        <v>0.003</v>
      </c>
      <c r="R278" s="231">
        <f>Q278*H278</f>
        <v>0.003</v>
      </c>
      <c r="S278" s="231">
        <v>0</v>
      </c>
      <c r="T278" s="232">
        <f>S278*H278</f>
        <v>0</v>
      </c>
      <c r="AR278" s="233" t="s">
        <v>177</v>
      </c>
      <c r="AT278" s="233" t="s">
        <v>199</v>
      </c>
      <c r="AU278" s="233" t="s">
        <v>87</v>
      </c>
      <c r="AY278" s="16" t="s">
        <v>125</v>
      </c>
      <c r="BE278" s="234">
        <f>IF(N278="základní",J278,0)</f>
        <v>0</v>
      </c>
      <c r="BF278" s="234">
        <f>IF(N278="snížená",J278,0)</f>
        <v>0</v>
      </c>
      <c r="BG278" s="234">
        <f>IF(N278="zákl. přenesená",J278,0)</f>
        <v>0</v>
      </c>
      <c r="BH278" s="234">
        <f>IF(N278="sníž. přenesená",J278,0)</f>
        <v>0</v>
      </c>
      <c r="BI278" s="234">
        <f>IF(N278="nulová",J278,0)</f>
        <v>0</v>
      </c>
      <c r="BJ278" s="16" t="s">
        <v>83</v>
      </c>
      <c r="BK278" s="234">
        <f>ROUND(I278*H278,2)</f>
        <v>0</v>
      </c>
      <c r="BL278" s="16" t="s">
        <v>132</v>
      </c>
      <c r="BM278" s="233" t="s">
        <v>363</v>
      </c>
    </row>
    <row r="279" spans="2:47" s="1" customFormat="1" ht="12">
      <c r="B279" s="37"/>
      <c r="C279" s="38"/>
      <c r="D279" s="235" t="s">
        <v>134</v>
      </c>
      <c r="E279" s="38"/>
      <c r="F279" s="236" t="s">
        <v>364</v>
      </c>
      <c r="G279" s="38"/>
      <c r="H279" s="38"/>
      <c r="I279" s="138"/>
      <c r="J279" s="38"/>
      <c r="K279" s="38"/>
      <c r="L279" s="42"/>
      <c r="M279" s="237"/>
      <c r="N279" s="85"/>
      <c r="O279" s="85"/>
      <c r="P279" s="85"/>
      <c r="Q279" s="85"/>
      <c r="R279" s="85"/>
      <c r="S279" s="85"/>
      <c r="T279" s="86"/>
      <c r="AT279" s="16" t="s">
        <v>134</v>
      </c>
      <c r="AU279" s="16" t="s">
        <v>87</v>
      </c>
    </row>
    <row r="280" spans="2:51" s="12" customFormat="1" ht="12">
      <c r="B280" s="238"/>
      <c r="C280" s="239"/>
      <c r="D280" s="235" t="s">
        <v>136</v>
      </c>
      <c r="E280" s="240" t="s">
        <v>1</v>
      </c>
      <c r="F280" s="241" t="s">
        <v>83</v>
      </c>
      <c r="G280" s="239"/>
      <c r="H280" s="242">
        <v>1</v>
      </c>
      <c r="I280" s="243"/>
      <c r="J280" s="239"/>
      <c r="K280" s="239"/>
      <c r="L280" s="244"/>
      <c r="M280" s="245"/>
      <c r="N280" s="246"/>
      <c r="O280" s="246"/>
      <c r="P280" s="246"/>
      <c r="Q280" s="246"/>
      <c r="R280" s="246"/>
      <c r="S280" s="246"/>
      <c r="T280" s="247"/>
      <c r="AT280" s="248" t="s">
        <v>136</v>
      </c>
      <c r="AU280" s="248" t="s">
        <v>87</v>
      </c>
      <c r="AV280" s="12" t="s">
        <v>87</v>
      </c>
      <c r="AW280" s="12" t="s">
        <v>33</v>
      </c>
      <c r="AX280" s="12" t="s">
        <v>83</v>
      </c>
      <c r="AY280" s="248" t="s">
        <v>125</v>
      </c>
    </row>
    <row r="281" spans="2:65" s="1" customFormat="1" ht="32.4" customHeight="1">
      <c r="B281" s="37"/>
      <c r="C281" s="222" t="s">
        <v>365</v>
      </c>
      <c r="D281" s="222" t="s">
        <v>127</v>
      </c>
      <c r="E281" s="223" t="s">
        <v>366</v>
      </c>
      <c r="F281" s="224" t="s">
        <v>367</v>
      </c>
      <c r="G281" s="225" t="s">
        <v>158</v>
      </c>
      <c r="H281" s="226">
        <v>4</v>
      </c>
      <c r="I281" s="227"/>
      <c r="J281" s="228">
        <f>ROUND(I281*H281,2)</f>
        <v>0</v>
      </c>
      <c r="K281" s="224" t="s">
        <v>1</v>
      </c>
      <c r="L281" s="42"/>
      <c r="M281" s="229" t="s">
        <v>1</v>
      </c>
      <c r="N281" s="230" t="s">
        <v>43</v>
      </c>
      <c r="O281" s="85"/>
      <c r="P281" s="231">
        <f>O281*H281</f>
        <v>0</v>
      </c>
      <c r="Q281" s="231">
        <v>2.45329</v>
      </c>
      <c r="R281" s="231">
        <f>Q281*H281</f>
        <v>9.81316</v>
      </c>
      <c r="S281" s="231">
        <v>0</v>
      </c>
      <c r="T281" s="232">
        <f>S281*H281</f>
        <v>0</v>
      </c>
      <c r="AR281" s="233" t="s">
        <v>132</v>
      </c>
      <c r="AT281" s="233" t="s">
        <v>127</v>
      </c>
      <c r="AU281" s="233" t="s">
        <v>87</v>
      </c>
      <c r="AY281" s="16" t="s">
        <v>125</v>
      </c>
      <c r="BE281" s="234">
        <f>IF(N281="základní",J281,0)</f>
        <v>0</v>
      </c>
      <c r="BF281" s="234">
        <f>IF(N281="snížená",J281,0)</f>
        <v>0</v>
      </c>
      <c r="BG281" s="234">
        <f>IF(N281="zákl. přenesená",J281,0)</f>
        <v>0</v>
      </c>
      <c r="BH281" s="234">
        <f>IF(N281="sníž. přenesená",J281,0)</f>
        <v>0</v>
      </c>
      <c r="BI281" s="234">
        <f>IF(N281="nulová",J281,0)</f>
        <v>0</v>
      </c>
      <c r="BJ281" s="16" t="s">
        <v>83</v>
      </c>
      <c r="BK281" s="234">
        <f>ROUND(I281*H281,2)</f>
        <v>0</v>
      </c>
      <c r="BL281" s="16" t="s">
        <v>132</v>
      </c>
      <c r="BM281" s="233" t="s">
        <v>368</v>
      </c>
    </row>
    <row r="282" spans="2:51" s="12" customFormat="1" ht="12">
      <c r="B282" s="238"/>
      <c r="C282" s="239"/>
      <c r="D282" s="235" t="s">
        <v>136</v>
      </c>
      <c r="E282" s="240" t="s">
        <v>1</v>
      </c>
      <c r="F282" s="241" t="s">
        <v>369</v>
      </c>
      <c r="G282" s="239"/>
      <c r="H282" s="242">
        <v>2</v>
      </c>
      <c r="I282" s="243"/>
      <c r="J282" s="239"/>
      <c r="K282" s="239"/>
      <c r="L282" s="244"/>
      <c r="M282" s="245"/>
      <c r="N282" s="246"/>
      <c r="O282" s="246"/>
      <c r="P282" s="246"/>
      <c r="Q282" s="246"/>
      <c r="R282" s="246"/>
      <c r="S282" s="246"/>
      <c r="T282" s="247"/>
      <c r="AT282" s="248" t="s">
        <v>136</v>
      </c>
      <c r="AU282" s="248" t="s">
        <v>87</v>
      </c>
      <c r="AV282" s="12" t="s">
        <v>87</v>
      </c>
      <c r="AW282" s="12" t="s">
        <v>33</v>
      </c>
      <c r="AX282" s="12" t="s">
        <v>78</v>
      </c>
      <c r="AY282" s="248" t="s">
        <v>125</v>
      </c>
    </row>
    <row r="283" spans="2:51" s="12" customFormat="1" ht="12">
      <c r="B283" s="238"/>
      <c r="C283" s="239"/>
      <c r="D283" s="235" t="s">
        <v>136</v>
      </c>
      <c r="E283" s="240" t="s">
        <v>1</v>
      </c>
      <c r="F283" s="241" t="s">
        <v>370</v>
      </c>
      <c r="G283" s="239"/>
      <c r="H283" s="242">
        <v>1.89</v>
      </c>
      <c r="I283" s="243"/>
      <c r="J283" s="239"/>
      <c r="K283" s="239"/>
      <c r="L283" s="244"/>
      <c r="M283" s="245"/>
      <c r="N283" s="246"/>
      <c r="O283" s="246"/>
      <c r="P283" s="246"/>
      <c r="Q283" s="246"/>
      <c r="R283" s="246"/>
      <c r="S283" s="246"/>
      <c r="T283" s="247"/>
      <c r="AT283" s="248" t="s">
        <v>136</v>
      </c>
      <c r="AU283" s="248" t="s">
        <v>87</v>
      </c>
      <c r="AV283" s="12" t="s">
        <v>87</v>
      </c>
      <c r="AW283" s="12" t="s">
        <v>33</v>
      </c>
      <c r="AX283" s="12" t="s">
        <v>78</v>
      </c>
      <c r="AY283" s="248" t="s">
        <v>125</v>
      </c>
    </row>
    <row r="284" spans="2:51" s="13" customFormat="1" ht="12">
      <c r="B284" s="249"/>
      <c r="C284" s="250"/>
      <c r="D284" s="235" t="s">
        <v>136</v>
      </c>
      <c r="E284" s="251" t="s">
        <v>1</v>
      </c>
      <c r="F284" s="252" t="s">
        <v>139</v>
      </c>
      <c r="G284" s="250"/>
      <c r="H284" s="253">
        <v>3.89</v>
      </c>
      <c r="I284" s="254"/>
      <c r="J284" s="250"/>
      <c r="K284" s="250"/>
      <c r="L284" s="255"/>
      <c r="M284" s="256"/>
      <c r="N284" s="257"/>
      <c r="O284" s="257"/>
      <c r="P284" s="257"/>
      <c r="Q284" s="257"/>
      <c r="R284" s="257"/>
      <c r="S284" s="257"/>
      <c r="T284" s="258"/>
      <c r="AT284" s="259" t="s">
        <v>136</v>
      </c>
      <c r="AU284" s="259" t="s">
        <v>87</v>
      </c>
      <c r="AV284" s="13" t="s">
        <v>132</v>
      </c>
      <c r="AW284" s="13" t="s">
        <v>33</v>
      </c>
      <c r="AX284" s="13" t="s">
        <v>78</v>
      </c>
      <c r="AY284" s="259" t="s">
        <v>125</v>
      </c>
    </row>
    <row r="285" spans="2:51" s="12" customFormat="1" ht="12">
      <c r="B285" s="238"/>
      <c r="C285" s="239"/>
      <c r="D285" s="235" t="s">
        <v>136</v>
      </c>
      <c r="E285" s="240" t="s">
        <v>1</v>
      </c>
      <c r="F285" s="241" t="s">
        <v>371</v>
      </c>
      <c r="G285" s="239"/>
      <c r="H285" s="242">
        <v>4.026</v>
      </c>
      <c r="I285" s="243"/>
      <c r="J285" s="239"/>
      <c r="K285" s="239"/>
      <c r="L285" s="244"/>
      <c r="M285" s="245"/>
      <c r="N285" s="246"/>
      <c r="O285" s="246"/>
      <c r="P285" s="246"/>
      <c r="Q285" s="246"/>
      <c r="R285" s="246"/>
      <c r="S285" s="246"/>
      <c r="T285" s="247"/>
      <c r="AT285" s="248" t="s">
        <v>136</v>
      </c>
      <c r="AU285" s="248" t="s">
        <v>87</v>
      </c>
      <c r="AV285" s="12" t="s">
        <v>87</v>
      </c>
      <c r="AW285" s="12" t="s">
        <v>33</v>
      </c>
      <c r="AX285" s="12" t="s">
        <v>78</v>
      </c>
      <c r="AY285" s="248" t="s">
        <v>125</v>
      </c>
    </row>
    <row r="286" spans="2:51" s="12" customFormat="1" ht="12">
      <c r="B286" s="238"/>
      <c r="C286" s="239"/>
      <c r="D286" s="235" t="s">
        <v>136</v>
      </c>
      <c r="E286" s="240" t="s">
        <v>1</v>
      </c>
      <c r="F286" s="241" t="s">
        <v>372</v>
      </c>
      <c r="G286" s="239"/>
      <c r="H286" s="242">
        <v>4</v>
      </c>
      <c r="I286" s="243"/>
      <c r="J286" s="239"/>
      <c r="K286" s="239"/>
      <c r="L286" s="244"/>
      <c r="M286" s="245"/>
      <c r="N286" s="246"/>
      <c r="O286" s="246"/>
      <c r="P286" s="246"/>
      <c r="Q286" s="246"/>
      <c r="R286" s="246"/>
      <c r="S286" s="246"/>
      <c r="T286" s="247"/>
      <c r="AT286" s="248" t="s">
        <v>136</v>
      </c>
      <c r="AU286" s="248" t="s">
        <v>87</v>
      </c>
      <c r="AV286" s="12" t="s">
        <v>87</v>
      </c>
      <c r="AW286" s="12" t="s">
        <v>33</v>
      </c>
      <c r="AX286" s="12" t="s">
        <v>83</v>
      </c>
      <c r="AY286" s="248" t="s">
        <v>125</v>
      </c>
    </row>
    <row r="287" spans="2:65" s="1" customFormat="1" ht="21.6" customHeight="1">
      <c r="B287" s="37"/>
      <c r="C287" s="222" t="s">
        <v>373</v>
      </c>
      <c r="D287" s="222" t="s">
        <v>127</v>
      </c>
      <c r="E287" s="223" t="s">
        <v>374</v>
      </c>
      <c r="F287" s="224" t="s">
        <v>375</v>
      </c>
      <c r="G287" s="225" t="s">
        <v>187</v>
      </c>
      <c r="H287" s="226">
        <v>0.062</v>
      </c>
      <c r="I287" s="227"/>
      <c r="J287" s="228">
        <f>ROUND(I287*H287,2)</f>
        <v>0</v>
      </c>
      <c r="K287" s="224" t="s">
        <v>1</v>
      </c>
      <c r="L287" s="42"/>
      <c r="M287" s="229" t="s">
        <v>1</v>
      </c>
      <c r="N287" s="230" t="s">
        <v>43</v>
      </c>
      <c r="O287" s="85"/>
      <c r="P287" s="231">
        <f>O287*H287</f>
        <v>0</v>
      </c>
      <c r="Q287" s="231">
        <v>1</v>
      </c>
      <c r="R287" s="231">
        <f>Q287*H287</f>
        <v>0.062</v>
      </c>
      <c r="S287" s="231">
        <v>0</v>
      </c>
      <c r="T287" s="232">
        <f>S287*H287</f>
        <v>0</v>
      </c>
      <c r="AR287" s="233" t="s">
        <v>132</v>
      </c>
      <c r="AT287" s="233" t="s">
        <v>127</v>
      </c>
      <c r="AU287" s="233" t="s">
        <v>87</v>
      </c>
      <c r="AY287" s="16" t="s">
        <v>125</v>
      </c>
      <c r="BE287" s="234">
        <f>IF(N287="základní",J287,0)</f>
        <v>0</v>
      </c>
      <c r="BF287" s="234">
        <f>IF(N287="snížená",J287,0)</f>
        <v>0</v>
      </c>
      <c r="BG287" s="234">
        <f>IF(N287="zákl. přenesená",J287,0)</f>
        <v>0</v>
      </c>
      <c r="BH287" s="234">
        <f>IF(N287="sníž. přenesená",J287,0)</f>
        <v>0</v>
      </c>
      <c r="BI287" s="234">
        <f>IF(N287="nulová",J287,0)</f>
        <v>0</v>
      </c>
      <c r="BJ287" s="16" t="s">
        <v>83</v>
      </c>
      <c r="BK287" s="234">
        <f>ROUND(I287*H287,2)</f>
        <v>0</v>
      </c>
      <c r="BL287" s="16" t="s">
        <v>132</v>
      </c>
      <c r="BM287" s="233" t="s">
        <v>376</v>
      </c>
    </row>
    <row r="288" spans="2:51" s="12" customFormat="1" ht="12">
      <c r="B288" s="238"/>
      <c r="C288" s="239"/>
      <c r="D288" s="235" t="s">
        <v>136</v>
      </c>
      <c r="E288" s="240" t="s">
        <v>1</v>
      </c>
      <c r="F288" s="241" t="s">
        <v>377</v>
      </c>
      <c r="G288" s="239"/>
      <c r="H288" s="242">
        <v>0.014</v>
      </c>
      <c r="I288" s="243"/>
      <c r="J288" s="239"/>
      <c r="K288" s="239"/>
      <c r="L288" s="244"/>
      <c r="M288" s="245"/>
      <c r="N288" s="246"/>
      <c r="O288" s="246"/>
      <c r="P288" s="246"/>
      <c r="Q288" s="246"/>
      <c r="R288" s="246"/>
      <c r="S288" s="246"/>
      <c r="T288" s="247"/>
      <c r="AT288" s="248" t="s">
        <v>136</v>
      </c>
      <c r="AU288" s="248" t="s">
        <v>87</v>
      </c>
      <c r="AV288" s="12" t="s">
        <v>87</v>
      </c>
      <c r="AW288" s="12" t="s">
        <v>33</v>
      </c>
      <c r="AX288" s="12" t="s">
        <v>78</v>
      </c>
      <c r="AY288" s="248" t="s">
        <v>125</v>
      </c>
    </row>
    <row r="289" spans="2:51" s="12" customFormat="1" ht="12">
      <c r="B289" s="238"/>
      <c r="C289" s="239"/>
      <c r="D289" s="235" t="s">
        <v>136</v>
      </c>
      <c r="E289" s="240" t="s">
        <v>1</v>
      </c>
      <c r="F289" s="241" t="s">
        <v>378</v>
      </c>
      <c r="G289" s="239"/>
      <c r="H289" s="242">
        <v>0.048</v>
      </c>
      <c r="I289" s="243"/>
      <c r="J289" s="239"/>
      <c r="K289" s="239"/>
      <c r="L289" s="244"/>
      <c r="M289" s="245"/>
      <c r="N289" s="246"/>
      <c r="O289" s="246"/>
      <c r="P289" s="246"/>
      <c r="Q289" s="246"/>
      <c r="R289" s="246"/>
      <c r="S289" s="246"/>
      <c r="T289" s="247"/>
      <c r="AT289" s="248" t="s">
        <v>136</v>
      </c>
      <c r="AU289" s="248" t="s">
        <v>87</v>
      </c>
      <c r="AV289" s="12" t="s">
        <v>87</v>
      </c>
      <c r="AW289" s="12" t="s">
        <v>33</v>
      </c>
      <c r="AX289" s="12" t="s">
        <v>78</v>
      </c>
      <c r="AY289" s="248" t="s">
        <v>125</v>
      </c>
    </row>
    <row r="290" spans="2:51" s="13" customFormat="1" ht="12">
      <c r="B290" s="249"/>
      <c r="C290" s="250"/>
      <c r="D290" s="235" t="s">
        <v>136</v>
      </c>
      <c r="E290" s="251" t="s">
        <v>1</v>
      </c>
      <c r="F290" s="252" t="s">
        <v>139</v>
      </c>
      <c r="G290" s="250"/>
      <c r="H290" s="253">
        <v>0.062</v>
      </c>
      <c r="I290" s="254"/>
      <c r="J290" s="250"/>
      <c r="K290" s="250"/>
      <c r="L290" s="255"/>
      <c r="M290" s="256"/>
      <c r="N290" s="257"/>
      <c r="O290" s="257"/>
      <c r="P290" s="257"/>
      <c r="Q290" s="257"/>
      <c r="R290" s="257"/>
      <c r="S290" s="257"/>
      <c r="T290" s="258"/>
      <c r="AT290" s="259" t="s">
        <v>136</v>
      </c>
      <c r="AU290" s="259" t="s">
        <v>87</v>
      </c>
      <c r="AV290" s="13" t="s">
        <v>132</v>
      </c>
      <c r="AW290" s="13" t="s">
        <v>33</v>
      </c>
      <c r="AX290" s="13" t="s">
        <v>83</v>
      </c>
      <c r="AY290" s="259" t="s">
        <v>125</v>
      </c>
    </row>
    <row r="291" spans="2:65" s="1" customFormat="1" ht="21.6" customHeight="1">
      <c r="B291" s="37"/>
      <c r="C291" s="222" t="s">
        <v>379</v>
      </c>
      <c r="D291" s="222" t="s">
        <v>127</v>
      </c>
      <c r="E291" s="223" t="s">
        <v>380</v>
      </c>
      <c r="F291" s="224" t="s">
        <v>381</v>
      </c>
      <c r="G291" s="225" t="s">
        <v>324</v>
      </c>
      <c r="H291" s="226">
        <v>35</v>
      </c>
      <c r="I291" s="227"/>
      <c r="J291" s="228">
        <f>ROUND(I291*H291,2)</f>
        <v>0</v>
      </c>
      <c r="K291" s="224" t="s">
        <v>131</v>
      </c>
      <c r="L291" s="42"/>
      <c r="M291" s="229" t="s">
        <v>1</v>
      </c>
      <c r="N291" s="230" t="s">
        <v>43</v>
      </c>
      <c r="O291" s="85"/>
      <c r="P291" s="231">
        <f>O291*H291</f>
        <v>0</v>
      </c>
      <c r="Q291" s="231">
        <v>7E-05</v>
      </c>
      <c r="R291" s="231">
        <f>Q291*H291</f>
        <v>0.00245</v>
      </c>
      <c r="S291" s="231">
        <v>0</v>
      </c>
      <c r="T291" s="232">
        <f>S291*H291</f>
        <v>0</v>
      </c>
      <c r="AR291" s="233" t="s">
        <v>132</v>
      </c>
      <c r="AT291" s="233" t="s">
        <v>127</v>
      </c>
      <c r="AU291" s="233" t="s">
        <v>87</v>
      </c>
      <c r="AY291" s="16" t="s">
        <v>125</v>
      </c>
      <c r="BE291" s="234">
        <f>IF(N291="základní",J291,0)</f>
        <v>0</v>
      </c>
      <c r="BF291" s="234">
        <f>IF(N291="snížená",J291,0)</f>
        <v>0</v>
      </c>
      <c r="BG291" s="234">
        <f>IF(N291="zákl. přenesená",J291,0)</f>
        <v>0</v>
      </c>
      <c r="BH291" s="234">
        <f>IF(N291="sníž. přenesená",J291,0)</f>
        <v>0</v>
      </c>
      <c r="BI291" s="234">
        <f>IF(N291="nulová",J291,0)</f>
        <v>0</v>
      </c>
      <c r="BJ291" s="16" t="s">
        <v>83</v>
      </c>
      <c r="BK291" s="234">
        <f>ROUND(I291*H291,2)</f>
        <v>0</v>
      </c>
      <c r="BL291" s="16" t="s">
        <v>132</v>
      </c>
      <c r="BM291" s="233" t="s">
        <v>382</v>
      </c>
    </row>
    <row r="292" spans="2:47" s="1" customFormat="1" ht="12">
      <c r="B292" s="37"/>
      <c r="C292" s="38"/>
      <c r="D292" s="235" t="s">
        <v>134</v>
      </c>
      <c r="E292" s="38"/>
      <c r="F292" s="236" t="s">
        <v>383</v>
      </c>
      <c r="G292" s="38"/>
      <c r="H292" s="38"/>
      <c r="I292" s="138"/>
      <c r="J292" s="38"/>
      <c r="K292" s="38"/>
      <c r="L292" s="42"/>
      <c r="M292" s="237"/>
      <c r="N292" s="85"/>
      <c r="O292" s="85"/>
      <c r="P292" s="85"/>
      <c r="Q292" s="85"/>
      <c r="R292" s="85"/>
      <c r="S292" s="85"/>
      <c r="T292" s="86"/>
      <c r="AT292" s="16" t="s">
        <v>134</v>
      </c>
      <c r="AU292" s="16" t="s">
        <v>87</v>
      </c>
    </row>
    <row r="293" spans="2:51" s="12" customFormat="1" ht="12">
      <c r="B293" s="238"/>
      <c r="C293" s="239"/>
      <c r="D293" s="235" t="s">
        <v>136</v>
      </c>
      <c r="E293" s="240" t="s">
        <v>1</v>
      </c>
      <c r="F293" s="241" t="s">
        <v>384</v>
      </c>
      <c r="G293" s="239"/>
      <c r="H293" s="242">
        <v>34.505</v>
      </c>
      <c r="I293" s="243"/>
      <c r="J293" s="239"/>
      <c r="K293" s="239"/>
      <c r="L293" s="244"/>
      <c r="M293" s="245"/>
      <c r="N293" s="246"/>
      <c r="O293" s="246"/>
      <c r="P293" s="246"/>
      <c r="Q293" s="246"/>
      <c r="R293" s="246"/>
      <c r="S293" s="246"/>
      <c r="T293" s="247"/>
      <c r="AT293" s="248" t="s">
        <v>136</v>
      </c>
      <c r="AU293" s="248" t="s">
        <v>87</v>
      </c>
      <c r="AV293" s="12" t="s">
        <v>87</v>
      </c>
      <c r="AW293" s="12" t="s">
        <v>33</v>
      </c>
      <c r="AX293" s="12" t="s">
        <v>78</v>
      </c>
      <c r="AY293" s="248" t="s">
        <v>125</v>
      </c>
    </row>
    <row r="294" spans="2:51" s="13" customFormat="1" ht="12">
      <c r="B294" s="249"/>
      <c r="C294" s="250"/>
      <c r="D294" s="235" t="s">
        <v>136</v>
      </c>
      <c r="E294" s="251" t="s">
        <v>1</v>
      </c>
      <c r="F294" s="252" t="s">
        <v>139</v>
      </c>
      <c r="G294" s="250"/>
      <c r="H294" s="253">
        <v>34.505</v>
      </c>
      <c r="I294" s="254"/>
      <c r="J294" s="250"/>
      <c r="K294" s="250"/>
      <c r="L294" s="255"/>
      <c r="M294" s="256"/>
      <c r="N294" s="257"/>
      <c r="O294" s="257"/>
      <c r="P294" s="257"/>
      <c r="Q294" s="257"/>
      <c r="R294" s="257"/>
      <c r="S294" s="257"/>
      <c r="T294" s="258"/>
      <c r="AT294" s="259" t="s">
        <v>136</v>
      </c>
      <c r="AU294" s="259" t="s">
        <v>87</v>
      </c>
      <c r="AV294" s="13" t="s">
        <v>132</v>
      </c>
      <c r="AW294" s="13" t="s">
        <v>33</v>
      </c>
      <c r="AX294" s="13" t="s">
        <v>78</v>
      </c>
      <c r="AY294" s="259" t="s">
        <v>125</v>
      </c>
    </row>
    <row r="295" spans="2:51" s="12" customFormat="1" ht="12">
      <c r="B295" s="238"/>
      <c r="C295" s="239"/>
      <c r="D295" s="235" t="s">
        <v>136</v>
      </c>
      <c r="E295" s="240" t="s">
        <v>1</v>
      </c>
      <c r="F295" s="241" t="s">
        <v>338</v>
      </c>
      <c r="G295" s="239"/>
      <c r="H295" s="242">
        <v>35</v>
      </c>
      <c r="I295" s="243"/>
      <c r="J295" s="239"/>
      <c r="K295" s="239"/>
      <c r="L295" s="244"/>
      <c r="M295" s="245"/>
      <c r="N295" s="246"/>
      <c r="O295" s="246"/>
      <c r="P295" s="246"/>
      <c r="Q295" s="246"/>
      <c r="R295" s="246"/>
      <c r="S295" s="246"/>
      <c r="T295" s="247"/>
      <c r="AT295" s="248" t="s">
        <v>136</v>
      </c>
      <c r="AU295" s="248" t="s">
        <v>87</v>
      </c>
      <c r="AV295" s="12" t="s">
        <v>87</v>
      </c>
      <c r="AW295" s="12" t="s">
        <v>33</v>
      </c>
      <c r="AX295" s="12" t="s">
        <v>83</v>
      </c>
      <c r="AY295" s="248" t="s">
        <v>125</v>
      </c>
    </row>
    <row r="296" spans="2:63" s="11" customFormat="1" ht="22.8" customHeight="1">
      <c r="B296" s="206"/>
      <c r="C296" s="207"/>
      <c r="D296" s="208" t="s">
        <v>77</v>
      </c>
      <c r="E296" s="220" t="s">
        <v>184</v>
      </c>
      <c r="F296" s="220" t="s">
        <v>385</v>
      </c>
      <c r="G296" s="207"/>
      <c r="H296" s="207"/>
      <c r="I296" s="210"/>
      <c r="J296" s="221">
        <f>BK296</f>
        <v>0</v>
      </c>
      <c r="K296" s="207"/>
      <c r="L296" s="212"/>
      <c r="M296" s="213"/>
      <c r="N296" s="214"/>
      <c r="O296" s="214"/>
      <c r="P296" s="215">
        <f>SUM(P297:P420)</f>
        <v>0</v>
      </c>
      <c r="Q296" s="214"/>
      <c r="R296" s="215">
        <f>SUM(R297:R420)</f>
        <v>13.602500399999998</v>
      </c>
      <c r="S296" s="214"/>
      <c r="T296" s="216">
        <f>SUM(T297:T420)</f>
        <v>1.02431</v>
      </c>
      <c r="AR296" s="217" t="s">
        <v>83</v>
      </c>
      <c r="AT296" s="218" t="s">
        <v>77</v>
      </c>
      <c r="AU296" s="218" t="s">
        <v>83</v>
      </c>
      <c r="AY296" s="217" t="s">
        <v>125</v>
      </c>
      <c r="BK296" s="219">
        <f>SUM(BK297:BK420)</f>
        <v>0</v>
      </c>
    </row>
    <row r="297" spans="2:65" s="1" customFormat="1" ht="32.4" customHeight="1">
      <c r="B297" s="37"/>
      <c r="C297" s="222" t="s">
        <v>386</v>
      </c>
      <c r="D297" s="222" t="s">
        <v>127</v>
      </c>
      <c r="E297" s="223" t="s">
        <v>387</v>
      </c>
      <c r="F297" s="224" t="s">
        <v>388</v>
      </c>
      <c r="G297" s="225" t="s">
        <v>324</v>
      </c>
      <c r="H297" s="226">
        <v>13</v>
      </c>
      <c r="I297" s="227"/>
      <c r="J297" s="228">
        <f>ROUND(I297*H297,2)</f>
        <v>0</v>
      </c>
      <c r="K297" s="224" t="s">
        <v>131</v>
      </c>
      <c r="L297" s="42"/>
      <c r="M297" s="229" t="s">
        <v>1</v>
      </c>
      <c r="N297" s="230" t="s">
        <v>43</v>
      </c>
      <c r="O297" s="85"/>
      <c r="P297" s="231">
        <f>O297*H297</f>
        <v>0</v>
      </c>
      <c r="Q297" s="231">
        <v>0.01517</v>
      </c>
      <c r="R297" s="231">
        <f>Q297*H297</f>
        <v>0.19721</v>
      </c>
      <c r="S297" s="231">
        <v>0</v>
      </c>
      <c r="T297" s="232">
        <f>S297*H297</f>
        <v>0</v>
      </c>
      <c r="AR297" s="233" t="s">
        <v>132</v>
      </c>
      <c r="AT297" s="233" t="s">
        <v>127</v>
      </c>
      <c r="AU297" s="233" t="s">
        <v>87</v>
      </c>
      <c r="AY297" s="16" t="s">
        <v>125</v>
      </c>
      <c r="BE297" s="234">
        <f>IF(N297="základní",J297,0)</f>
        <v>0</v>
      </c>
      <c r="BF297" s="234">
        <f>IF(N297="snížená",J297,0)</f>
        <v>0</v>
      </c>
      <c r="BG297" s="234">
        <f>IF(N297="zákl. přenesená",J297,0)</f>
        <v>0</v>
      </c>
      <c r="BH297" s="234">
        <f>IF(N297="sníž. přenesená",J297,0)</f>
        <v>0</v>
      </c>
      <c r="BI297" s="234">
        <f>IF(N297="nulová",J297,0)</f>
        <v>0</v>
      </c>
      <c r="BJ297" s="16" t="s">
        <v>83</v>
      </c>
      <c r="BK297" s="234">
        <f>ROUND(I297*H297,2)</f>
        <v>0</v>
      </c>
      <c r="BL297" s="16" t="s">
        <v>132</v>
      </c>
      <c r="BM297" s="233" t="s">
        <v>389</v>
      </c>
    </row>
    <row r="298" spans="2:47" s="1" customFormat="1" ht="12">
      <c r="B298" s="37"/>
      <c r="C298" s="38"/>
      <c r="D298" s="235" t="s">
        <v>134</v>
      </c>
      <c r="E298" s="38"/>
      <c r="F298" s="236" t="s">
        <v>390</v>
      </c>
      <c r="G298" s="38"/>
      <c r="H298" s="38"/>
      <c r="I298" s="138"/>
      <c r="J298" s="38"/>
      <c r="K298" s="38"/>
      <c r="L298" s="42"/>
      <c r="M298" s="237"/>
      <c r="N298" s="85"/>
      <c r="O298" s="85"/>
      <c r="P298" s="85"/>
      <c r="Q298" s="85"/>
      <c r="R298" s="85"/>
      <c r="S298" s="85"/>
      <c r="T298" s="86"/>
      <c r="AT298" s="16" t="s">
        <v>134</v>
      </c>
      <c r="AU298" s="16" t="s">
        <v>87</v>
      </c>
    </row>
    <row r="299" spans="2:51" s="12" customFormat="1" ht="12">
      <c r="B299" s="238"/>
      <c r="C299" s="239"/>
      <c r="D299" s="235" t="s">
        <v>136</v>
      </c>
      <c r="E299" s="240" t="s">
        <v>1</v>
      </c>
      <c r="F299" s="241" t="s">
        <v>211</v>
      </c>
      <c r="G299" s="239"/>
      <c r="H299" s="242">
        <v>13</v>
      </c>
      <c r="I299" s="243"/>
      <c r="J299" s="239"/>
      <c r="K299" s="239"/>
      <c r="L299" s="244"/>
      <c r="M299" s="245"/>
      <c r="N299" s="246"/>
      <c r="O299" s="246"/>
      <c r="P299" s="246"/>
      <c r="Q299" s="246"/>
      <c r="R299" s="246"/>
      <c r="S299" s="246"/>
      <c r="T299" s="247"/>
      <c r="AT299" s="248" t="s">
        <v>136</v>
      </c>
      <c r="AU299" s="248" t="s">
        <v>87</v>
      </c>
      <c r="AV299" s="12" t="s">
        <v>87</v>
      </c>
      <c r="AW299" s="12" t="s">
        <v>33</v>
      </c>
      <c r="AX299" s="12" t="s">
        <v>83</v>
      </c>
      <c r="AY299" s="248" t="s">
        <v>125</v>
      </c>
    </row>
    <row r="300" spans="2:65" s="1" customFormat="1" ht="32.4" customHeight="1">
      <c r="B300" s="37"/>
      <c r="C300" s="222" t="s">
        <v>391</v>
      </c>
      <c r="D300" s="222" t="s">
        <v>127</v>
      </c>
      <c r="E300" s="223" t="s">
        <v>392</v>
      </c>
      <c r="F300" s="224" t="s">
        <v>393</v>
      </c>
      <c r="G300" s="225" t="s">
        <v>335</v>
      </c>
      <c r="H300" s="226">
        <v>10</v>
      </c>
      <c r="I300" s="227"/>
      <c r="J300" s="228">
        <f>ROUND(I300*H300,2)</f>
        <v>0</v>
      </c>
      <c r="K300" s="224" t="s">
        <v>131</v>
      </c>
      <c r="L300" s="42"/>
      <c r="M300" s="229" t="s">
        <v>1</v>
      </c>
      <c r="N300" s="230" t="s">
        <v>43</v>
      </c>
      <c r="O300" s="85"/>
      <c r="P300" s="231">
        <f>O300*H300</f>
        <v>0</v>
      </c>
      <c r="Q300" s="231">
        <v>0</v>
      </c>
      <c r="R300" s="231">
        <f>Q300*H300</f>
        <v>0</v>
      </c>
      <c r="S300" s="231">
        <v>0</v>
      </c>
      <c r="T300" s="232">
        <f>S300*H300</f>
        <v>0</v>
      </c>
      <c r="AR300" s="233" t="s">
        <v>132</v>
      </c>
      <c r="AT300" s="233" t="s">
        <v>127</v>
      </c>
      <c r="AU300" s="233" t="s">
        <v>87</v>
      </c>
      <c r="AY300" s="16" t="s">
        <v>125</v>
      </c>
      <c r="BE300" s="234">
        <f>IF(N300="základní",J300,0)</f>
        <v>0</v>
      </c>
      <c r="BF300" s="234">
        <f>IF(N300="snížená",J300,0)</f>
        <v>0</v>
      </c>
      <c r="BG300" s="234">
        <f>IF(N300="zákl. přenesená",J300,0)</f>
        <v>0</v>
      </c>
      <c r="BH300" s="234">
        <f>IF(N300="sníž. přenesená",J300,0)</f>
        <v>0</v>
      </c>
      <c r="BI300" s="234">
        <f>IF(N300="nulová",J300,0)</f>
        <v>0</v>
      </c>
      <c r="BJ300" s="16" t="s">
        <v>83</v>
      </c>
      <c r="BK300" s="234">
        <f>ROUND(I300*H300,2)</f>
        <v>0</v>
      </c>
      <c r="BL300" s="16" t="s">
        <v>132</v>
      </c>
      <c r="BM300" s="233" t="s">
        <v>394</v>
      </c>
    </row>
    <row r="301" spans="2:47" s="1" customFormat="1" ht="12">
      <c r="B301" s="37"/>
      <c r="C301" s="38"/>
      <c r="D301" s="235" t="s">
        <v>134</v>
      </c>
      <c r="E301" s="38"/>
      <c r="F301" s="236" t="s">
        <v>395</v>
      </c>
      <c r="G301" s="38"/>
      <c r="H301" s="38"/>
      <c r="I301" s="138"/>
      <c r="J301" s="38"/>
      <c r="K301" s="38"/>
      <c r="L301" s="42"/>
      <c r="M301" s="237"/>
      <c r="N301" s="85"/>
      <c r="O301" s="85"/>
      <c r="P301" s="85"/>
      <c r="Q301" s="85"/>
      <c r="R301" s="85"/>
      <c r="S301" s="85"/>
      <c r="T301" s="86"/>
      <c r="AT301" s="16" t="s">
        <v>134</v>
      </c>
      <c r="AU301" s="16" t="s">
        <v>87</v>
      </c>
    </row>
    <row r="302" spans="2:51" s="12" customFormat="1" ht="12">
      <c r="B302" s="238"/>
      <c r="C302" s="239"/>
      <c r="D302" s="235" t="s">
        <v>136</v>
      </c>
      <c r="E302" s="240" t="s">
        <v>1</v>
      </c>
      <c r="F302" s="241" t="s">
        <v>396</v>
      </c>
      <c r="G302" s="239"/>
      <c r="H302" s="242">
        <v>10</v>
      </c>
      <c r="I302" s="243"/>
      <c r="J302" s="239"/>
      <c r="K302" s="239"/>
      <c r="L302" s="244"/>
      <c r="M302" s="245"/>
      <c r="N302" s="246"/>
      <c r="O302" s="246"/>
      <c r="P302" s="246"/>
      <c r="Q302" s="246"/>
      <c r="R302" s="246"/>
      <c r="S302" s="246"/>
      <c r="T302" s="247"/>
      <c r="AT302" s="248" t="s">
        <v>136</v>
      </c>
      <c r="AU302" s="248" t="s">
        <v>87</v>
      </c>
      <c r="AV302" s="12" t="s">
        <v>87</v>
      </c>
      <c r="AW302" s="12" t="s">
        <v>33</v>
      </c>
      <c r="AX302" s="12" t="s">
        <v>83</v>
      </c>
      <c r="AY302" s="248" t="s">
        <v>125</v>
      </c>
    </row>
    <row r="303" spans="2:65" s="1" customFormat="1" ht="21.6" customHeight="1">
      <c r="B303" s="37"/>
      <c r="C303" s="260" t="s">
        <v>397</v>
      </c>
      <c r="D303" s="260" t="s">
        <v>199</v>
      </c>
      <c r="E303" s="261" t="s">
        <v>398</v>
      </c>
      <c r="F303" s="262" t="s">
        <v>399</v>
      </c>
      <c r="G303" s="263" t="s">
        <v>335</v>
      </c>
      <c r="H303" s="264">
        <v>10.1</v>
      </c>
      <c r="I303" s="265"/>
      <c r="J303" s="266">
        <f>ROUND(I303*H303,2)</f>
        <v>0</v>
      </c>
      <c r="K303" s="262" t="s">
        <v>1</v>
      </c>
      <c r="L303" s="267"/>
      <c r="M303" s="268" t="s">
        <v>1</v>
      </c>
      <c r="N303" s="269" t="s">
        <v>43</v>
      </c>
      <c r="O303" s="85"/>
      <c r="P303" s="231">
        <f>O303*H303</f>
        <v>0</v>
      </c>
      <c r="Q303" s="231">
        <v>0.0021</v>
      </c>
      <c r="R303" s="231">
        <f>Q303*H303</f>
        <v>0.021209999999999996</v>
      </c>
      <c r="S303" s="231">
        <v>0</v>
      </c>
      <c r="T303" s="232">
        <f>S303*H303</f>
        <v>0</v>
      </c>
      <c r="AR303" s="233" t="s">
        <v>177</v>
      </c>
      <c r="AT303" s="233" t="s">
        <v>199</v>
      </c>
      <c r="AU303" s="233" t="s">
        <v>87</v>
      </c>
      <c r="AY303" s="16" t="s">
        <v>125</v>
      </c>
      <c r="BE303" s="234">
        <f>IF(N303="základní",J303,0)</f>
        <v>0</v>
      </c>
      <c r="BF303" s="234">
        <f>IF(N303="snížená",J303,0)</f>
        <v>0</v>
      </c>
      <c r="BG303" s="234">
        <f>IF(N303="zákl. přenesená",J303,0)</f>
        <v>0</v>
      </c>
      <c r="BH303" s="234">
        <f>IF(N303="sníž. přenesená",J303,0)</f>
        <v>0</v>
      </c>
      <c r="BI303" s="234">
        <f>IF(N303="nulová",J303,0)</f>
        <v>0</v>
      </c>
      <c r="BJ303" s="16" t="s">
        <v>83</v>
      </c>
      <c r="BK303" s="234">
        <f>ROUND(I303*H303,2)</f>
        <v>0</v>
      </c>
      <c r="BL303" s="16" t="s">
        <v>132</v>
      </c>
      <c r="BM303" s="233" t="s">
        <v>400</v>
      </c>
    </row>
    <row r="304" spans="2:51" s="12" customFormat="1" ht="12">
      <c r="B304" s="238"/>
      <c r="C304" s="239"/>
      <c r="D304" s="235" t="s">
        <v>136</v>
      </c>
      <c r="E304" s="240" t="s">
        <v>1</v>
      </c>
      <c r="F304" s="241" t="s">
        <v>401</v>
      </c>
      <c r="G304" s="239"/>
      <c r="H304" s="242">
        <v>10.1</v>
      </c>
      <c r="I304" s="243"/>
      <c r="J304" s="239"/>
      <c r="K304" s="239"/>
      <c r="L304" s="244"/>
      <c r="M304" s="245"/>
      <c r="N304" s="246"/>
      <c r="O304" s="246"/>
      <c r="P304" s="246"/>
      <c r="Q304" s="246"/>
      <c r="R304" s="246"/>
      <c r="S304" s="246"/>
      <c r="T304" s="247"/>
      <c r="AT304" s="248" t="s">
        <v>136</v>
      </c>
      <c r="AU304" s="248" t="s">
        <v>87</v>
      </c>
      <c r="AV304" s="12" t="s">
        <v>87</v>
      </c>
      <c r="AW304" s="12" t="s">
        <v>33</v>
      </c>
      <c r="AX304" s="12" t="s">
        <v>78</v>
      </c>
      <c r="AY304" s="248" t="s">
        <v>125</v>
      </c>
    </row>
    <row r="305" spans="2:51" s="13" customFormat="1" ht="12">
      <c r="B305" s="249"/>
      <c r="C305" s="250"/>
      <c r="D305" s="235" t="s">
        <v>136</v>
      </c>
      <c r="E305" s="251" t="s">
        <v>1</v>
      </c>
      <c r="F305" s="252" t="s">
        <v>139</v>
      </c>
      <c r="G305" s="250"/>
      <c r="H305" s="253">
        <v>10.1</v>
      </c>
      <c r="I305" s="254"/>
      <c r="J305" s="250"/>
      <c r="K305" s="250"/>
      <c r="L305" s="255"/>
      <c r="M305" s="256"/>
      <c r="N305" s="257"/>
      <c r="O305" s="257"/>
      <c r="P305" s="257"/>
      <c r="Q305" s="257"/>
      <c r="R305" s="257"/>
      <c r="S305" s="257"/>
      <c r="T305" s="258"/>
      <c r="AT305" s="259" t="s">
        <v>136</v>
      </c>
      <c r="AU305" s="259" t="s">
        <v>87</v>
      </c>
      <c r="AV305" s="13" t="s">
        <v>132</v>
      </c>
      <c r="AW305" s="13" t="s">
        <v>33</v>
      </c>
      <c r="AX305" s="13" t="s">
        <v>83</v>
      </c>
      <c r="AY305" s="259" t="s">
        <v>125</v>
      </c>
    </row>
    <row r="306" spans="2:65" s="1" customFormat="1" ht="21.6" customHeight="1">
      <c r="B306" s="37"/>
      <c r="C306" s="222" t="s">
        <v>402</v>
      </c>
      <c r="D306" s="222" t="s">
        <v>127</v>
      </c>
      <c r="E306" s="223" t="s">
        <v>403</v>
      </c>
      <c r="F306" s="224" t="s">
        <v>404</v>
      </c>
      <c r="G306" s="225" t="s">
        <v>324</v>
      </c>
      <c r="H306" s="226">
        <v>5328.6</v>
      </c>
      <c r="I306" s="227"/>
      <c r="J306" s="228">
        <f>ROUND(I306*H306,2)</f>
        <v>0</v>
      </c>
      <c r="K306" s="224" t="s">
        <v>131</v>
      </c>
      <c r="L306" s="42"/>
      <c r="M306" s="229" t="s">
        <v>1</v>
      </c>
      <c r="N306" s="230" t="s">
        <v>43</v>
      </c>
      <c r="O306" s="85"/>
      <c r="P306" s="231">
        <f>O306*H306</f>
        <v>0</v>
      </c>
      <c r="Q306" s="231">
        <v>0.00033</v>
      </c>
      <c r="R306" s="231">
        <f>Q306*H306</f>
        <v>1.7584380000000002</v>
      </c>
      <c r="S306" s="231">
        <v>0</v>
      </c>
      <c r="T306" s="232">
        <f>S306*H306</f>
        <v>0</v>
      </c>
      <c r="AR306" s="233" t="s">
        <v>132</v>
      </c>
      <c r="AT306" s="233" t="s">
        <v>127</v>
      </c>
      <c r="AU306" s="233" t="s">
        <v>87</v>
      </c>
      <c r="AY306" s="16" t="s">
        <v>125</v>
      </c>
      <c r="BE306" s="234">
        <f>IF(N306="základní",J306,0)</f>
        <v>0</v>
      </c>
      <c r="BF306" s="234">
        <f>IF(N306="snížená",J306,0)</f>
        <v>0</v>
      </c>
      <c r="BG306" s="234">
        <f>IF(N306="zákl. přenesená",J306,0)</f>
        <v>0</v>
      </c>
      <c r="BH306" s="234">
        <f>IF(N306="sníž. přenesená",J306,0)</f>
        <v>0</v>
      </c>
      <c r="BI306" s="234">
        <f>IF(N306="nulová",J306,0)</f>
        <v>0</v>
      </c>
      <c r="BJ306" s="16" t="s">
        <v>83</v>
      </c>
      <c r="BK306" s="234">
        <f>ROUND(I306*H306,2)</f>
        <v>0</v>
      </c>
      <c r="BL306" s="16" t="s">
        <v>132</v>
      </c>
      <c r="BM306" s="233" t="s">
        <v>405</v>
      </c>
    </row>
    <row r="307" spans="2:47" s="1" customFormat="1" ht="12">
      <c r="B307" s="37"/>
      <c r="C307" s="38"/>
      <c r="D307" s="235" t="s">
        <v>134</v>
      </c>
      <c r="E307" s="38"/>
      <c r="F307" s="236" t="s">
        <v>406</v>
      </c>
      <c r="G307" s="38"/>
      <c r="H307" s="38"/>
      <c r="I307" s="138"/>
      <c r="J307" s="38"/>
      <c r="K307" s="38"/>
      <c r="L307" s="42"/>
      <c r="M307" s="237"/>
      <c r="N307" s="85"/>
      <c r="O307" s="85"/>
      <c r="P307" s="85"/>
      <c r="Q307" s="85"/>
      <c r="R307" s="85"/>
      <c r="S307" s="85"/>
      <c r="T307" s="86"/>
      <c r="AT307" s="16" t="s">
        <v>134</v>
      </c>
      <c r="AU307" s="16" t="s">
        <v>87</v>
      </c>
    </row>
    <row r="308" spans="2:51" s="12" customFormat="1" ht="12">
      <c r="B308" s="238"/>
      <c r="C308" s="239"/>
      <c r="D308" s="235" t="s">
        <v>136</v>
      </c>
      <c r="E308" s="240" t="s">
        <v>1</v>
      </c>
      <c r="F308" s="241" t="s">
        <v>407</v>
      </c>
      <c r="G308" s="239"/>
      <c r="H308" s="242">
        <v>5328.6</v>
      </c>
      <c r="I308" s="243"/>
      <c r="J308" s="239"/>
      <c r="K308" s="239"/>
      <c r="L308" s="244"/>
      <c r="M308" s="245"/>
      <c r="N308" s="246"/>
      <c r="O308" s="246"/>
      <c r="P308" s="246"/>
      <c r="Q308" s="246"/>
      <c r="R308" s="246"/>
      <c r="S308" s="246"/>
      <c r="T308" s="247"/>
      <c r="AT308" s="248" t="s">
        <v>136</v>
      </c>
      <c r="AU308" s="248" t="s">
        <v>87</v>
      </c>
      <c r="AV308" s="12" t="s">
        <v>87</v>
      </c>
      <c r="AW308" s="12" t="s">
        <v>33</v>
      </c>
      <c r="AX308" s="12" t="s">
        <v>78</v>
      </c>
      <c r="AY308" s="248" t="s">
        <v>125</v>
      </c>
    </row>
    <row r="309" spans="2:51" s="13" customFormat="1" ht="12">
      <c r="B309" s="249"/>
      <c r="C309" s="250"/>
      <c r="D309" s="235" t="s">
        <v>136</v>
      </c>
      <c r="E309" s="251" t="s">
        <v>1</v>
      </c>
      <c r="F309" s="252" t="s">
        <v>139</v>
      </c>
      <c r="G309" s="250"/>
      <c r="H309" s="253">
        <v>5328.6</v>
      </c>
      <c r="I309" s="254"/>
      <c r="J309" s="250"/>
      <c r="K309" s="250"/>
      <c r="L309" s="255"/>
      <c r="M309" s="256"/>
      <c r="N309" s="257"/>
      <c r="O309" s="257"/>
      <c r="P309" s="257"/>
      <c r="Q309" s="257"/>
      <c r="R309" s="257"/>
      <c r="S309" s="257"/>
      <c r="T309" s="258"/>
      <c r="AT309" s="259" t="s">
        <v>136</v>
      </c>
      <c r="AU309" s="259" t="s">
        <v>87</v>
      </c>
      <c r="AV309" s="13" t="s">
        <v>132</v>
      </c>
      <c r="AW309" s="13" t="s">
        <v>33</v>
      </c>
      <c r="AX309" s="13" t="s">
        <v>83</v>
      </c>
      <c r="AY309" s="259" t="s">
        <v>125</v>
      </c>
    </row>
    <row r="310" spans="2:65" s="1" customFormat="1" ht="21.6" customHeight="1">
      <c r="B310" s="37"/>
      <c r="C310" s="222" t="s">
        <v>408</v>
      </c>
      <c r="D310" s="222" t="s">
        <v>127</v>
      </c>
      <c r="E310" s="223" t="s">
        <v>409</v>
      </c>
      <c r="F310" s="224" t="s">
        <v>410</v>
      </c>
      <c r="G310" s="225" t="s">
        <v>324</v>
      </c>
      <c r="H310" s="226">
        <v>18</v>
      </c>
      <c r="I310" s="227"/>
      <c r="J310" s="228">
        <f>ROUND(I310*H310,2)</f>
        <v>0</v>
      </c>
      <c r="K310" s="224" t="s">
        <v>131</v>
      </c>
      <c r="L310" s="42"/>
      <c r="M310" s="229" t="s">
        <v>1</v>
      </c>
      <c r="N310" s="230" t="s">
        <v>43</v>
      </c>
      <c r="O310" s="85"/>
      <c r="P310" s="231">
        <f>O310*H310</f>
        <v>0</v>
      </c>
      <c r="Q310" s="231">
        <v>0.00038</v>
      </c>
      <c r="R310" s="231">
        <f>Q310*H310</f>
        <v>0.006840000000000001</v>
      </c>
      <c r="S310" s="231">
        <v>0</v>
      </c>
      <c r="T310" s="232">
        <f>S310*H310</f>
        <v>0</v>
      </c>
      <c r="AR310" s="233" t="s">
        <v>132</v>
      </c>
      <c r="AT310" s="233" t="s">
        <v>127</v>
      </c>
      <c r="AU310" s="233" t="s">
        <v>87</v>
      </c>
      <c r="AY310" s="16" t="s">
        <v>125</v>
      </c>
      <c r="BE310" s="234">
        <f>IF(N310="základní",J310,0)</f>
        <v>0</v>
      </c>
      <c r="BF310" s="234">
        <f>IF(N310="snížená",J310,0)</f>
        <v>0</v>
      </c>
      <c r="BG310" s="234">
        <f>IF(N310="zákl. přenesená",J310,0)</f>
        <v>0</v>
      </c>
      <c r="BH310" s="234">
        <f>IF(N310="sníž. přenesená",J310,0)</f>
        <v>0</v>
      </c>
      <c r="BI310" s="234">
        <f>IF(N310="nulová",J310,0)</f>
        <v>0</v>
      </c>
      <c r="BJ310" s="16" t="s">
        <v>83</v>
      </c>
      <c r="BK310" s="234">
        <f>ROUND(I310*H310,2)</f>
        <v>0</v>
      </c>
      <c r="BL310" s="16" t="s">
        <v>132</v>
      </c>
      <c r="BM310" s="233" t="s">
        <v>411</v>
      </c>
    </row>
    <row r="311" spans="2:47" s="1" customFormat="1" ht="12">
      <c r="B311" s="37"/>
      <c r="C311" s="38"/>
      <c r="D311" s="235" t="s">
        <v>134</v>
      </c>
      <c r="E311" s="38"/>
      <c r="F311" s="236" t="s">
        <v>412</v>
      </c>
      <c r="G311" s="38"/>
      <c r="H311" s="38"/>
      <c r="I311" s="138"/>
      <c r="J311" s="38"/>
      <c r="K311" s="38"/>
      <c r="L311" s="42"/>
      <c r="M311" s="237"/>
      <c r="N311" s="85"/>
      <c r="O311" s="85"/>
      <c r="P311" s="85"/>
      <c r="Q311" s="85"/>
      <c r="R311" s="85"/>
      <c r="S311" s="85"/>
      <c r="T311" s="86"/>
      <c r="AT311" s="16" t="s">
        <v>134</v>
      </c>
      <c r="AU311" s="16" t="s">
        <v>87</v>
      </c>
    </row>
    <row r="312" spans="2:51" s="12" customFormat="1" ht="12">
      <c r="B312" s="238"/>
      <c r="C312" s="239"/>
      <c r="D312" s="235" t="s">
        <v>136</v>
      </c>
      <c r="E312" s="240" t="s">
        <v>1</v>
      </c>
      <c r="F312" s="241" t="s">
        <v>413</v>
      </c>
      <c r="G312" s="239"/>
      <c r="H312" s="242">
        <v>18</v>
      </c>
      <c r="I312" s="243"/>
      <c r="J312" s="239"/>
      <c r="K312" s="239"/>
      <c r="L312" s="244"/>
      <c r="M312" s="245"/>
      <c r="N312" s="246"/>
      <c r="O312" s="246"/>
      <c r="P312" s="246"/>
      <c r="Q312" s="246"/>
      <c r="R312" s="246"/>
      <c r="S312" s="246"/>
      <c r="T312" s="247"/>
      <c r="AT312" s="248" t="s">
        <v>136</v>
      </c>
      <c r="AU312" s="248" t="s">
        <v>87</v>
      </c>
      <c r="AV312" s="12" t="s">
        <v>87</v>
      </c>
      <c r="AW312" s="12" t="s">
        <v>33</v>
      </c>
      <c r="AX312" s="12" t="s">
        <v>83</v>
      </c>
      <c r="AY312" s="248" t="s">
        <v>125</v>
      </c>
    </row>
    <row r="313" spans="2:65" s="1" customFormat="1" ht="32.4" customHeight="1">
      <c r="B313" s="37"/>
      <c r="C313" s="222" t="s">
        <v>414</v>
      </c>
      <c r="D313" s="222" t="s">
        <v>127</v>
      </c>
      <c r="E313" s="223" t="s">
        <v>415</v>
      </c>
      <c r="F313" s="224" t="s">
        <v>416</v>
      </c>
      <c r="G313" s="225" t="s">
        <v>324</v>
      </c>
      <c r="H313" s="226">
        <v>2</v>
      </c>
      <c r="I313" s="227"/>
      <c r="J313" s="228">
        <f>ROUND(I313*H313,2)</f>
        <v>0</v>
      </c>
      <c r="K313" s="224" t="s">
        <v>1</v>
      </c>
      <c r="L313" s="42"/>
      <c r="M313" s="229" t="s">
        <v>1</v>
      </c>
      <c r="N313" s="230" t="s">
        <v>43</v>
      </c>
      <c r="O313" s="85"/>
      <c r="P313" s="231">
        <f>O313*H313</f>
        <v>0</v>
      </c>
      <c r="Q313" s="231">
        <v>0</v>
      </c>
      <c r="R313" s="231">
        <f>Q313*H313</f>
        <v>0</v>
      </c>
      <c r="S313" s="231">
        <v>0</v>
      </c>
      <c r="T313" s="232">
        <f>S313*H313</f>
        <v>0</v>
      </c>
      <c r="AR313" s="233" t="s">
        <v>132</v>
      </c>
      <c r="AT313" s="233" t="s">
        <v>127</v>
      </c>
      <c r="AU313" s="233" t="s">
        <v>87</v>
      </c>
      <c r="AY313" s="16" t="s">
        <v>125</v>
      </c>
      <c r="BE313" s="234">
        <f>IF(N313="základní",J313,0)</f>
        <v>0</v>
      </c>
      <c r="BF313" s="234">
        <f>IF(N313="snížená",J313,0)</f>
        <v>0</v>
      </c>
      <c r="BG313" s="234">
        <f>IF(N313="zákl. přenesená",J313,0)</f>
        <v>0</v>
      </c>
      <c r="BH313" s="234">
        <f>IF(N313="sníž. přenesená",J313,0)</f>
        <v>0</v>
      </c>
      <c r="BI313" s="234">
        <f>IF(N313="nulová",J313,0)</f>
        <v>0</v>
      </c>
      <c r="BJ313" s="16" t="s">
        <v>83</v>
      </c>
      <c r="BK313" s="234">
        <f>ROUND(I313*H313,2)</f>
        <v>0</v>
      </c>
      <c r="BL313" s="16" t="s">
        <v>132</v>
      </c>
      <c r="BM313" s="233" t="s">
        <v>417</v>
      </c>
    </row>
    <row r="314" spans="2:51" s="12" customFormat="1" ht="12">
      <c r="B314" s="238"/>
      <c r="C314" s="239"/>
      <c r="D314" s="235" t="s">
        <v>136</v>
      </c>
      <c r="E314" s="240" t="s">
        <v>1</v>
      </c>
      <c r="F314" s="241" t="s">
        <v>87</v>
      </c>
      <c r="G314" s="239"/>
      <c r="H314" s="242">
        <v>2</v>
      </c>
      <c r="I314" s="243"/>
      <c r="J314" s="239"/>
      <c r="K314" s="239"/>
      <c r="L314" s="244"/>
      <c r="M314" s="245"/>
      <c r="N314" s="246"/>
      <c r="O314" s="246"/>
      <c r="P314" s="246"/>
      <c r="Q314" s="246"/>
      <c r="R314" s="246"/>
      <c r="S314" s="246"/>
      <c r="T314" s="247"/>
      <c r="AT314" s="248" t="s">
        <v>136</v>
      </c>
      <c r="AU314" s="248" t="s">
        <v>87</v>
      </c>
      <c r="AV314" s="12" t="s">
        <v>87</v>
      </c>
      <c r="AW314" s="12" t="s">
        <v>33</v>
      </c>
      <c r="AX314" s="12" t="s">
        <v>83</v>
      </c>
      <c r="AY314" s="248" t="s">
        <v>125</v>
      </c>
    </row>
    <row r="315" spans="2:65" s="1" customFormat="1" ht="21.6" customHeight="1">
      <c r="B315" s="37"/>
      <c r="C315" s="260" t="s">
        <v>418</v>
      </c>
      <c r="D315" s="260" t="s">
        <v>199</v>
      </c>
      <c r="E315" s="261" t="s">
        <v>419</v>
      </c>
      <c r="F315" s="262" t="s">
        <v>420</v>
      </c>
      <c r="G315" s="263" t="s">
        <v>324</v>
      </c>
      <c r="H315" s="264">
        <v>2.03</v>
      </c>
      <c r="I315" s="265"/>
      <c r="J315" s="266">
        <f>ROUND(I315*H315,2)</f>
        <v>0</v>
      </c>
      <c r="K315" s="262" t="s">
        <v>1</v>
      </c>
      <c r="L315" s="267"/>
      <c r="M315" s="268" t="s">
        <v>1</v>
      </c>
      <c r="N315" s="269" t="s">
        <v>43</v>
      </c>
      <c r="O315" s="85"/>
      <c r="P315" s="231">
        <f>O315*H315</f>
        <v>0</v>
      </c>
      <c r="Q315" s="231">
        <v>0.0499</v>
      </c>
      <c r="R315" s="231">
        <f>Q315*H315</f>
        <v>0.10129699999999998</v>
      </c>
      <c r="S315" s="231">
        <v>0</v>
      </c>
      <c r="T315" s="232">
        <f>S315*H315</f>
        <v>0</v>
      </c>
      <c r="AR315" s="233" t="s">
        <v>177</v>
      </c>
      <c r="AT315" s="233" t="s">
        <v>199</v>
      </c>
      <c r="AU315" s="233" t="s">
        <v>87</v>
      </c>
      <c r="AY315" s="16" t="s">
        <v>125</v>
      </c>
      <c r="BE315" s="234">
        <f>IF(N315="základní",J315,0)</f>
        <v>0</v>
      </c>
      <c r="BF315" s="234">
        <f>IF(N315="snížená",J315,0)</f>
        <v>0</v>
      </c>
      <c r="BG315" s="234">
        <f>IF(N315="zákl. přenesená",J315,0)</f>
        <v>0</v>
      </c>
      <c r="BH315" s="234">
        <f>IF(N315="sníž. přenesená",J315,0)</f>
        <v>0</v>
      </c>
      <c r="BI315" s="234">
        <f>IF(N315="nulová",J315,0)</f>
        <v>0</v>
      </c>
      <c r="BJ315" s="16" t="s">
        <v>83</v>
      </c>
      <c r="BK315" s="234">
        <f>ROUND(I315*H315,2)</f>
        <v>0</v>
      </c>
      <c r="BL315" s="16" t="s">
        <v>132</v>
      </c>
      <c r="BM315" s="233" t="s">
        <v>421</v>
      </c>
    </row>
    <row r="316" spans="2:51" s="12" customFormat="1" ht="12">
      <c r="B316" s="238"/>
      <c r="C316" s="239"/>
      <c r="D316" s="235" t="s">
        <v>136</v>
      </c>
      <c r="E316" s="240" t="s">
        <v>1</v>
      </c>
      <c r="F316" s="241" t="s">
        <v>422</v>
      </c>
      <c r="G316" s="239"/>
      <c r="H316" s="242">
        <v>2.03</v>
      </c>
      <c r="I316" s="243"/>
      <c r="J316" s="239"/>
      <c r="K316" s="239"/>
      <c r="L316" s="244"/>
      <c r="M316" s="245"/>
      <c r="N316" s="246"/>
      <c r="O316" s="246"/>
      <c r="P316" s="246"/>
      <c r="Q316" s="246"/>
      <c r="R316" s="246"/>
      <c r="S316" s="246"/>
      <c r="T316" s="247"/>
      <c r="AT316" s="248" t="s">
        <v>136</v>
      </c>
      <c r="AU316" s="248" t="s">
        <v>87</v>
      </c>
      <c r="AV316" s="12" t="s">
        <v>87</v>
      </c>
      <c r="AW316" s="12" t="s">
        <v>33</v>
      </c>
      <c r="AX316" s="12" t="s">
        <v>78</v>
      </c>
      <c r="AY316" s="248" t="s">
        <v>125</v>
      </c>
    </row>
    <row r="317" spans="2:51" s="13" customFormat="1" ht="12">
      <c r="B317" s="249"/>
      <c r="C317" s="250"/>
      <c r="D317" s="235" t="s">
        <v>136</v>
      </c>
      <c r="E317" s="251" t="s">
        <v>1</v>
      </c>
      <c r="F317" s="252" t="s">
        <v>139</v>
      </c>
      <c r="G317" s="250"/>
      <c r="H317" s="253">
        <v>2.03</v>
      </c>
      <c r="I317" s="254"/>
      <c r="J317" s="250"/>
      <c r="K317" s="250"/>
      <c r="L317" s="255"/>
      <c r="M317" s="256"/>
      <c r="N317" s="257"/>
      <c r="O317" s="257"/>
      <c r="P317" s="257"/>
      <c r="Q317" s="257"/>
      <c r="R317" s="257"/>
      <c r="S317" s="257"/>
      <c r="T317" s="258"/>
      <c r="AT317" s="259" t="s">
        <v>136</v>
      </c>
      <c r="AU317" s="259" t="s">
        <v>87</v>
      </c>
      <c r="AV317" s="13" t="s">
        <v>132</v>
      </c>
      <c r="AW317" s="13" t="s">
        <v>33</v>
      </c>
      <c r="AX317" s="13" t="s">
        <v>83</v>
      </c>
      <c r="AY317" s="259" t="s">
        <v>125</v>
      </c>
    </row>
    <row r="318" spans="2:65" s="1" customFormat="1" ht="32.4" customHeight="1">
      <c r="B318" s="37"/>
      <c r="C318" s="222" t="s">
        <v>423</v>
      </c>
      <c r="D318" s="222" t="s">
        <v>127</v>
      </c>
      <c r="E318" s="223" t="s">
        <v>424</v>
      </c>
      <c r="F318" s="224" t="s">
        <v>425</v>
      </c>
      <c r="G318" s="225" t="s">
        <v>130</v>
      </c>
      <c r="H318" s="226">
        <v>5618.2</v>
      </c>
      <c r="I318" s="227"/>
      <c r="J318" s="228">
        <f>ROUND(I318*H318,2)</f>
        <v>0</v>
      </c>
      <c r="K318" s="224" t="s">
        <v>131</v>
      </c>
      <c r="L318" s="42"/>
      <c r="M318" s="229" t="s">
        <v>1</v>
      </c>
      <c r="N318" s="230" t="s">
        <v>43</v>
      </c>
      <c r="O318" s="85"/>
      <c r="P318" s="231">
        <f>O318*H318</f>
        <v>0</v>
      </c>
      <c r="Q318" s="231">
        <v>0.00198</v>
      </c>
      <c r="R318" s="231">
        <f>Q318*H318</f>
        <v>11.124036</v>
      </c>
      <c r="S318" s="231">
        <v>0</v>
      </c>
      <c r="T318" s="232">
        <f>S318*H318</f>
        <v>0</v>
      </c>
      <c r="AR318" s="233" t="s">
        <v>132</v>
      </c>
      <c r="AT318" s="233" t="s">
        <v>127</v>
      </c>
      <c r="AU318" s="233" t="s">
        <v>87</v>
      </c>
      <c r="AY318" s="16" t="s">
        <v>125</v>
      </c>
      <c r="BE318" s="234">
        <f>IF(N318="základní",J318,0)</f>
        <v>0</v>
      </c>
      <c r="BF318" s="234">
        <f>IF(N318="snížená",J318,0)</f>
        <v>0</v>
      </c>
      <c r="BG318" s="234">
        <f>IF(N318="zákl. přenesená",J318,0)</f>
        <v>0</v>
      </c>
      <c r="BH318" s="234">
        <f>IF(N318="sníž. přenesená",J318,0)</f>
        <v>0</v>
      </c>
      <c r="BI318" s="234">
        <f>IF(N318="nulová",J318,0)</f>
        <v>0</v>
      </c>
      <c r="BJ318" s="16" t="s">
        <v>83</v>
      </c>
      <c r="BK318" s="234">
        <f>ROUND(I318*H318,2)</f>
        <v>0</v>
      </c>
      <c r="BL318" s="16" t="s">
        <v>132</v>
      </c>
      <c r="BM318" s="233" t="s">
        <v>426</v>
      </c>
    </row>
    <row r="319" spans="2:47" s="1" customFormat="1" ht="12">
      <c r="B319" s="37"/>
      <c r="C319" s="38"/>
      <c r="D319" s="235" t="s">
        <v>134</v>
      </c>
      <c r="E319" s="38"/>
      <c r="F319" s="236" t="s">
        <v>427</v>
      </c>
      <c r="G319" s="38"/>
      <c r="H319" s="38"/>
      <c r="I319" s="138"/>
      <c r="J319" s="38"/>
      <c r="K319" s="38"/>
      <c r="L319" s="42"/>
      <c r="M319" s="237"/>
      <c r="N319" s="85"/>
      <c r="O319" s="85"/>
      <c r="P319" s="85"/>
      <c r="Q319" s="85"/>
      <c r="R319" s="85"/>
      <c r="S319" s="85"/>
      <c r="T319" s="86"/>
      <c r="AT319" s="16" t="s">
        <v>134</v>
      </c>
      <c r="AU319" s="16" t="s">
        <v>87</v>
      </c>
    </row>
    <row r="320" spans="2:51" s="12" customFormat="1" ht="12">
      <c r="B320" s="238"/>
      <c r="C320" s="239"/>
      <c r="D320" s="235" t="s">
        <v>136</v>
      </c>
      <c r="E320" s="240" t="s">
        <v>1</v>
      </c>
      <c r="F320" s="241" t="s">
        <v>428</v>
      </c>
      <c r="G320" s="239"/>
      <c r="H320" s="242">
        <v>887.4</v>
      </c>
      <c r="I320" s="243"/>
      <c r="J320" s="239"/>
      <c r="K320" s="239"/>
      <c r="L320" s="244"/>
      <c r="M320" s="245"/>
      <c r="N320" s="246"/>
      <c r="O320" s="246"/>
      <c r="P320" s="246"/>
      <c r="Q320" s="246"/>
      <c r="R320" s="246"/>
      <c r="S320" s="246"/>
      <c r="T320" s="247"/>
      <c r="AT320" s="248" t="s">
        <v>136</v>
      </c>
      <c r="AU320" s="248" t="s">
        <v>87</v>
      </c>
      <c r="AV320" s="12" t="s">
        <v>87</v>
      </c>
      <c r="AW320" s="12" t="s">
        <v>33</v>
      </c>
      <c r="AX320" s="12" t="s">
        <v>78</v>
      </c>
      <c r="AY320" s="248" t="s">
        <v>125</v>
      </c>
    </row>
    <row r="321" spans="2:51" s="12" customFormat="1" ht="12">
      <c r="B321" s="238"/>
      <c r="C321" s="239"/>
      <c r="D321" s="235" t="s">
        <v>136</v>
      </c>
      <c r="E321" s="240" t="s">
        <v>1</v>
      </c>
      <c r="F321" s="241" t="s">
        <v>429</v>
      </c>
      <c r="G321" s="239"/>
      <c r="H321" s="242">
        <v>4730.76</v>
      </c>
      <c r="I321" s="243"/>
      <c r="J321" s="239"/>
      <c r="K321" s="239"/>
      <c r="L321" s="244"/>
      <c r="M321" s="245"/>
      <c r="N321" s="246"/>
      <c r="O321" s="246"/>
      <c r="P321" s="246"/>
      <c r="Q321" s="246"/>
      <c r="R321" s="246"/>
      <c r="S321" s="246"/>
      <c r="T321" s="247"/>
      <c r="AT321" s="248" t="s">
        <v>136</v>
      </c>
      <c r="AU321" s="248" t="s">
        <v>87</v>
      </c>
      <c r="AV321" s="12" t="s">
        <v>87</v>
      </c>
      <c r="AW321" s="12" t="s">
        <v>33</v>
      </c>
      <c r="AX321" s="12" t="s">
        <v>78</v>
      </c>
      <c r="AY321" s="248" t="s">
        <v>125</v>
      </c>
    </row>
    <row r="322" spans="2:51" s="13" customFormat="1" ht="12">
      <c r="B322" s="249"/>
      <c r="C322" s="250"/>
      <c r="D322" s="235" t="s">
        <v>136</v>
      </c>
      <c r="E322" s="251" t="s">
        <v>1</v>
      </c>
      <c r="F322" s="252" t="s">
        <v>139</v>
      </c>
      <c r="G322" s="250"/>
      <c r="H322" s="253">
        <v>5618.16</v>
      </c>
      <c r="I322" s="254"/>
      <c r="J322" s="250"/>
      <c r="K322" s="250"/>
      <c r="L322" s="255"/>
      <c r="M322" s="256"/>
      <c r="N322" s="257"/>
      <c r="O322" s="257"/>
      <c r="P322" s="257"/>
      <c r="Q322" s="257"/>
      <c r="R322" s="257"/>
      <c r="S322" s="257"/>
      <c r="T322" s="258"/>
      <c r="AT322" s="259" t="s">
        <v>136</v>
      </c>
      <c r="AU322" s="259" t="s">
        <v>87</v>
      </c>
      <c r="AV322" s="13" t="s">
        <v>132</v>
      </c>
      <c r="AW322" s="13" t="s">
        <v>33</v>
      </c>
      <c r="AX322" s="13" t="s">
        <v>78</v>
      </c>
      <c r="AY322" s="259" t="s">
        <v>125</v>
      </c>
    </row>
    <row r="323" spans="2:51" s="12" customFormat="1" ht="12">
      <c r="B323" s="238"/>
      <c r="C323" s="239"/>
      <c r="D323" s="235" t="s">
        <v>136</v>
      </c>
      <c r="E323" s="240" t="s">
        <v>1</v>
      </c>
      <c r="F323" s="241" t="s">
        <v>430</v>
      </c>
      <c r="G323" s="239"/>
      <c r="H323" s="242">
        <v>5618.2</v>
      </c>
      <c r="I323" s="243"/>
      <c r="J323" s="239"/>
      <c r="K323" s="239"/>
      <c r="L323" s="244"/>
      <c r="M323" s="245"/>
      <c r="N323" s="246"/>
      <c r="O323" s="246"/>
      <c r="P323" s="246"/>
      <c r="Q323" s="246"/>
      <c r="R323" s="246"/>
      <c r="S323" s="246"/>
      <c r="T323" s="247"/>
      <c r="AT323" s="248" t="s">
        <v>136</v>
      </c>
      <c r="AU323" s="248" t="s">
        <v>87</v>
      </c>
      <c r="AV323" s="12" t="s">
        <v>87</v>
      </c>
      <c r="AW323" s="12" t="s">
        <v>33</v>
      </c>
      <c r="AX323" s="12" t="s">
        <v>83</v>
      </c>
      <c r="AY323" s="248" t="s">
        <v>125</v>
      </c>
    </row>
    <row r="324" spans="2:65" s="1" customFormat="1" ht="21.6" customHeight="1">
      <c r="B324" s="37"/>
      <c r="C324" s="222" t="s">
        <v>431</v>
      </c>
      <c r="D324" s="222" t="s">
        <v>127</v>
      </c>
      <c r="E324" s="223" t="s">
        <v>432</v>
      </c>
      <c r="F324" s="224" t="s">
        <v>433</v>
      </c>
      <c r="G324" s="225" t="s">
        <v>324</v>
      </c>
      <c r="H324" s="226">
        <v>2871.2</v>
      </c>
      <c r="I324" s="227"/>
      <c r="J324" s="228">
        <f>ROUND(I324*H324,2)</f>
        <v>0</v>
      </c>
      <c r="K324" s="224" t="s">
        <v>1</v>
      </c>
      <c r="L324" s="42"/>
      <c r="M324" s="229" t="s">
        <v>1</v>
      </c>
      <c r="N324" s="230" t="s">
        <v>43</v>
      </c>
      <c r="O324" s="85"/>
      <c r="P324" s="231">
        <f>O324*H324</f>
        <v>0</v>
      </c>
      <c r="Q324" s="231">
        <v>0</v>
      </c>
      <c r="R324" s="231">
        <f>Q324*H324</f>
        <v>0</v>
      </c>
      <c r="S324" s="231">
        <v>0</v>
      </c>
      <c r="T324" s="232">
        <f>S324*H324</f>
        <v>0</v>
      </c>
      <c r="AR324" s="233" t="s">
        <v>132</v>
      </c>
      <c r="AT324" s="233" t="s">
        <v>127</v>
      </c>
      <c r="AU324" s="233" t="s">
        <v>87</v>
      </c>
      <c r="AY324" s="16" t="s">
        <v>125</v>
      </c>
      <c r="BE324" s="234">
        <f>IF(N324="základní",J324,0)</f>
        <v>0</v>
      </c>
      <c r="BF324" s="234">
        <f>IF(N324="snížená",J324,0)</f>
        <v>0</v>
      </c>
      <c r="BG324" s="234">
        <f>IF(N324="zákl. přenesená",J324,0)</f>
        <v>0</v>
      </c>
      <c r="BH324" s="234">
        <f>IF(N324="sníž. přenesená",J324,0)</f>
        <v>0</v>
      </c>
      <c r="BI324" s="234">
        <f>IF(N324="nulová",J324,0)</f>
        <v>0</v>
      </c>
      <c r="BJ324" s="16" t="s">
        <v>83</v>
      </c>
      <c r="BK324" s="234">
        <f>ROUND(I324*H324,2)</f>
        <v>0</v>
      </c>
      <c r="BL324" s="16" t="s">
        <v>132</v>
      </c>
      <c r="BM324" s="233" t="s">
        <v>434</v>
      </c>
    </row>
    <row r="325" spans="2:47" s="1" customFormat="1" ht="12">
      <c r="B325" s="37"/>
      <c r="C325" s="38"/>
      <c r="D325" s="235" t="s">
        <v>134</v>
      </c>
      <c r="E325" s="38"/>
      <c r="F325" s="236" t="s">
        <v>435</v>
      </c>
      <c r="G325" s="38"/>
      <c r="H325" s="38"/>
      <c r="I325" s="138"/>
      <c r="J325" s="38"/>
      <c r="K325" s="38"/>
      <c r="L325" s="42"/>
      <c r="M325" s="237"/>
      <c r="N325" s="85"/>
      <c r="O325" s="85"/>
      <c r="P325" s="85"/>
      <c r="Q325" s="85"/>
      <c r="R325" s="85"/>
      <c r="S325" s="85"/>
      <c r="T325" s="86"/>
      <c r="AT325" s="16" t="s">
        <v>134</v>
      </c>
      <c r="AU325" s="16" t="s">
        <v>87</v>
      </c>
    </row>
    <row r="326" spans="2:47" s="1" customFormat="1" ht="12">
      <c r="B326" s="37"/>
      <c r="C326" s="38"/>
      <c r="D326" s="235" t="s">
        <v>436</v>
      </c>
      <c r="E326" s="38"/>
      <c r="F326" s="270" t="s">
        <v>437</v>
      </c>
      <c r="G326" s="38"/>
      <c r="H326" s="38"/>
      <c r="I326" s="138"/>
      <c r="J326" s="38"/>
      <c r="K326" s="38"/>
      <c r="L326" s="42"/>
      <c r="M326" s="237"/>
      <c r="N326" s="85"/>
      <c r="O326" s="85"/>
      <c r="P326" s="85"/>
      <c r="Q326" s="85"/>
      <c r="R326" s="85"/>
      <c r="S326" s="85"/>
      <c r="T326" s="86"/>
      <c r="AT326" s="16" t="s">
        <v>436</v>
      </c>
      <c r="AU326" s="16" t="s">
        <v>87</v>
      </c>
    </row>
    <row r="327" spans="2:51" s="12" customFormat="1" ht="12">
      <c r="B327" s="238"/>
      <c r="C327" s="239"/>
      <c r="D327" s="235" t="s">
        <v>136</v>
      </c>
      <c r="E327" s="240" t="s">
        <v>1</v>
      </c>
      <c r="F327" s="241" t="s">
        <v>438</v>
      </c>
      <c r="G327" s="239"/>
      <c r="H327" s="242">
        <v>2761.2</v>
      </c>
      <c r="I327" s="243"/>
      <c r="J327" s="239"/>
      <c r="K327" s="239"/>
      <c r="L327" s="244"/>
      <c r="M327" s="245"/>
      <c r="N327" s="246"/>
      <c r="O327" s="246"/>
      <c r="P327" s="246"/>
      <c r="Q327" s="246"/>
      <c r="R327" s="246"/>
      <c r="S327" s="246"/>
      <c r="T327" s="247"/>
      <c r="AT327" s="248" t="s">
        <v>136</v>
      </c>
      <c r="AU327" s="248" t="s">
        <v>87</v>
      </c>
      <c r="AV327" s="12" t="s">
        <v>87</v>
      </c>
      <c r="AW327" s="12" t="s">
        <v>33</v>
      </c>
      <c r="AX327" s="12" t="s">
        <v>78</v>
      </c>
      <c r="AY327" s="248" t="s">
        <v>125</v>
      </c>
    </row>
    <row r="328" spans="2:51" s="12" customFormat="1" ht="12">
      <c r="B328" s="238"/>
      <c r="C328" s="239"/>
      <c r="D328" s="235" t="s">
        <v>136</v>
      </c>
      <c r="E328" s="240" t="s">
        <v>1</v>
      </c>
      <c r="F328" s="241" t="s">
        <v>439</v>
      </c>
      <c r="G328" s="239"/>
      <c r="H328" s="242">
        <v>110</v>
      </c>
      <c r="I328" s="243"/>
      <c r="J328" s="239"/>
      <c r="K328" s="239"/>
      <c r="L328" s="244"/>
      <c r="M328" s="245"/>
      <c r="N328" s="246"/>
      <c r="O328" s="246"/>
      <c r="P328" s="246"/>
      <c r="Q328" s="246"/>
      <c r="R328" s="246"/>
      <c r="S328" s="246"/>
      <c r="T328" s="247"/>
      <c r="AT328" s="248" t="s">
        <v>136</v>
      </c>
      <c r="AU328" s="248" t="s">
        <v>87</v>
      </c>
      <c r="AV328" s="12" t="s">
        <v>87</v>
      </c>
      <c r="AW328" s="12" t="s">
        <v>33</v>
      </c>
      <c r="AX328" s="12" t="s">
        <v>78</v>
      </c>
      <c r="AY328" s="248" t="s">
        <v>125</v>
      </c>
    </row>
    <row r="329" spans="2:51" s="13" customFormat="1" ht="12">
      <c r="B329" s="249"/>
      <c r="C329" s="250"/>
      <c r="D329" s="235" t="s">
        <v>136</v>
      </c>
      <c r="E329" s="251" t="s">
        <v>1</v>
      </c>
      <c r="F329" s="252" t="s">
        <v>139</v>
      </c>
      <c r="G329" s="250"/>
      <c r="H329" s="253">
        <v>2871.2</v>
      </c>
      <c r="I329" s="254"/>
      <c r="J329" s="250"/>
      <c r="K329" s="250"/>
      <c r="L329" s="255"/>
      <c r="M329" s="256"/>
      <c r="N329" s="257"/>
      <c r="O329" s="257"/>
      <c r="P329" s="257"/>
      <c r="Q329" s="257"/>
      <c r="R329" s="257"/>
      <c r="S329" s="257"/>
      <c r="T329" s="258"/>
      <c r="AT329" s="259" t="s">
        <v>136</v>
      </c>
      <c r="AU329" s="259" t="s">
        <v>87</v>
      </c>
      <c r="AV329" s="13" t="s">
        <v>132</v>
      </c>
      <c r="AW329" s="13" t="s">
        <v>33</v>
      </c>
      <c r="AX329" s="13" t="s">
        <v>83</v>
      </c>
      <c r="AY329" s="259" t="s">
        <v>125</v>
      </c>
    </row>
    <row r="330" spans="2:65" s="1" customFormat="1" ht="21.6" customHeight="1">
      <c r="B330" s="37"/>
      <c r="C330" s="222" t="s">
        <v>440</v>
      </c>
      <c r="D330" s="222" t="s">
        <v>127</v>
      </c>
      <c r="E330" s="223" t="s">
        <v>441</v>
      </c>
      <c r="F330" s="224" t="s">
        <v>442</v>
      </c>
      <c r="G330" s="225" t="s">
        <v>324</v>
      </c>
      <c r="H330" s="226">
        <v>3747.4</v>
      </c>
      <c r="I330" s="227"/>
      <c r="J330" s="228">
        <f>ROUND(I330*H330,2)</f>
        <v>0</v>
      </c>
      <c r="K330" s="224" t="s">
        <v>131</v>
      </c>
      <c r="L330" s="42"/>
      <c r="M330" s="229" t="s">
        <v>1</v>
      </c>
      <c r="N330" s="230" t="s">
        <v>43</v>
      </c>
      <c r="O330" s="85"/>
      <c r="P330" s="231">
        <f>O330*H330</f>
        <v>0</v>
      </c>
      <c r="Q330" s="231">
        <v>0</v>
      </c>
      <c r="R330" s="231">
        <f>Q330*H330</f>
        <v>0</v>
      </c>
      <c r="S330" s="231">
        <v>0</v>
      </c>
      <c r="T330" s="232">
        <f>S330*H330</f>
        <v>0</v>
      </c>
      <c r="AR330" s="233" t="s">
        <v>132</v>
      </c>
      <c r="AT330" s="233" t="s">
        <v>127</v>
      </c>
      <c r="AU330" s="233" t="s">
        <v>87</v>
      </c>
      <c r="AY330" s="16" t="s">
        <v>125</v>
      </c>
      <c r="BE330" s="234">
        <f>IF(N330="základní",J330,0)</f>
        <v>0</v>
      </c>
      <c r="BF330" s="234">
        <f>IF(N330="snížená",J330,0)</f>
        <v>0</v>
      </c>
      <c r="BG330" s="234">
        <f>IF(N330="zákl. přenesená",J330,0)</f>
        <v>0</v>
      </c>
      <c r="BH330" s="234">
        <f>IF(N330="sníž. přenesená",J330,0)</f>
        <v>0</v>
      </c>
      <c r="BI330" s="234">
        <f>IF(N330="nulová",J330,0)</f>
        <v>0</v>
      </c>
      <c r="BJ330" s="16" t="s">
        <v>83</v>
      </c>
      <c r="BK330" s="234">
        <f>ROUND(I330*H330,2)</f>
        <v>0</v>
      </c>
      <c r="BL330" s="16" t="s">
        <v>132</v>
      </c>
      <c r="BM330" s="233" t="s">
        <v>443</v>
      </c>
    </row>
    <row r="331" spans="2:47" s="1" customFormat="1" ht="12">
      <c r="B331" s="37"/>
      <c r="C331" s="38"/>
      <c r="D331" s="235" t="s">
        <v>134</v>
      </c>
      <c r="E331" s="38"/>
      <c r="F331" s="236" t="s">
        <v>444</v>
      </c>
      <c r="G331" s="38"/>
      <c r="H331" s="38"/>
      <c r="I331" s="138"/>
      <c r="J331" s="38"/>
      <c r="K331" s="38"/>
      <c r="L331" s="42"/>
      <c r="M331" s="237"/>
      <c r="N331" s="85"/>
      <c r="O331" s="85"/>
      <c r="P331" s="85"/>
      <c r="Q331" s="85"/>
      <c r="R331" s="85"/>
      <c r="S331" s="85"/>
      <c r="T331" s="86"/>
      <c r="AT331" s="16" t="s">
        <v>134</v>
      </c>
      <c r="AU331" s="16" t="s">
        <v>87</v>
      </c>
    </row>
    <row r="332" spans="2:51" s="12" customFormat="1" ht="12">
      <c r="B332" s="238"/>
      <c r="C332" s="239"/>
      <c r="D332" s="235" t="s">
        <v>136</v>
      </c>
      <c r="E332" s="240" t="s">
        <v>1</v>
      </c>
      <c r="F332" s="241" t="s">
        <v>445</v>
      </c>
      <c r="G332" s="239"/>
      <c r="H332" s="242">
        <v>616.4</v>
      </c>
      <c r="I332" s="243"/>
      <c r="J332" s="239"/>
      <c r="K332" s="239"/>
      <c r="L332" s="244"/>
      <c r="M332" s="245"/>
      <c r="N332" s="246"/>
      <c r="O332" s="246"/>
      <c r="P332" s="246"/>
      <c r="Q332" s="246"/>
      <c r="R332" s="246"/>
      <c r="S332" s="246"/>
      <c r="T332" s="247"/>
      <c r="AT332" s="248" t="s">
        <v>136</v>
      </c>
      <c r="AU332" s="248" t="s">
        <v>87</v>
      </c>
      <c r="AV332" s="12" t="s">
        <v>87</v>
      </c>
      <c r="AW332" s="12" t="s">
        <v>33</v>
      </c>
      <c r="AX332" s="12" t="s">
        <v>78</v>
      </c>
      <c r="AY332" s="248" t="s">
        <v>125</v>
      </c>
    </row>
    <row r="333" spans="2:51" s="12" customFormat="1" ht="12">
      <c r="B333" s="238"/>
      <c r="C333" s="239"/>
      <c r="D333" s="235" t="s">
        <v>136</v>
      </c>
      <c r="E333" s="240" t="s">
        <v>1</v>
      </c>
      <c r="F333" s="241" t="s">
        <v>446</v>
      </c>
      <c r="G333" s="239"/>
      <c r="H333" s="242">
        <v>3131</v>
      </c>
      <c r="I333" s="243"/>
      <c r="J333" s="239"/>
      <c r="K333" s="239"/>
      <c r="L333" s="244"/>
      <c r="M333" s="245"/>
      <c r="N333" s="246"/>
      <c r="O333" s="246"/>
      <c r="P333" s="246"/>
      <c r="Q333" s="246"/>
      <c r="R333" s="246"/>
      <c r="S333" s="246"/>
      <c r="T333" s="247"/>
      <c r="AT333" s="248" t="s">
        <v>136</v>
      </c>
      <c r="AU333" s="248" t="s">
        <v>87</v>
      </c>
      <c r="AV333" s="12" t="s">
        <v>87</v>
      </c>
      <c r="AW333" s="12" t="s">
        <v>33</v>
      </c>
      <c r="AX333" s="12" t="s">
        <v>78</v>
      </c>
      <c r="AY333" s="248" t="s">
        <v>125</v>
      </c>
    </row>
    <row r="334" spans="2:51" s="13" customFormat="1" ht="12">
      <c r="B334" s="249"/>
      <c r="C334" s="250"/>
      <c r="D334" s="235" t="s">
        <v>136</v>
      </c>
      <c r="E334" s="251" t="s">
        <v>1</v>
      </c>
      <c r="F334" s="252" t="s">
        <v>139</v>
      </c>
      <c r="G334" s="250"/>
      <c r="H334" s="253">
        <v>3747.4</v>
      </c>
      <c r="I334" s="254"/>
      <c r="J334" s="250"/>
      <c r="K334" s="250"/>
      <c r="L334" s="255"/>
      <c r="M334" s="256"/>
      <c r="N334" s="257"/>
      <c r="O334" s="257"/>
      <c r="P334" s="257"/>
      <c r="Q334" s="257"/>
      <c r="R334" s="257"/>
      <c r="S334" s="257"/>
      <c r="T334" s="258"/>
      <c r="AT334" s="259" t="s">
        <v>136</v>
      </c>
      <c r="AU334" s="259" t="s">
        <v>87</v>
      </c>
      <c r="AV334" s="13" t="s">
        <v>132</v>
      </c>
      <c r="AW334" s="13" t="s">
        <v>33</v>
      </c>
      <c r="AX334" s="13" t="s">
        <v>83</v>
      </c>
      <c r="AY334" s="259" t="s">
        <v>125</v>
      </c>
    </row>
    <row r="335" spans="2:65" s="1" customFormat="1" ht="21.6" customHeight="1">
      <c r="B335" s="37"/>
      <c r="C335" s="222" t="s">
        <v>447</v>
      </c>
      <c r="D335" s="222" t="s">
        <v>127</v>
      </c>
      <c r="E335" s="223" t="s">
        <v>448</v>
      </c>
      <c r="F335" s="224" t="s">
        <v>449</v>
      </c>
      <c r="G335" s="225" t="s">
        <v>130</v>
      </c>
      <c r="H335" s="226">
        <v>19.7</v>
      </c>
      <c r="I335" s="227"/>
      <c r="J335" s="228">
        <f>ROUND(I335*H335,2)</f>
        <v>0</v>
      </c>
      <c r="K335" s="224" t="s">
        <v>131</v>
      </c>
      <c r="L335" s="42"/>
      <c r="M335" s="229" t="s">
        <v>1</v>
      </c>
      <c r="N335" s="230" t="s">
        <v>43</v>
      </c>
      <c r="O335" s="85"/>
      <c r="P335" s="231">
        <f>O335*H335</f>
        <v>0</v>
      </c>
      <c r="Q335" s="231">
        <v>0</v>
      </c>
      <c r="R335" s="231">
        <f>Q335*H335</f>
        <v>0</v>
      </c>
      <c r="S335" s="231">
        <v>0.0003</v>
      </c>
      <c r="T335" s="232">
        <f>S335*H335</f>
        <v>0.0059099999999999995</v>
      </c>
      <c r="AR335" s="233" t="s">
        <v>132</v>
      </c>
      <c r="AT335" s="233" t="s">
        <v>127</v>
      </c>
      <c r="AU335" s="233" t="s">
        <v>87</v>
      </c>
      <c r="AY335" s="16" t="s">
        <v>125</v>
      </c>
      <c r="BE335" s="234">
        <f>IF(N335="základní",J335,0)</f>
        <v>0</v>
      </c>
      <c r="BF335" s="234">
        <f>IF(N335="snížená",J335,0)</f>
        <v>0</v>
      </c>
      <c r="BG335" s="234">
        <f>IF(N335="zákl. přenesená",J335,0)</f>
        <v>0</v>
      </c>
      <c r="BH335" s="234">
        <f>IF(N335="sníž. přenesená",J335,0)</f>
        <v>0</v>
      </c>
      <c r="BI335" s="234">
        <f>IF(N335="nulová",J335,0)</f>
        <v>0</v>
      </c>
      <c r="BJ335" s="16" t="s">
        <v>83</v>
      </c>
      <c r="BK335" s="234">
        <f>ROUND(I335*H335,2)</f>
        <v>0</v>
      </c>
      <c r="BL335" s="16" t="s">
        <v>132</v>
      </c>
      <c r="BM335" s="233" t="s">
        <v>450</v>
      </c>
    </row>
    <row r="336" spans="2:47" s="1" customFormat="1" ht="12">
      <c r="B336" s="37"/>
      <c r="C336" s="38"/>
      <c r="D336" s="235" t="s">
        <v>134</v>
      </c>
      <c r="E336" s="38"/>
      <c r="F336" s="236" t="s">
        <v>451</v>
      </c>
      <c r="G336" s="38"/>
      <c r="H336" s="38"/>
      <c r="I336" s="138"/>
      <c r="J336" s="38"/>
      <c r="K336" s="38"/>
      <c r="L336" s="42"/>
      <c r="M336" s="237"/>
      <c r="N336" s="85"/>
      <c r="O336" s="85"/>
      <c r="P336" s="85"/>
      <c r="Q336" s="85"/>
      <c r="R336" s="85"/>
      <c r="S336" s="85"/>
      <c r="T336" s="86"/>
      <c r="AT336" s="16" t="s">
        <v>134</v>
      </c>
      <c r="AU336" s="16" t="s">
        <v>87</v>
      </c>
    </row>
    <row r="337" spans="2:51" s="12" customFormat="1" ht="12">
      <c r="B337" s="238"/>
      <c r="C337" s="239"/>
      <c r="D337" s="235" t="s">
        <v>136</v>
      </c>
      <c r="E337" s="240" t="s">
        <v>1</v>
      </c>
      <c r="F337" s="241" t="s">
        <v>452</v>
      </c>
      <c r="G337" s="239"/>
      <c r="H337" s="242">
        <v>6.2</v>
      </c>
      <c r="I337" s="243"/>
      <c r="J337" s="239"/>
      <c r="K337" s="239"/>
      <c r="L337" s="244"/>
      <c r="M337" s="245"/>
      <c r="N337" s="246"/>
      <c r="O337" s="246"/>
      <c r="P337" s="246"/>
      <c r="Q337" s="246"/>
      <c r="R337" s="246"/>
      <c r="S337" s="246"/>
      <c r="T337" s="247"/>
      <c r="AT337" s="248" t="s">
        <v>136</v>
      </c>
      <c r="AU337" s="248" t="s">
        <v>87</v>
      </c>
      <c r="AV337" s="12" t="s">
        <v>87</v>
      </c>
      <c r="AW337" s="12" t="s">
        <v>33</v>
      </c>
      <c r="AX337" s="12" t="s">
        <v>78</v>
      </c>
      <c r="AY337" s="248" t="s">
        <v>125</v>
      </c>
    </row>
    <row r="338" spans="2:51" s="12" customFormat="1" ht="12">
      <c r="B338" s="238"/>
      <c r="C338" s="239"/>
      <c r="D338" s="235" t="s">
        <v>136</v>
      </c>
      <c r="E338" s="240" t="s">
        <v>1</v>
      </c>
      <c r="F338" s="241" t="s">
        <v>453</v>
      </c>
      <c r="G338" s="239"/>
      <c r="H338" s="242">
        <v>3</v>
      </c>
      <c r="I338" s="243"/>
      <c r="J338" s="239"/>
      <c r="K338" s="239"/>
      <c r="L338" s="244"/>
      <c r="M338" s="245"/>
      <c r="N338" s="246"/>
      <c r="O338" s="246"/>
      <c r="P338" s="246"/>
      <c r="Q338" s="246"/>
      <c r="R338" s="246"/>
      <c r="S338" s="246"/>
      <c r="T338" s="247"/>
      <c r="AT338" s="248" t="s">
        <v>136</v>
      </c>
      <c r="AU338" s="248" t="s">
        <v>87</v>
      </c>
      <c r="AV338" s="12" t="s">
        <v>87</v>
      </c>
      <c r="AW338" s="12" t="s">
        <v>33</v>
      </c>
      <c r="AX338" s="12" t="s">
        <v>78</v>
      </c>
      <c r="AY338" s="248" t="s">
        <v>125</v>
      </c>
    </row>
    <row r="339" spans="2:51" s="12" customFormat="1" ht="12">
      <c r="B339" s="238"/>
      <c r="C339" s="239"/>
      <c r="D339" s="235" t="s">
        <v>136</v>
      </c>
      <c r="E339" s="240" t="s">
        <v>1</v>
      </c>
      <c r="F339" s="241" t="s">
        <v>454</v>
      </c>
      <c r="G339" s="239"/>
      <c r="H339" s="242">
        <v>10.5</v>
      </c>
      <c r="I339" s="243"/>
      <c r="J339" s="239"/>
      <c r="K339" s="239"/>
      <c r="L339" s="244"/>
      <c r="M339" s="245"/>
      <c r="N339" s="246"/>
      <c r="O339" s="246"/>
      <c r="P339" s="246"/>
      <c r="Q339" s="246"/>
      <c r="R339" s="246"/>
      <c r="S339" s="246"/>
      <c r="T339" s="247"/>
      <c r="AT339" s="248" t="s">
        <v>136</v>
      </c>
      <c r="AU339" s="248" t="s">
        <v>87</v>
      </c>
      <c r="AV339" s="12" t="s">
        <v>87</v>
      </c>
      <c r="AW339" s="12" t="s">
        <v>33</v>
      </c>
      <c r="AX339" s="12" t="s">
        <v>78</v>
      </c>
      <c r="AY339" s="248" t="s">
        <v>125</v>
      </c>
    </row>
    <row r="340" spans="2:51" s="13" customFormat="1" ht="12">
      <c r="B340" s="249"/>
      <c r="C340" s="250"/>
      <c r="D340" s="235" t="s">
        <v>136</v>
      </c>
      <c r="E340" s="251" t="s">
        <v>1</v>
      </c>
      <c r="F340" s="252" t="s">
        <v>139</v>
      </c>
      <c r="G340" s="250"/>
      <c r="H340" s="253">
        <v>19.7</v>
      </c>
      <c r="I340" s="254"/>
      <c r="J340" s="250"/>
      <c r="K340" s="250"/>
      <c r="L340" s="255"/>
      <c r="M340" s="256"/>
      <c r="N340" s="257"/>
      <c r="O340" s="257"/>
      <c r="P340" s="257"/>
      <c r="Q340" s="257"/>
      <c r="R340" s="257"/>
      <c r="S340" s="257"/>
      <c r="T340" s="258"/>
      <c r="AT340" s="259" t="s">
        <v>136</v>
      </c>
      <c r="AU340" s="259" t="s">
        <v>87</v>
      </c>
      <c r="AV340" s="13" t="s">
        <v>132</v>
      </c>
      <c r="AW340" s="13" t="s">
        <v>33</v>
      </c>
      <c r="AX340" s="13" t="s">
        <v>83</v>
      </c>
      <c r="AY340" s="259" t="s">
        <v>125</v>
      </c>
    </row>
    <row r="341" spans="2:65" s="1" customFormat="1" ht="21.6" customHeight="1">
      <c r="B341" s="37"/>
      <c r="C341" s="222" t="s">
        <v>455</v>
      </c>
      <c r="D341" s="222" t="s">
        <v>127</v>
      </c>
      <c r="E341" s="223" t="s">
        <v>456</v>
      </c>
      <c r="F341" s="224" t="s">
        <v>457</v>
      </c>
      <c r="G341" s="225" t="s">
        <v>324</v>
      </c>
      <c r="H341" s="226">
        <v>200</v>
      </c>
      <c r="I341" s="227"/>
      <c r="J341" s="228">
        <f>ROUND(I341*H341,2)</f>
        <v>0</v>
      </c>
      <c r="K341" s="224" t="s">
        <v>131</v>
      </c>
      <c r="L341" s="42"/>
      <c r="M341" s="229" t="s">
        <v>1</v>
      </c>
      <c r="N341" s="230" t="s">
        <v>43</v>
      </c>
      <c r="O341" s="85"/>
      <c r="P341" s="231">
        <f>O341*H341</f>
        <v>0</v>
      </c>
      <c r="Q341" s="231">
        <v>0</v>
      </c>
      <c r="R341" s="231">
        <f>Q341*H341</f>
        <v>0</v>
      </c>
      <c r="S341" s="231">
        <v>0</v>
      </c>
      <c r="T341" s="232">
        <f>S341*H341</f>
        <v>0</v>
      </c>
      <c r="AR341" s="233" t="s">
        <v>132</v>
      </c>
      <c r="AT341" s="233" t="s">
        <v>127</v>
      </c>
      <c r="AU341" s="233" t="s">
        <v>87</v>
      </c>
      <c r="AY341" s="16" t="s">
        <v>125</v>
      </c>
      <c r="BE341" s="234">
        <f>IF(N341="základní",J341,0)</f>
        <v>0</v>
      </c>
      <c r="BF341" s="234">
        <f>IF(N341="snížená",J341,0)</f>
        <v>0</v>
      </c>
      <c r="BG341" s="234">
        <f>IF(N341="zákl. přenesená",J341,0)</f>
        <v>0</v>
      </c>
      <c r="BH341" s="234">
        <f>IF(N341="sníž. přenesená",J341,0)</f>
        <v>0</v>
      </c>
      <c r="BI341" s="234">
        <f>IF(N341="nulová",J341,0)</f>
        <v>0</v>
      </c>
      <c r="BJ341" s="16" t="s">
        <v>83</v>
      </c>
      <c r="BK341" s="234">
        <f>ROUND(I341*H341,2)</f>
        <v>0</v>
      </c>
      <c r="BL341" s="16" t="s">
        <v>132</v>
      </c>
      <c r="BM341" s="233" t="s">
        <v>458</v>
      </c>
    </row>
    <row r="342" spans="2:47" s="1" customFormat="1" ht="12">
      <c r="B342" s="37"/>
      <c r="C342" s="38"/>
      <c r="D342" s="235" t="s">
        <v>134</v>
      </c>
      <c r="E342" s="38"/>
      <c r="F342" s="236" t="s">
        <v>459</v>
      </c>
      <c r="G342" s="38"/>
      <c r="H342" s="38"/>
      <c r="I342" s="138"/>
      <c r="J342" s="38"/>
      <c r="K342" s="38"/>
      <c r="L342" s="42"/>
      <c r="M342" s="237"/>
      <c r="N342" s="85"/>
      <c r="O342" s="85"/>
      <c r="P342" s="85"/>
      <c r="Q342" s="85"/>
      <c r="R342" s="85"/>
      <c r="S342" s="85"/>
      <c r="T342" s="86"/>
      <c r="AT342" s="16" t="s">
        <v>134</v>
      </c>
      <c r="AU342" s="16" t="s">
        <v>87</v>
      </c>
    </row>
    <row r="343" spans="2:51" s="12" customFormat="1" ht="12">
      <c r="B343" s="238"/>
      <c r="C343" s="239"/>
      <c r="D343" s="235" t="s">
        <v>136</v>
      </c>
      <c r="E343" s="240" t="s">
        <v>1</v>
      </c>
      <c r="F343" s="241" t="s">
        <v>460</v>
      </c>
      <c r="G343" s="239"/>
      <c r="H343" s="242">
        <v>200</v>
      </c>
      <c r="I343" s="243"/>
      <c r="J343" s="239"/>
      <c r="K343" s="239"/>
      <c r="L343" s="244"/>
      <c r="M343" s="245"/>
      <c r="N343" s="246"/>
      <c r="O343" s="246"/>
      <c r="P343" s="246"/>
      <c r="Q343" s="246"/>
      <c r="R343" s="246"/>
      <c r="S343" s="246"/>
      <c r="T343" s="247"/>
      <c r="AT343" s="248" t="s">
        <v>136</v>
      </c>
      <c r="AU343" s="248" t="s">
        <v>87</v>
      </c>
      <c r="AV343" s="12" t="s">
        <v>87</v>
      </c>
      <c r="AW343" s="12" t="s">
        <v>33</v>
      </c>
      <c r="AX343" s="12" t="s">
        <v>83</v>
      </c>
      <c r="AY343" s="248" t="s">
        <v>125</v>
      </c>
    </row>
    <row r="344" spans="2:65" s="1" customFormat="1" ht="21.6" customHeight="1">
      <c r="B344" s="37"/>
      <c r="C344" s="222" t="s">
        <v>461</v>
      </c>
      <c r="D344" s="222" t="s">
        <v>127</v>
      </c>
      <c r="E344" s="223" t="s">
        <v>462</v>
      </c>
      <c r="F344" s="224" t="s">
        <v>463</v>
      </c>
      <c r="G344" s="225" t="s">
        <v>324</v>
      </c>
      <c r="H344" s="226">
        <v>21</v>
      </c>
      <c r="I344" s="227"/>
      <c r="J344" s="228">
        <f>ROUND(I344*H344,2)</f>
        <v>0</v>
      </c>
      <c r="K344" s="224" t="s">
        <v>131</v>
      </c>
      <c r="L344" s="42"/>
      <c r="M344" s="229" t="s">
        <v>1</v>
      </c>
      <c r="N344" s="230" t="s">
        <v>43</v>
      </c>
      <c r="O344" s="85"/>
      <c r="P344" s="231">
        <f>O344*H344</f>
        <v>0</v>
      </c>
      <c r="Q344" s="231">
        <v>0</v>
      </c>
      <c r="R344" s="231">
        <f>Q344*H344</f>
        <v>0</v>
      </c>
      <c r="S344" s="231">
        <v>0</v>
      </c>
      <c r="T344" s="232">
        <f>S344*H344</f>
        <v>0</v>
      </c>
      <c r="AR344" s="233" t="s">
        <v>132</v>
      </c>
      <c r="AT344" s="233" t="s">
        <v>127</v>
      </c>
      <c r="AU344" s="233" t="s">
        <v>87</v>
      </c>
      <c r="AY344" s="16" t="s">
        <v>125</v>
      </c>
      <c r="BE344" s="234">
        <f>IF(N344="základní",J344,0)</f>
        <v>0</v>
      </c>
      <c r="BF344" s="234">
        <f>IF(N344="snížená",J344,0)</f>
        <v>0</v>
      </c>
      <c r="BG344" s="234">
        <f>IF(N344="zákl. přenesená",J344,0)</f>
        <v>0</v>
      </c>
      <c r="BH344" s="234">
        <f>IF(N344="sníž. přenesená",J344,0)</f>
        <v>0</v>
      </c>
      <c r="BI344" s="234">
        <f>IF(N344="nulová",J344,0)</f>
        <v>0</v>
      </c>
      <c r="BJ344" s="16" t="s">
        <v>83</v>
      </c>
      <c r="BK344" s="234">
        <f>ROUND(I344*H344,2)</f>
        <v>0</v>
      </c>
      <c r="BL344" s="16" t="s">
        <v>132</v>
      </c>
      <c r="BM344" s="233" t="s">
        <v>464</v>
      </c>
    </row>
    <row r="345" spans="2:47" s="1" customFormat="1" ht="12">
      <c r="B345" s="37"/>
      <c r="C345" s="38"/>
      <c r="D345" s="235" t="s">
        <v>134</v>
      </c>
      <c r="E345" s="38"/>
      <c r="F345" s="236" t="s">
        <v>465</v>
      </c>
      <c r="G345" s="38"/>
      <c r="H345" s="38"/>
      <c r="I345" s="138"/>
      <c r="J345" s="38"/>
      <c r="K345" s="38"/>
      <c r="L345" s="42"/>
      <c r="M345" s="237"/>
      <c r="N345" s="85"/>
      <c r="O345" s="85"/>
      <c r="P345" s="85"/>
      <c r="Q345" s="85"/>
      <c r="R345" s="85"/>
      <c r="S345" s="85"/>
      <c r="T345" s="86"/>
      <c r="AT345" s="16" t="s">
        <v>134</v>
      </c>
      <c r="AU345" s="16" t="s">
        <v>87</v>
      </c>
    </row>
    <row r="346" spans="2:51" s="12" customFormat="1" ht="12">
      <c r="B346" s="238"/>
      <c r="C346" s="239"/>
      <c r="D346" s="235" t="s">
        <v>136</v>
      </c>
      <c r="E346" s="240" t="s">
        <v>1</v>
      </c>
      <c r="F346" s="241" t="s">
        <v>466</v>
      </c>
      <c r="G346" s="239"/>
      <c r="H346" s="242">
        <v>21</v>
      </c>
      <c r="I346" s="243"/>
      <c r="J346" s="239"/>
      <c r="K346" s="239"/>
      <c r="L346" s="244"/>
      <c r="M346" s="245"/>
      <c r="N346" s="246"/>
      <c r="O346" s="246"/>
      <c r="P346" s="246"/>
      <c r="Q346" s="246"/>
      <c r="R346" s="246"/>
      <c r="S346" s="246"/>
      <c r="T346" s="247"/>
      <c r="AT346" s="248" t="s">
        <v>136</v>
      </c>
      <c r="AU346" s="248" t="s">
        <v>87</v>
      </c>
      <c r="AV346" s="12" t="s">
        <v>87</v>
      </c>
      <c r="AW346" s="12" t="s">
        <v>33</v>
      </c>
      <c r="AX346" s="12" t="s">
        <v>78</v>
      </c>
      <c r="AY346" s="248" t="s">
        <v>125</v>
      </c>
    </row>
    <row r="347" spans="2:51" s="13" customFormat="1" ht="12">
      <c r="B347" s="249"/>
      <c r="C347" s="250"/>
      <c r="D347" s="235" t="s">
        <v>136</v>
      </c>
      <c r="E347" s="251" t="s">
        <v>1</v>
      </c>
      <c r="F347" s="252" t="s">
        <v>139</v>
      </c>
      <c r="G347" s="250"/>
      <c r="H347" s="253">
        <v>21</v>
      </c>
      <c r="I347" s="254"/>
      <c r="J347" s="250"/>
      <c r="K347" s="250"/>
      <c r="L347" s="255"/>
      <c r="M347" s="256"/>
      <c r="N347" s="257"/>
      <c r="O347" s="257"/>
      <c r="P347" s="257"/>
      <c r="Q347" s="257"/>
      <c r="R347" s="257"/>
      <c r="S347" s="257"/>
      <c r="T347" s="258"/>
      <c r="AT347" s="259" t="s">
        <v>136</v>
      </c>
      <c r="AU347" s="259" t="s">
        <v>87</v>
      </c>
      <c r="AV347" s="13" t="s">
        <v>132</v>
      </c>
      <c r="AW347" s="13" t="s">
        <v>33</v>
      </c>
      <c r="AX347" s="13" t="s">
        <v>83</v>
      </c>
      <c r="AY347" s="259" t="s">
        <v>125</v>
      </c>
    </row>
    <row r="348" spans="2:65" s="1" customFormat="1" ht="14.4" customHeight="1">
      <c r="B348" s="37"/>
      <c r="C348" s="222" t="s">
        <v>467</v>
      </c>
      <c r="D348" s="222" t="s">
        <v>127</v>
      </c>
      <c r="E348" s="223" t="s">
        <v>468</v>
      </c>
      <c r="F348" s="224" t="s">
        <v>469</v>
      </c>
      <c r="G348" s="225" t="s">
        <v>130</v>
      </c>
      <c r="H348" s="226">
        <v>2069.6</v>
      </c>
      <c r="I348" s="227"/>
      <c r="J348" s="228">
        <f>ROUND(I348*H348,2)</f>
        <v>0</v>
      </c>
      <c r="K348" s="224" t="s">
        <v>131</v>
      </c>
      <c r="L348" s="42"/>
      <c r="M348" s="229" t="s">
        <v>1</v>
      </c>
      <c r="N348" s="230" t="s">
        <v>43</v>
      </c>
      <c r="O348" s="85"/>
      <c r="P348" s="231">
        <f>O348*H348</f>
        <v>0</v>
      </c>
      <c r="Q348" s="231">
        <v>0</v>
      </c>
      <c r="R348" s="231">
        <f>Q348*H348</f>
        <v>0</v>
      </c>
      <c r="S348" s="231">
        <v>0</v>
      </c>
      <c r="T348" s="232">
        <f>S348*H348</f>
        <v>0</v>
      </c>
      <c r="AR348" s="233" t="s">
        <v>132</v>
      </c>
      <c r="AT348" s="233" t="s">
        <v>127</v>
      </c>
      <c r="AU348" s="233" t="s">
        <v>87</v>
      </c>
      <c r="AY348" s="16" t="s">
        <v>125</v>
      </c>
      <c r="BE348" s="234">
        <f>IF(N348="základní",J348,0)</f>
        <v>0</v>
      </c>
      <c r="BF348" s="234">
        <f>IF(N348="snížená",J348,0)</f>
        <v>0</v>
      </c>
      <c r="BG348" s="234">
        <f>IF(N348="zákl. přenesená",J348,0)</f>
        <v>0</v>
      </c>
      <c r="BH348" s="234">
        <f>IF(N348="sníž. přenesená",J348,0)</f>
        <v>0</v>
      </c>
      <c r="BI348" s="234">
        <f>IF(N348="nulová",J348,0)</f>
        <v>0</v>
      </c>
      <c r="BJ348" s="16" t="s">
        <v>83</v>
      </c>
      <c r="BK348" s="234">
        <f>ROUND(I348*H348,2)</f>
        <v>0</v>
      </c>
      <c r="BL348" s="16" t="s">
        <v>132</v>
      </c>
      <c r="BM348" s="233" t="s">
        <v>470</v>
      </c>
    </row>
    <row r="349" spans="2:47" s="1" customFormat="1" ht="12">
      <c r="B349" s="37"/>
      <c r="C349" s="38"/>
      <c r="D349" s="235" t="s">
        <v>134</v>
      </c>
      <c r="E349" s="38"/>
      <c r="F349" s="236" t="s">
        <v>471</v>
      </c>
      <c r="G349" s="38"/>
      <c r="H349" s="38"/>
      <c r="I349" s="138"/>
      <c r="J349" s="38"/>
      <c r="K349" s="38"/>
      <c r="L349" s="42"/>
      <c r="M349" s="237"/>
      <c r="N349" s="85"/>
      <c r="O349" s="85"/>
      <c r="P349" s="85"/>
      <c r="Q349" s="85"/>
      <c r="R349" s="85"/>
      <c r="S349" s="85"/>
      <c r="T349" s="86"/>
      <c r="AT349" s="16" t="s">
        <v>134</v>
      </c>
      <c r="AU349" s="16" t="s">
        <v>87</v>
      </c>
    </row>
    <row r="350" spans="2:51" s="12" customFormat="1" ht="12">
      <c r="B350" s="238"/>
      <c r="C350" s="239"/>
      <c r="D350" s="235" t="s">
        <v>136</v>
      </c>
      <c r="E350" s="240" t="s">
        <v>1</v>
      </c>
      <c r="F350" s="241" t="s">
        <v>472</v>
      </c>
      <c r="G350" s="239"/>
      <c r="H350" s="242">
        <v>2128.6</v>
      </c>
      <c r="I350" s="243"/>
      <c r="J350" s="239"/>
      <c r="K350" s="239"/>
      <c r="L350" s="244"/>
      <c r="M350" s="245"/>
      <c r="N350" s="246"/>
      <c r="O350" s="246"/>
      <c r="P350" s="246"/>
      <c r="Q350" s="246"/>
      <c r="R350" s="246"/>
      <c r="S350" s="246"/>
      <c r="T350" s="247"/>
      <c r="AT350" s="248" t="s">
        <v>136</v>
      </c>
      <c r="AU350" s="248" t="s">
        <v>87</v>
      </c>
      <c r="AV350" s="12" t="s">
        <v>87</v>
      </c>
      <c r="AW350" s="12" t="s">
        <v>33</v>
      </c>
      <c r="AX350" s="12" t="s">
        <v>78</v>
      </c>
      <c r="AY350" s="248" t="s">
        <v>125</v>
      </c>
    </row>
    <row r="351" spans="2:51" s="12" customFormat="1" ht="12">
      <c r="B351" s="238"/>
      <c r="C351" s="239"/>
      <c r="D351" s="235" t="s">
        <v>136</v>
      </c>
      <c r="E351" s="240" t="s">
        <v>1</v>
      </c>
      <c r="F351" s="241" t="s">
        <v>473</v>
      </c>
      <c r="G351" s="239"/>
      <c r="H351" s="242">
        <v>-38.6</v>
      </c>
      <c r="I351" s="243"/>
      <c r="J351" s="239"/>
      <c r="K351" s="239"/>
      <c r="L351" s="244"/>
      <c r="M351" s="245"/>
      <c r="N351" s="246"/>
      <c r="O351" s="246"/>
      <c r="P351" s="246"/>
      <c r="Q351" s="246"/>
      <c r="R351" s="246"/>
      <c r="S351" s="246"/>
      <c r="T351" s="247"/>
      <c r="AT351" s="248" t="s">
        <v>136</v>
      </c>
      <c r="AU351" s="248" t="s">
        <v>87</v>
      </c>
      <c r="AV351" s="12" t="s">
        <v>87</v>
      </c>
      <c r="AW351" s="12" t="s">
        <v>33</v>
      </c>
      <c r="AX351" s="12" t="s">
        <v>78</v>
      </c>
      <c r="AY351" s="248" t="s">
        <v>125</v>
      </c>
    </row>
    <row r="352" spans="2:51" s="12" customFormat="1" ht="12">
      <c r="B352" s="238"/>
      <c r="C352" s="239"/>
      <c r="D352" s="235" t="s">
        <v>136</v>
      </c>
      <c r="E352" s="240" t="s">
        <v>1</v>
      </c>
      <c r="F352" s="241" t="s">
        <v>474</v>
      </c>
      <c r="G352" s="239"/>
      <c r="H352" s="242">
        <v>-20.4</v>
      </c>
      <c r="I352" s="243"/>
      <c r="J352" s="239"/>
      <c r="K352" s="239"/>
      <c r="L352" s="244"/>
      <c r="M352" s="245"/>
      <c r="N352" s="246"/>
      <c r="O352" s="246"/>
      <c r="P352" s="246"/>
      <c r="Q352" s="246"/>
      <c r="R352" s="246"/>
      <c r="S352" s="246"/>
      <c r="T352" s="247"/>
      <c r="AT352" s="248" t="s">
        <v>136</v>
      </c>
      <c r="AU352" s="248" t="s">
        <v>87</v>
      </c>
      <c r="AV352" s="12" t="s">
        <v>87</v>
      </c>
      <c r="AW352" s="12" t="s">
        <v>33</v>
      </c>
      <c r="AX352" s="12" t="s">
        <v>78</v>
      </c>
      <c r="AY352" s="248" t="s">
        <v>125</v>
      </c>
    </row>
    <row r="353" spans="2:51" s="14" customFormat="1" ht="12">
      <c r="B353" s="271"/>
      <c r="C353" s="272"/>
      <c r="D353" s="235" t="s">
        <v>136</v>
      </c>
      <c r="E353" s="273" t="s">
        <v>1</v>
      </c>
      <c r="F353" s="274" t="s">
        <v>475</v>
      </c>
      <c r="G353" s="272"/>
      <c r="H353" s="273" t="s">
        <v>1</v>
      </c>
      <c r="I353" s="275"/>
      <c r="J353" s="272"/>
      <c r="K353" s="272"/>
      <c r="L353" s="276"/>
      <c r="M353" s="277"/>
      <c r="N353" s="278"/>
      <c r="O353" s="278"/>
      <c r="P353" s="278"/>
      <c r="Q353" s="278"/>
      <c r="R353" s="278"/>
      <c r="S353" s="278"/>
      <c r="T353" s="279"/>
      <c r="AT353" s="280" t="s">
        <v>136</v>
      </c>
      <c r="AU353" s="280" t="s">
        <v>87</v>
      </c>
      <c r="AV353" s="14" t="s">
        <v>83</v>
      </c>
      <c r="AW353" s="14" t="s">
        <v>33</v>
      </c>
      <c r="AX353" s="14" t="s">
        <v>78</v>
      </c>
      <c r="AY353" s="280" t="s">
        <v>125</v>
      </c>
    </row>
    <row r="354" spans="2:51" s="13" customFormat="1" ht="12">
      <c r="B354" s="249"/>
      <c r="C354" s="250"/>
      <c r="D354" s="235" t="s">
        <v>136</v>
      </c>
      <c r="E354" s="251" t="s">
        <v>1</v>
      </c>
      <c r="F354" s="252" t="s">
        <v>139</v>
      </c>
      <c r="G354" s="250"/>
      <c r="H354" s="253">
        <v>2069.6</v>
      </c>
      <c r="I354" s="254"/>
      <c r="J354" s="250"/>
      <c r="K354" s="250"/>
      <c r="L354" s="255"/>
      <c r="M354" s="256"/>
      <c r="N354" s="257"/>
      <c r="O354" s="257"/>
      <c r="P354" s="257"/>
      <c r="Q354" s="257"/>
      <c r="R354" s="257"/>
      <c r="S354" s="257"/>
      <c r="T354" s="258"/>
      <c r="AT354" s="259" t="s">
        <v>136</v>
      </c>
      <c r="AU354" s="259" t="s">
        <v>87</v>
      </c>
      <c r="AV354" s="13" t="s">
        <v>132</v>
      </c>
      <c r="AW354" s="13" t="s">
        <v>33</v>
      </c>
      <c r="AX354" s="13" t="s">
        <v>83</v>
      </c>
      <c r="AY354" s="259" t="s">
        <v>125</v>
      </c>
    </row>
    <row r="355" spans="2:65" s="1" customFormat="1" ht="32.4" customHeight="1">
      <c r="B355" s="37"/>
      <c r="C355" s="222" t="s">
        <v>476</v>
      </c>
      <c r="D355" s="222" t="s">
        <v>127</v>
      </c>
      <c r="E355" s="223" t="s">
        <v>477</v>
      </c>
      <c r="F355" s="224" t="s">
        <v>478</v>
      </c>
      <c r="G355" s="225" t="s">
        <v>335</v>
      </c>
      <c r="H355" s="226">
        <v>4</v>
      </c>
      <c r="I355" s="227"/>
      <c r="J355" s="228">
        <f>ROUND(I355*H355,2)</f>
        <v>0</v>
      </c>
      <c r="K355" s="224" t="s">
        <v>1</v>
      </c>
      <c r="L355" s="42"/>
      <c r="M355" s="229" t="s">
        <v>1</v>
      </c>
      <c r="N355" s="230" t="s">
        <v>43</v>
      </c>
      <c r="O355" s="85"/>
      <c r="P355" s="231">
        <f>O355*H355</f>
        <v>0</v>
      </c>
      <c r="Q355" s="231">
        <v>0.00032</v>
      </c>
      <c r="R355" s="231">
        <f>Q355*H355</f>
        <v>0.00128</v>
      </c>
      <c r="S355" s="231">
        <v>0</v>
      </c>
      <c r="T355" s="232">
        <f>S355*H355</f>
        <v>0</v>
      </c>
      <c r="AR355" s="233" t="s">
        <v>132</v>
      </c>
      <c r="AT355" s="233" t="s">
        <v>127</v>
      </c>
      <c r="AU355" s="233" t="s">
        <v>87</v>
      </c>
      <c r="AY355" s="16" t="s">
        <v>125</v>
      </c>
      <c r="BE355" s="234">
        <f>IF(N355="základní",J355,0)</f>
        <v>0</v>
      </c>
      <c r="BF355" s="234">
        <f>IF(N355="snížená",J355,0)</f>
        <v>0</v>
      </c>
      <c r="BG355" s="234">
        <f>IF(N355="zákl. přenesená",J355,0)</f>
        <v>0</v>
      </c>
      <c r="BH355" s="234">
        <f>IF(N355="sníž. přenesená",J355,0)</f>
        <v>0</v>
      </c>
      <c r="BI355" s="234">
        <f>IF(N355="nulová",J355,0)</f>
        <v>0</v>
      </c>
      <c r="BJ355" s="16" t="s">
        <v>83</v>
      </c>
      <c r="BK355" s="234">
        <f>ROUND(I355*H355,2)</f>
        <v>0</v>
      </c>
      <c r="BL355" s="16" t="s">
        <v>132</v>
      </c>
      <c r="BM355" s="233" t="s">
        <v>479</v>
      </c>
    </row>
    <row r="356" spans="2:51" s="12" customFormat="1" ht="12">
      <c r="B356" s="238"/>
      <c r="C356" s="239"/>
      <c r="D356" s="235" t="s">
        <v>136</v>
      </c>
      <c r="E356" s="240" t="s">
        <v>1</v>
      </c>
      <c r="F356" s="241" t="s">
        <v>480</v>
      </c>
      <c r="G356" s="239"/>
      <c r="H356" s="242">
        <v>4</v>
      </c>
      <c r="I356" s="243"/>
      <c r="J356" s="239"/>
      <c r="K356" s="239"/>
      <c r="L356" s="244"/>
      <c r="M356" s="245"/>
      <c r="N356" s="246"/>
      <c r="O356" s="246"/>
      <c r="P356" s="246"/>
      <c r="Q356" s="246"/>
      <c r="R356" s="246"/>
      <c r="S356" s="246"/>
      <c r="T356" s="247"/>
      <c r="AT356" s="248" t="s">
        <v>136</v>
      </c>
      <c r="AU356" s="248" t="s">
        <v>87</v>
      </c>
      <c r="AV356" s="12" t="s">
        <v>87</v>
      </c>
      <c r="AW356" s="12" t="s">
        <v>33</v>
      </c>
      <c r="AX356" s="12" t="s">
        <v>83</v>
      </c>
      <c r="AY356" s="248" t="s">
        <v>125</v>
      </c>
    </row>
    <row r="357" spans="2:65" s="1" customFormat="1" ht="14.4" customHeight="1">
      <c r="B357" s="37"/>
      <c r="C357" s="222" t="s">
        <v>481</v>
      </c>
      <c r="D357" s="222" t="s">
        <v>127</v>
      </c>
      <c r="E357" s="223" t="s">
        <v>482</v>
      </c>
      <c r="F357" s="224" t="s">
        <v>483</v>
      </c>
      <c r="G357" s="225" t="s">
        <v>158</v>
      </c>
      <c r="H357" s="226">
        <v>0.14</v>
      </c>
      <c r="I357" s="227"/>
      <c r="J357" s="228">
        <f>ROUND(I357*H357,2)</f>
        <v>0</v>
      </c>
      <c r="K357" s="224" t="s">
        <v>1</v>
      </c>
      <c r="L357" s="42"/>
      <c r="M357" s="229" t="s">
        <v>1</v>
      </c>
      <c r="N357" s="230" t="s">
        <v>43</v>
      </c>
      <c r="O357" s="85"/>
      <c r="P357" s="231">
        <f>O357*H357</f>
        <v>0</v>
      </c>
      <c r="Q357" s="231">
        <v>0.12171</v>
      </c>
      <c r="R357" s="231">
        <f>Q357*H357</f>
        <v>0.017039400000000003</v>
      </c>
      <c r="S357" s="231">
        <v>2.4</v>
      </c>
      <c r="T357" s="232">
        <f>S357*H357</f>
        <v>0.336</v>
      </c>
      <c r="AR357" s="233" t="s">
        <v>132</v>
      </c>
      <c r="AT357" s="233" t="s">
        <v>127</v>
      </c>
      <c r="AU357" s="233" t="s">
        <v>87</v>
      </c>
      <c r="AY357" s="16" t="s">
        <v>125</v>
      </c>
      <c r="BE357" s="234">
        <f>IF(N357="základní",J357,0)</f>
        <v>0</v>
      </c>
      <c r="BF357" s="234">
        <f>IF(N357="snížená",J357,0)</f>
        <v>0</v>
      </c>
      <c r="BG357" s="234">
        <f>IF(N357="zákl. přenesená",J357,0)</f>
        <v>0</v>
      </c>
      <c r="BH357" s="234">
        <f>IF(N357="sníž. přenesená",J357,0)</f>
        <v>0</v>
      </c>
      <c r="BI357" s="234">
        <f>IF(N357="nulová",J357,0)</f>
        <v>0</v>
      </c>
      <c r="BJ357" s="16" t="s">
        <v>83</v>
      </c>
      <c r="BK357" s="234">
        <f>ROUND(I357*H357,2)</f>
        <v>0</v>
      </c>
      <c r="BL357" s="16" t="s">
        <v>132</v>
      </c>
      <c r="BM357" s="233" t="s">
        <v>484</v>
      </c>
    </row>
    <row r="358" spans="2:51" s="12" customFormat="1" ht="12">
      <c r="B358" s="238"/>
      <c r="C358" s="239"/>
      <c r="D358" s="235" t="s">
        <v>136</v>
      </c>
      <c r="E358" s="240" t="s">
        <v>1</v>
      </c>
      <c r="F358" s="241" t="s">
        <v>485</v>
      </c>
      <c r="G358" s="239"/>
      <c r="H358" s="242">
        <v>0.14</v>
      </c>
      <c r="I358" s="243"/>
      <c r="J358" s="239"/>
      <c r="K358" s="239"/>
      <c r="L358" s="244"/>
      <c r="M358" s="245"/>
      <c r="N358" s="246"/>
      <c r="O358" s="246"/>
      <c r="P358" s="246"/>
      <c r="Q358" s="246"/>
      <c r="R358" s="246"/>
      <c r="S358" s="246"/>
      <c r="T358" s="247"/>
      <c r="AT358" s="248" t="s">
        <v>136</v>
      </c>
      <c r="AU358" s="248" t="s">
        <v>87</v>
      </c>
      <c r="AV358" s="12" t="s">
        <v>87</v>
      </c>
      <c r="AW358" s="12" t="s">
        <v>33</v>
      </c>
      <c r="AX358" s="12" t="s">
        <v>78</v>
      </c>
      <c r="AY358" s="248" t="s">
        <v>125</v>
      </c>
    </row>
    <row r="359" spans="2:51" s="13" customFormat="1" ht="12">
      <c r="B359" s="249"/>
      <c r="C359" s="250"/>
      <c r="D359" s="235" t="s">
        <v>136</v>
      </c>
      <c r="E359" s="251" t="s">
        <v>1</v>
      </c>
      <c r="F359" s="252" t="s">
        <v>139</v>
      </c>
      <c r="G359" s="250"/>
      <c r="H359" s="253">
        <v>0.14</v>
      </c>
      <c r="I359" s="254"/>
      <c r="J359" s="250"/>
      <c r="K359" s="250"/>
      <c r="L359" s="255"/>
      <c r="M359" s="256"/>
      <c r="N359" s="257"/>
      <c r="O359" s="257"/>
      <c r="P359" s="257"/>
      <c r="Q359" s="257"/>
      <c r="R359" s="257"/>
      <c r="S359" s="257"/>
      <c r="T359" s="258"/>
      <c r="AT359" s="259" t="s">
        <v>136</v>
      </c>
      <c r="AU359" s="259" t="s">
        <v>87</v>
      </c>
      <c r="AV359" s="13" t="s">
        <v>132</v>
      </c>
      <c r="AW359" s="13" t="s">
        <v>33</v>
      </c>
      <c r="AX359" s="13" t="s">
        <v>83</v>
      </c>
      <c r="AY359" s="259" t="s">
        <v>125</v>
      </c>
    </row>
    <row r="360" spans="2:65" s="1" customFormat="1" ht="21.6" customHeight="1">
      <c r="B360" s="37"/>
      <c r="C360" s="222" t="s">
        <v>486</v>
      </c>
      <c r="D360" s="222" t="s">
        <v>127</v>
      </c>
      <c r="E360" s="223" t="s">
        <v>487</v>
      </c>
      <c r="F360" s="224" t="s">
        <v>488</v>
      </c>
      <c r="G360" s="225" t="s">
        <v>324</v>
      </c>
      <c r="H360" s="226">
        <v>13</v>
      </c>
      <c r="I360" s="227"/>
      <c r="J360" s="228">
        <f>ROUND(I360*H360,2)</f>
        <v>0</v>
      </c>
      <c r="K360" s="224" t="s">
        <v>131</v>
      </c>
      <c r="L360" s="42"/>
      <c r="M360" s="229" t="s">
        <v>1</v>
      </c>
      <c r="N360" s="230" t="s">
        <v>43</v>
      </c>
      <c r="O360" s="85"/>
      <c r="P360" s="231">
        <f>O360*H360</f>
        <v>0</v>
      </c>
      <c r="Q360" s="231">
        <v>9E-05</v>
      </c>
      <c r="R360" s="231">
        <f>Q360*H360</f>
        <v>0.00117</v>
      </c>
      <c r="S360" s="231">
        <v>0.042</v>
      </c>
      <c r="T360" s="232">
        <f>S360*H360</f>
        <v>0.546</v>
      </c>
      <c r="AR360" s="233" t="s">
        <v>132</v>
      </c>
      <c r="AT360" s="233" t="s">
        <v>127</v>
      </c>
      <c r="AU360" s="233" t="s">
        <v>87</v>
      </c>
      <c r="AY360" s="16" t="s">
        <v>125</v>
      </c>
      <c r="BE360" s="234">
        <f>IF(N360="základní",J360,0)</f>
        <v>0</v>
      </c>
      <c r="BF360" s="234">
        <f>IF(N360="snížená",J360,0)</f>
        <v>0</v>
      </c>
      <c r="BG360" s="234">
        <f>IF(N360="zákl. přenesená",J360,0)</f>
        <v>0</v>
      </c>
      <c r="BH360" s="234">
        <f>IF(N360="sníž. přenesená",J360,0)</f>
        <v>0</v>
      </c>
      <c r="BI360" s="234">
        <f>IF(N360="nulová",J360,0)</f>
        <v>0</v>
      </c>
      <c r="BJ360" s="16" t="s">
        <v>83</v>
      </c>
      <c r="BK360" s="234">
        <f>ROUND(I360*H360,2)</f>
        <v>0</v>
      </c>
      <c r="BL360" s="16" t="s">
        <v>132</v>
      </c>
      <c r="BM360" s="233" t="s">
        <v>489</v>
      </c>
    </row>
    <row r="361" spans="2:47" s="1" customFormat="1" ht="12">
      <c r="B361" s="37"/>
      <c r="C361" s="38"/>
      <c r="D361" s="235" t="s">
        <v>134</v>
      </c>
      <c r="E361" s="38"/>
      <c r="F361" s="236" t="s">
        <v>490</v>
      </c>
      <c r="G361" s="38"/>
      <c r="H361" s="38"/>
      <c r="I361" s="138"/>
      <c r="J361" s="38"/>
      <c r="K361" s="38"/>
      <c r="L361" s="42"/>
      <c r="M361" s="237"/>
      <c r="N361" s="85"/>
      <c r="O361" s="85"/>
      <c r="P361" s="85"/>
      <c r="Q361" s="85"/>
      <c r="R361" s="85"/>
      <c r="S361" s="85"/>
      <c r="T361" s="86"/>
      <c r="AT361" s="16" t="s">
        <v>134</v>
      </c>
      <c r="AU361" s="16" t="s">
        <v>87</v>
      </c>
    </row>
    <row r="362" spans="2:51" s="12" customFormat="1" ht="12">
      <c r="B362" s="238"/>
      <c r="C362" s="239"/>
      <c r="D362" s="235" t="s">
        <v>136</v>
      </c>
      <c r="E362" s="240" t="s">
        <v>1</v>
      </c>
      <c r="F362" s="241" t="s">
        <v>211</v>
      </c>
      <c r="G362" s="239"/>
      <c r="H362" s="242">
        <v>13</v>
      </c>
      <c r="I362" s="243"/>
      <c r="J362" s="239"/>
      <c r="K362" s="239"/>
      <c r="L362" s="244"/>
      <c r="M362" s="245"/>
      <c r="N362" s="246"/>
      <c r="O362" s="246"/>
      <c r="P362" s="246"/>
      <c r="Q362" s="246"/>
      <c r="R362" s="246"/>
      <c r="S362" s="246"/>
      <c r="T362" s="247"/>
      <c r="AT362" s="248" t="s">
        <v>136</v>
      </c>
      <c r="AU362" s="248" t="s">
        <v>87</v>
      </c>
      <c r="AV362" s="12" t="s">
        <v>87</v>
      </c>
      <c r="AW362" s="12" t="s">
        <v>33</v>
      </c>
      <c r="AX362" s="12" t="s">
        <v>83</v>
      </c>
      <c r="AY362" s="248" t="s">
        <v>125</v>
      </c>
    </row>
    <row r="363" spans="2:65" s="1" customFormat="1" ht="21.6" customHeight="1">
      <c r="B363" s="37"/>
      <c r="C363" s="222" t="s">
        <v>491</v>
      </c>
      <c r="D363" s="222" t="s">
        <v>127</v>
      </c>
      <c r="E363" s="223" t="s">
        <v>492</v>
      </c>
      <c r="F363" s="224" t="s">
        <v>493</v>
      </c>
      <c r="G363" s="225" t="s">
        <v>130</v>
      </c>
      <c r="H363" s="226">
        <v>6.2</v>
      </c>
      <c r="I363" s="227"/>
      <c r="J363" s="228">
        <f>ROUND(I363*H363,2)</f>
        <v>0</v>
      </c>
      <c r="K363" s="224" t="s">
        <v>131</v>
      </c>
      <c r="L363" s="42"/>
      <c r="M363" s="229" t="s">
        <v>1</v>
      </c>
      <c r="N363" s="230" t="s">
        <v>43</v>
      </c>
      <c r="O363" s="85"/>
      <c r="P363" s="231">
        <f>O363*H363</f>
        <v>0</v>
      </c>
      <c r="Q363" s="231">
        <v>0</v>
      </c>
      <c r="R363" s="231">
        <f>Q363*H363</f>
        <v>0</v>
      </c>
      <c r="S363" s="231">
        <v>0.022</v>
      </c>
      <c r="T363" s="232">
        <f>S363*H363</f>
        <v>0.1364</v>
      </c>
      <c r="AR363" s="233" t="s">
        <v>132</v>
      </c>
      <c r="AT363" s="233" t="s">
        <v>127</v>
      </c>
      <c r="AU363" s="233" t="s">
        <v>87</v>
      </c>
      <c r="AY363" s="16" t="s">
        <v>125</v>
      </c>
      <c r="BE363" s="234">
        <f>IF(N363="základní",J363,0)</f>
        <v>0</v>
      </c>
      <c r="BF363" s="234">
        <f>IF(N363="snížená",J363,0)</f>
        <v>0</v>
      </c>
      <c r="BG363" s="234">
        <f>IF(N363="zákl. přenesená",J363,0)</f>
        <v>0</v>
      </c>
      <c r="BH363" s="234">
        <f>IF(N363="sníž. přenesená",J363,0)</f>
        <v>0</v>
      </c>
      <c r="BI363" s="234">
        <f>IF(N363="nulová",J363,0)</f>
        <v>0</v>
      </c>
      <c r="BJ363" s="16" t="s">
        <v>83</v>
      </c>
      <c r="BK363" s="234">
        <f>ROUND(I363*H363,2)</f>
        <v>0</v>
      </c>
      <c r="BL363" s="16" t="s">
        <v>132</v>
      </c>
      <c r="BM363" s="233" t="s">
        <v>494</v>
      </c>
    </row>
    <row r="364" spans="2:47" s="1" customFormat="1" ht="12">
      <c r="B364" s="37"/>
      <c r="C364" s="38"/>
      <c r="D364" s="235" t="s">
        <v>134</v>
      </c>
      <c r="E364" s="38"/>
      <c r="F364" s="236" t="s">
        <v>495</v>
      </c>
      <c r="G364" s="38"/>
      <c r="H364" s="38"/>
      <c r="I364" s="138"/>
      <c r="J364" s="38"/>
      <c r="K364" s="38"/>
      <c r="L364" s="42"/>
      <c r="M364" s="237"/>
      <c r="N364" s="85"/>
      <c r="O364" s="85"/>
      <c r="P364" s="85"/>
      <c r="Q364" s="85"/>
      <c r="R364" s="85"/>
      <c r="S364" s="85"/>
      <c r="T364" s="86"/>
      <c r="AT364" s="16" t="s">
        <v>134</v>
      </c>
      <c r="AU364" s="16" t="s">
        <v>87</v>
      </c>
    </row>
    <row r="365" spans="2:51" s="12" customFormat="1" ht="12">
      <c r="B365" s="238"/>
      <c r="C365" s="239"/>
      <c r="D365" s="235" t="s">
        <v>136</v>
      </c>
      <c r="E365" s="240" t="s">
        <v>1</v>
      </c>
      <c r="F365" s="241" t="s">
        <v>452</v>
      </c>
      <c r="G365" s="239"/>
      <c r="H365" s="242">
        <v>6.2</v>
      </c>
      <c r="I365" s="243"/>
      <c r="J365" s="239"/>
      <c r="K365" s="239"/>
      <c r="L365" s="244"/>
      <c r="M365" s="245"/>
      <c r="N365" s="246"/>
      <c r="O365" s="246"/>
      <c r="P365" s="246"/>
      <c r="Q365" s="246"/>
      <c r="R365" s="246"/>
      <c r="S365" s="246"/>
      <c r="T365" s="247"/>
      <c r="AT365" s="248" t="s">
        <v>136</v>
      </c>
      <c r="AU365" s="248" t="s">
        <v>87</v>
      </c>
      <c r="AV365" s="12" t="s">
        <v>87</v>
      </c>
      <c r="AW365" s="12" t="s">
        <v>33</v>
      </c>
      <c r="AX365" s="12" t="s">
        <v>83</v>
      </c>
      <c r="AY365" s="248" t="s">
        <v>125</v>
      </c>
    </row>
    <row r="366" spans="2:65" s="1" customFormat="1" ht="21.6" customHeight="1">
      <c r="B366" s="37"/>
      <c r="C366" s="222" t="s">
        <v>496</v>
      </c>
      <c r="D366" s="222" t="s">
        <v>127</v>
      </c>
      <c r="E366" s="223" t="s">
        <v>497</v>
      </c>
      <c r="F366" s="224" t="s">
        <v>498</v>
      </c>
      <c r="G366" s="225" t="s">
        <v>130</v>
      </c>
      <c r="H366" s="226">
        <v>19.7</v>
      </c>
      <c r="I366" s="227"/>
      <c r="J366" s="228">
        <f>ROUND(I366*H366,2)</f>
        <v>0</v>
      </c>
      <c r="K366" s="224" t="s">
        <v>131</v>
      </c>
      <c r="L366" s="42"/>
      <c r="M366" s="229" t="s">
        <v>1</v>
      </c>
      <c r="N366" s="230" t="s">
        <v>43</v>
      </c>
      <c r="O366" s="85"/>
      <c r="P366" s="231">
        <f>O366*H366</f>
        <v>0</v>
      </c>
      <c r="Q366" s="231">
        <v>0</v>
      </c>
      <c r="R366" s="231">
        <f>Q366*H366</f>
        <v>0</v>
      </c>
      <c r="S366" s="231">
        <v>0</v>
      </c>
      <c r="T366" s="232">
        <f>S366*H366</f>
        <v>0</v>
      </c>
      <c r="AR366" s="233" t="s">
        <v>132</v>
      </c>
      <c r="AT366" s="233" t="s">
        <v>127</v>
      </c>
      <c r="AU366" s="233" t="s">
        <v>87</v>
      </c>
      <c r="AY366" s="16" t="s">
        <v>125</v>
      </c>
      <c r="BE366" s="234">
        <f>IF(N366="základní",J366,0)</f>
        <v>0</v>
      </c>
      <c r="BF366" s="234">
        <f>IF(N366="snížená",J366,0)</f>
        <v>0</v>
      </c>
      <c r="BG366" s="234">
        <f>IF(N366="zákl. přenesená",J366,0)</f>
        <v>0</v>
      </c>
      <c r="BH366" s="234">
        <f>IF(N366="sníž. přenesená",J366,0)</f>
        <v>0</v>
      </c>
      <c r="BI366" s="234">
        <f>IF(N366="nulová",J366,0)</f>
        <v>0</v>
      </c>
      <c r="BJ366" s="16" t="s">
        <v>83</v>
      </c>
      <c r="BK366" s="234">
        <f>ROUND(I366*H366,2)</f>
        <v>0</v>
      </c>
      <c r="BL366" s="16" t="s">
        <v>132</v>
      </c>
      <c r="BM366" s="233" t="s">
        <v>499</v>
      </c>
    </row>
    <row r="367" spans="2:47" s="1" customFormat="1" ht="12">
      <c r="B367" s="37"/>
      <c r="C367" s="38"/>
      <c r="D367" s="235" t="s">
        <v>134</v>
      </c>
      <c r="E367" s="38"/>
      <c r="F367" s="236" t="s">
        <v>498</v>
      </c>
      <c r="G367" s="38"/>
      <c r="H367" s="38"/>
      <c r="I367" s="138"/>
      <c r="J367" s="38"/>
      <c r="K367" s="38"/>
      <c r="L367" s="42"/>
      <c r="M367" s="237"/>
      <c r="N367" s="85"/>
      <c r="O367" s="85"/>
      <c r="P367" s="85"/>
      <c r="Q367" s="85"/>
      <c r="R367" s="85"/>
      <c r="S367" s="85"/>
      <c r="T367" s="86"/>
      <c r="AT367" s="16" t="s">
        <v>134</v>
      </c>
      <c r="AU367" s="16" t="s">
        <v>87</v>
      </c>
    </row>
    <row r="368" spans="2:51" s="12" customFormat="1" ht="12">
      <c r="B368" s="238"/>
      <c r="C368" s="239"/>
      <c r="D368" s="235" t="s">
        <v>136</v>
      </c>
      <c r="E368" s="240" t="s">
        <v>1</v>
      </c>
      <c r="F368" s="241" t="s">
        <v>452</v>
      </c>
      <c r="G368" s="239"/>
      <c r="H368" s="242">
        <v>6.2</v>
      </c>
      <c r="I368" s="243"/>
      <c r="J368" s="239"/>
      <c r="K368" s="239"/>
      <c r="L368" s="244"/>
      <c r="M368" s="245"/>
      <c r="N368" s="246"/>
      <c r="O368" s="246"/>
      <c r="P368" s="246"/>
      <c r="Q368" s="246"/>
      <c r="R368" s="246"/>
      <c r="S368" s="246"/>
      <c r="T368" s="247"/>
      <c r="AT368" s="248" t="s">
        <v>136</v>
      </c>
      <c r="AU368" s="248" t="s">
        <v>87</v>
      </c>
      <c r="AV368" s="12" t="s">
        <v>87</v>
      </c>
      <c r="AW368" s="12" t="s">
        <v>33</v>
      </c>
      <c r="AX368" s="12" t="s">
        <v>78</v>
      </c>
      <c r="AY368" s="248" t="s">
        <v>125</v>
      </c>
    </row>
    <row r="369" spans="2:51" s="12" customFormat="1" ht="12">
      <c r="B369" s="238"/>
      <c r="C369" s="239"/>
      <c r="D369" s="235" t="s">
        <v>136</v>
      </c>
      <c r="E369" s="240" t="s">
        <v>1</v>
      </c>
      <c r="F369" s="241" t="s">
        <v>453</v>
      </c>
      <c r="G369" s="239"/>
      <c r="H369" s="242">
        <v>3</v>
      </c>
      <c r="I369" s="243"/>
      <c r="J369" s="239"/>
      <c r="K369" s="239"/>
      <c r="L369" s="244"/>
      <c r="M369" s="245"/>
      <c r="N369" s="246"/>
      <c r="O369" s="246"/>
      <c r="P369" s="246"/>
      <c r="Q369" s="246"/>
      <c r="R369" s="246"/>
      <c r="S369" s="246"/>
      <c r="T369" s="247"/>
      <c r="AT369" s="248" t="s">
        <v>136</v>
      </c>
      <c r="AU369" s="248" t="s">
        <v>87</v>
      </c>
      <c r="AV369" s="12" t="s">
        <v>87</v>
      </c>
      <c r="AW369" s="12" t="s">
        <v>33</v>
      </c>
      <c r="AX369" s="12" t="s">
        <v>78</v>
      </c>
      <c r="AY369" s="248" t="s">
        <v>125</v>
      </c>
    </row>
    <row r="370" spans="2:51" s="12" customFormat="1" ht="12">
      <c r="B370" s="238"/>
      <c r="C370" s="239"/>
      <c r="D370" s="235" t="s">
        <v>136</v>
      </c>
      <c r="E370" s="240" t="s">
        <v>1</v>
      </c>
      <c r="F370" s="241" t="s">
        <v>454</v>
      </c>
      <c r="G370" s="239"/>
      <c r="H370" s="242">
        <v>10.5</v>
      </c>
      <c r="I370" s="243"/>
      <c r="J370" s="239"/>
      <c r="K370" s="239"/>
      <c r="L370" s="244"/>
      <c r="M370" s="245"/>
      <c r="N370" s="246"/>
      <c r="O370" s="246"/>
      <c r="P370" s="246"/>
      <c r="Q370" s="246"/>
      <c r="R370" s="246"/>
      <c r="S370" s="246"/>
      <c r="T370" s="247"/>
      <c r="AT370" s="248" t="s">
        <v>136</v>
      </c>
      <c r="AU370" s="248" t="s">
        <v>87</v>
      </c>
      <c r="AV370" s="12" t="s">
        <v>87</v>
      </c>
      <c r="AW370" s="12" t="s">
        <v>33</v>
      </c>
      <c r="AX370" s="12" t="s">
        <v>78</v>
      </c>
      <c r="AY370" s="248" t="s">
        <v>125</v>
      </c>
    </row>
    <row r="371" spans="2:51" s="13" customFormat="1" ht="12">
      <c r="B371" s="249"/>
      <c r="C371" s="250"/>
      <c r="D371" s="235" t="s">
        <v>136</v>
      </c>
      <c r="E371" s="251" t="s">
        <v>1</v>
      </c>
      <c r="F371" s="252" t="s">
        <v>139</v>
      </c>
      <c r="G371" s="250"/>
      <c r="H371" s="253">
        <v>19.7</v>
      </c>
      <c r="I371" s="254"/>
      <c r="J371" s="250"/>
      <c r="K371" s="250"/>
      <c r="L371" s="255"/>
      <c r="M371" s="256"/>
      <c r="N371" s="257"/>
      <c r="O371" s="257"/>
      <c r="P371" s="257"/>
      <c r="Q371" s="257"/>
      <c r="R371" s="257"/>
      <c r="S371" s="257"/>
      <c r="T371" s="258"/>
      <c r="AT371" s="259" t="s">
        <v>136</v>
      </c>
      <c r="AU371" s="259" t="s">
        <v>87</v>
      </c>
      <c r="AV371" s="13" t="s">
        <v>132</v>
      </c>
      <c r="AW371" s="13" t="s">
        <v>33</v>
      </c>
      <c r="AX371" s="13" t="s">
        <v>83</v>
      </c>
      <c r="AY371" s="259" t="s">
        <v>125</v>
      </c>
    </row>
    <row r="372" spans="2:65" s="1" customFormat="1" ht="21.6" customHeight="1">
      <c r="B372" s="37"/>
      <c r="C372" s="222" t="s">
        <v>500</v>
      </c>
      <c r="D372" s="222" t="s">
        <v>127</v>
      </c>
      <c r="E372" s="223" t="s">
        <v>501</v>
      </c>
      <c r="F372" s="224" t="s">
        <v>502</v>
      </c>
      <c r="G372" s="225" t="s">
        <v>130</v>
      </c>
      <c r="H372" s="226">
        <v>6.2</v>
      </c>
      <c r="I372" s="227"/>
      <c r="J372" s="228">
        <f>ROUND(I372*H372,2)</f>
        <v>0</v>
      </c>
      <c r="K372" s="224" t="s">
        <v>131</v>
      </c>
      <c r="L372" s="42"/>
      <c r="M372" s="229" t="s">
        <v>1</v>
      </c>
      <c r="N372" s="230" t="s">
        <v>43</v>
      </c>
      <c r="O372" s="85"/>
      <c r="P372" s="231">
        <f>O372*H372</f>
        <v>0</v>
      </c>
      <c r="Q372" s="231">
        <v>0</v>
      </c>
      <c r="R372" s="231">
        <f>Q372*H372</f>
        <v>0</v>
      </c>
      <c r="S372" s="231">
        <v>0</v>
      </c>
      <c r="T372" s="232">
        <f>S372*H372</f>
        <v>0</v>
      </c>
      <c r="AR372" s="233" t="s">
        <v>132</v>
      </c>
      <c r="AT372" s="233" t="s">
        <v>127</v>
      </c>
      <c r="AU372" s="233" t="s">
        <v>87</v>
      </c>
      <c r="AY372" s="16" t="s">
        <v>125</v>
      </c>
      <c r="BE372" s="234">
        <f>IF(N372="základní",J372,0)</f>
        <v>0</v>
      </c>
      <c r="BF372" s="234">
        <f>IF(N372="snížená",J372,0)</f>
        <v>0</v>
      </c>
      <c r="BG372" s="234">
        <f>IF(N372="zákl. přenesená",J372,0)</f>
        <v>0</v>
      </c>
      <c r="BH372" s="234">
        <f>IF(N372="sníž. přenesená",J372,0)</f>
        <v>0</v>
      </c>
      <c r="BI372" s="234">
        <f>IF(N372="nulová",J372,0)</f>
        <v>0</v>
      </c>
      <c r="BJ372" s="16" t="s">
        <v>83</v>
      </c>
      <c r="BK372" s="234">
        <f>ROUND(I372*H372,2)</f>
        <v>0</v>
      </c>
      <c r="BL372" s="16" t="s">
        <v>132</v>
      </c>
      <c r="BM372" s="233" t="s">
        <v>503</v>
      </c>
    </row>
    <row r="373" spans="2:47" s="1" customFormat="1" ht="12">
      <c r="B373" s="37"/>
      <c r="C373" s="38"/>
      <c r="D373" s="235" t="s">
        <v>134</v>
      </c>
      <c r="E373" s="38"/>
      <c r="F373" s="236" t="s">
        <v>504</v>
      </c>
      <c r="G373" s="38"/>
      <c r="H373" s="38"/>
      <c r="I373" s="138"/>
      <c r="J373" s="38"/>
      <c r="K373" s="38"/>
      <c r="L373" s="42"/>
      <c r="M373" s="237"/>
      <c r="N373" s="85"/>
      <c r="O373" s="85"/>
      <c r="P373" s="85"/>
      <c r="Q373" s="85"/>
      <c r="R373" s="85"/>
      <c r="S373" s="85"/>
      <c r="T373" s="86"/>
      <c r="AT373" s="16" t="s">
        <v>134</v>
      </c>
      <c r="AU373" s="16" t="s">
        <v>87</v>
      </c>
    </row>
    <row r="374" spans="2:51" s="12" customFormat="1" ht="12">
      <c r="B374" s="238"/>
      <c r="C374" s="239"/>
      <c r="D374" s="235" t="s">
        <v>136</v>
      </c>
      <c r="E374" s="240" t="s">
        <v>1</v>
      </c>
      <c r="F374" s="241" t="s">
        <v>452</v>
      </c>
      <c r="G374" s="239"/>
      <c r="H374" s="242">
        <v>6.2</v>
      </c>
      <c r="I374" s="243"/>
      <c r="J374" s="239"/>
      <c r="K374" s="239"/>
      <c r="L374" s="244"/>
      <c r="M374" s="245"/>
      <c r="N374" s="246"/>
      <c r="O374" s="246"/>
      <c r="P374" s="246"/>
      <c r="Q374" s="246"/>
      <c r="R374" s="246"/>
      <c r="S374" s="246"/>
      <c r="T374" s="247"/>
      <c r="AT374" s="248" t="s">
        <v>136</v>
      </c>
      <c r="AU374" s="248" t="s">
        <v>87</v>
      </c>
      <c r="AV374" s="12" t="s">
        <v>87</v>
      </c>
      <c r="AW374" s="12" t="s">
        <v>33</v>
      </c>
      <c r="AX374" s="12" t="s">
        <v>83</v>
      </c>
      <c r="AY374" s="248" t="s">
        <v>125</v>
      </c>
    </row>
    <row r="375" spans="2:65" s="1" customFormat="1" ht="21.6" customHeight="1">
      <c r="B375" s="37"/>
      <c r="C375" s="222" t="s">
        <v>505</v>
      </c>
      <c r="D375" s="222" t="s">
        <v>127</v>
      </c>
      <c r="E375" s="223" t="s">
        <v>506</v>
      </c>
      <c r="F375" s="224" t="s">
        <v>507</v>
      </c>
      <c r="G375" s="225" t="s">
        <v>130</v>
      </c>
      <c r="H375" s="226">
        <v>6</v>
      </c>
      <c r="I375" s="227"/>
      <c r="J375" s="228">
        <f>ROUND(I375*H375,2)</f>
        <v>0</v>
      </c>
      <c r="K375" s="224" t="s">
        <v>1</v>
      </c>
      <c r="L375" s="42"/>
      <c r="M375" s="229" t="s">
        <v>1</v>
      </c>
      <c r="N375" s="230" t="s">
        <v>43</v>
      </c>
      <c r="O375" s="85"/>
      <c r="P375" s="231">
        <f>O375*H375</f>
        <v>0</v>
      </c>
      <c r="Q375" s="231">
        <v>0.03908</v>
      </c>
      <c r="R375" s="231">
        <f>Q375*H375</f>
        <v>0.23447999999999997</v>
      </c>
      <c r="S375" s="231">
        <v>0</v>
      </c>
      <c r="T375" s="232">
        <f>S375*H375</f>
        <v>0</v>
      </c>
      <c r="AR375" s="233" t="s">
        <v>132</v>
      </c>
      <c r="AT375" s="233" t="s">
        <v>127</v>
      </c>
      <c r="AU375" s="233" t="s">
        <v>87</v>
      </c>
      <c r="AY375" s="16" t="s">
        <v>125</v>
      </c>
      <c r="BE375" s="234">
        <f>IF(N375="základní",J375,0)</f>
        <v>0</v>
      </c>
      <c r="BF375" s="234">
        <f>IF(N375="snížená",J375,0)</f>
        <v>0</v>
      </c>
      <c r="BG375" s="234">
        <f>IF(N375="zákl. přenesená",J375,0)</f>
        <v>0</v>
      </c>
      <c r="BH375" s="234">
        <f>IF(N375="sníž. přenesená",J375,0)</f>
        <v>0</v>
      </c>
      <c r="BI375" s="234">
        <f>IF(N375="nulová",J375,0)</f>
        <v>0</v>
      </c>
      <c r="BJ375" s="16" t="s">
        <v>83</v>
      </c>
      <c r="BK375" s="234">
        <f>ROUND(I375*H375,2)</f>
        <v>0</v>
      </c>
      <c r="BL375" s="16" t="s">
        <v>132</v>
      </c>
      <c r="BM375" s="233" t="s">
        <v>508</v>
      </c>
    </row>
    <row r="376" spans="2:51" s="12" customFormat="1" ht="12">
      <c r="B376" s="238"/>
      <c r="C376" s="239"/>
      <c r="D376" s="235" t="s">
        <v>136</v>
      </c>
      <c r="E376" s="240" t="s">
        <v>1</v>
      </c>
      <c r="F376" s="241" t="s">
        <v>509</v>
      </c>
      <c r="G376" s="239"/>
      <c r="H376" s="242">
        <v>6</v>
      </c>
      <c r="I376" s="243"/>
      <c r="J376" s="239"/>
      <c r="K376" s="239"/>
      <c r="L376" s="244"/>
      <c r="M376" s="245"/>
      <c r="N376" s="246"/>
      <c r="O376" s="246"/>
      <c r="P376" s="246"/>
      <c r="Q376" s="246"/>
      <c r="R376" s="246"/>
      <c r="S376" s="246"/>
      <c r="T376" s="247"/>
      <c r="AT376" s="248" t="s">
        <v>136</v>
      </c>
      <c r="AU376" s="248" t="s">
        <v>87</v>
      </c>
      <c r="AV376" s="12" t="s">
        <v>87</v>
      </c>
      <c r="AW376" s="12" t="s">
        <v>33</v>
      </c>
      <c r="AX376" s="12" t="s">
        <v>83</v>
      </c>
      <c r="AY376" s="248" t="s">
        <v>125</v>
      </c>
    </row>
    <row r="377" spans="2:65" s="1" customFormat="1" ht="21.6" customHeight="1">
      <c r="B377" s="37"/>
      <c r="C377" s="222" t="s">
        <v>510</v>
      </c>
      <c r="D377" s="222" t="s">
        <v>127</v>
      </c>
      <c r="E377" s="223" t="s">
        <v>511</v>
      </c>
      <c r="F377" s="224" t="s">
        <v>512</v>
      </c>
      <c r="G377" s="225" t="s">
        <v>130</v>
      </c>
      <c r="H377" s="226">
        <v>6.2</v>
      </c>
      <c r="I377" s="227"/>
      <c r="J377" s="228">
        <f>ROUND(I377*H377,2)</f>
        <v>0</v>
      </c>
      <c r="K377" s="224" t="s">
        <v>131</v>
      </c>
      <c r="L377" s="42"/>
      <c r="M377" s="229" t="s">
        <v>1</v>
      </c>
      <c r="N377" s="230" t="s">
        <v>43</v>
      </c>
      <c r="O377" s="85"/>
      <c r="P377" s="231">
        <f>O377*H377</f>
        <v>0</v>
      </c>
      <c r="Q377" s="231">
        <v>0.01943</v>
      </c>
      <c r="R377" s="231">
        <f>Q377*H377</f>
        <v>0.120466</v>
      </c>
      <c r="S377" s="231">
        <v>0</v>
      </c>
      <c r="T377" s="232">
        <f>S377*H377</f>
        <v>0</v>
      </c>
      <c r="AR377" s="233" t="s">
        <v>132</v>
      </c>
      <c r="AT377" s="233" t="s">
        <v>127</v>
      </c>
      <c r="AU377" s="233" t="s">
        <v>87</v>
      </c>
      <c r="AY377" s="16" t="s">
        <v>125</v>
      </c>
      <c r="BE377" s="234">
        <f>IF(N377="základní",J377,0)</f>
        <v>0</v>
      </c>
      <c r="BF377" s="234">
        <f>IF(N377="snížená",J377,0)</f>
        <v>0</v>
      </c>
      <c r="BG377" s="234">
        <f>IF(N377="zákl. přenesená",J377,0)</f>
        <v>0</v>
      </c>
      <c r="BH377" s="234">
        <f>IF(N377="sníž. přenesená",J377,0)</f>
        <v>0</v>
      </c>
      <c r="BI377" s="234">
        <f>IF(N377="nulová",J377,0)</f>
        <v>0</v>
      </c>
      <c r="BJ377" s="16" t="s">
        <v>83</v>
      </c>
      <c r="BK377" s="234">
        <f>ROUND(I377*H377,2)</f>
        <v>0</v>
      </c>
      <c r="BL377" s="16" t="s">
        <v>132</v>
      </c>
      <c r="BM377" s="233" t="s">
        <v>513</v>
      </c>
    </row>
    <row r="378" spans="2:47" s="1" customFormat="1" ht="12">
      <c r="B378" s="37"/>
      <c r="C378" s="38"/>
      <c r="D378" s="235" t="s">
        <v>134</v>
      </c>
      <c r="E378" s="38"/>
      <c r="F378" s="236" t="s">
        <v>514</v>
      </c>
      <c r="G378" s="38"/>
      <c r="H378" s="38"/>
      <c r="I378" s="138"/>
      <c r="J378" s="38"/>
      <c r="K378" s="38"/>
      <c r="L378" s="42"/>
      <c r="M378" s="237"/>
      <c r="N378" s="85"/>
      <c r="O378" s="85"/>
      <c r="P378" s="85"/>
      <c r="Q378" s="85"/>
      <c r="R378" s="85"/>
      <c r="S378" s="85"/>
      <c r="T378" s="86"/>
      <c r="AT378" s="16" t="s">
        <v>134</v>
      </c>
      <c r="AU378" s="16" t="s">
        <v>87</v>
      </c>
    </row>
    <row r="379" spans="2:51" s="12" customFormat="1" ht="12">
      <c r="B379" s="238"/>
      <c r="C379" s="239"/>
      <c r="D379" s="235" t="s">
        <v>136</v>
      </c>
      <c r="E379" s="240" t="s">
        <v>1</v>
      </c>
      <c r="F379" s="241" t="s">
        <v>452</v>
      </c>
      <c r="G379" s="239"/>
      <c r="H379" s="242">
        <v>6.2</v>
      </c>
      <c r="I379" s="243"/>
      <c r="J379" s="239"/>
      <c r="K379" s="239"/>
      <c r="L379" s="244"/>
      <c r="M379" s="245"/>
      <c r="N379" s="246"/>
      <c r="O379" s="246"/>
      <c r="P379" s="246"/>
      <c r="Q379" s="246"/>
      <c r="R379" s="246"/>
      <c r="S379" s="246"/>
      <c r="T379" s="247"/>
      <c r="AT379" s="248" t="s">
        <v>136</v>
      </c>
      <c r="AU379" s="248" t="s">
        <v>87</v>
      </c>
      <c r="AV379" s="12" t="s">
        <v>87</v>
      </c>
      <c r="AW379" s="12" t="s">
        <v>33</v>
      </c>
      <c r="AX379" s="12" t="s">
        <v>83</v>
      </c>
      <c r="AY379" s="248" t="s">
        <v>125</v>
      </c>
    </row>
    <row r="380" spans="2:65" s="1" customFormat="1" ht="21.6" customHeight="1">
      <c r="B380" s="37"/>
      <c r="C380" s="222" t="s">
        <v>515</v>
      </c>
      <c r="D380" s="222" t="s">
        <v>127</v>
      </c>
      <c r="E380" s="223" t="s">
        <v>516</v>
      </c>
      <c r="F380" s="224" t="s">
        <v>517</v>
      </c>
      <c r="G380" s="225" t="s">
        <v>130</v>
      </c>
      <c r="H380" s="226">
        <v>6.2</v>
      </c>
      <c r="I380" s="227"/>
      <c r="J380" s="228">
        <f>ROUND(I380*H380,2)</f>
        <v>0</v>
      </c>
      <c r="K380" s="224" t="s">
        <v>131</v>
      </c>
      <c r="L380" s="42"/>
      <c r="M380" s="229" t="s">
        <v>1</v>
      </c>
      <c r="N380" s="230" t="s">
        <v>43</v>
      </c>
      <c r="O380" s="85"/>
      <c r="P380" s="231">
        <f>O380*H380</f>
        <v>0</v>
      </c>
      <c r="Q380" s="231">
        <v>0.00099</v>
      </c>
      <c r="R380" s="231">
        <f>Q380*H380</f>
        <v>0.006138</v>
      </c>
      <c r="S380" s="231">
        <v>0</v>
      </c>
      <c r="T380" s="232">
        <f>S380*H380</f>
        <v>0</v>
      </c>
      <c r="AR380" s="233" t="s">
        <v>132</v>
      </c>
      <c r="AT380" s="233" t="s">
        <v>127</v>
      </c>
      <c r="AU380" s="233" t="s">
        <v>87</v>
      </c>
      <c r="AY380" s="16" t="s">
        <v>125</v>
      </c>
      <c r="BE380" s="234">
        <f>IF(N380="základní",J380,0)</f>
        <v>0</v>
      </c>
      <c r="BF380" s="234">
        <f>IF(N380="snížená",J380,0)</f>
        <v>0</v>
      </c>
      <c r="BG380" s="234">
        <f>IF(N380="zákl. přenesená",J380,0)</f>
        <v>0</v>
      </c>
      <c r="BH380" s="234">
        <f>IF(N380="sníž. přenesená",J380,0)</f>
        <v>0</v>
      </c>
      <c r="BI380" s="234">
        <f>IF(N380="nulová",J380,0)</f>
        <v>0</v>
      </c>
      <c r="BJ380" s="16" t="s">
        <v>83</v>
      </c>
      <c r="BK380" s="234">
        <f>ROUND(I380*H380,2)</f>
        <v>0</v>
      </c>
      <c r="BL380" s="16" t="s">
        <v>132</v>
      </c>
      <c r="BM380" s="233" t="s">
        <v>518</v>
      </c>
    </row>
    <row r="381" spans="2:47" s="1" customFormat="1" ht="12">
      <c r="B381" s="37"/>
      <c r="C381" s="38"/>
      <c r="D381" s="235" t="s">
        <v>134</v>
      </c>
      <c r="E381" s="38"/>
      <c r="F381" s="236" t="s">
        <v>519</v>
      </c>
      <c r="G381" s="38"/>
      <c r="H381" s="38"/>
      <c r="I381" s="138"/>
      <c r="J381" s="38"/>
      <c r="K381" s="38"/>
      <c r="L381" s="42"/>
      <c r="M381" s="237"/>
      <c r="N381" s="85"/>
      <c r="O381" s="85"/>
      <c r="P381" s="85"/>
      <c r="Q381" s="85"/>
      <c r="R381" s="85"/>
      <c r="S381" s="85"/>
      <c r="T381" s="86"/>
      <c r="AT381" s="16" t="s">
        <v>134</v>
      </c>
      <c r="AU381" s="16" t="s">
        <v>87</v>
      </c>
    </row>
    <row r="382" spans="2:51" s="12" customFormat="1" ht="12">
      <c r="B382" s="238"/>
      <c r="C382" s="239"/>
      <c r="D382" s="235" t="s">
        <v>136</v>
      </c>
      <c r="E382" s="240" t="s">
        <v>1</v>
      </c>
      <c r="F382" s="241" t="s">
        <v>452</v>
      </c>
      <c r="G382" s="239"/>
      <c r="H382" s="242">
        <v>6.2</v>
      </c>
      <c r="I382" s="243"/>
      <c r="J382" s="239"/>
      <c r="K382" s="239"/>
      <c r="L382" s="244"/>
      <c r="M382" s="245"/>
      <c r="N382" s="246"/>
      <c r="O382" s="246"/>
      <c r="P382" s="246"/>
      <c r="Q382" s="246"/>
      <c r="R382" s="246"/>
      <c r="S382" s="246"/>
      <c r="T382" s="247"/>
      <c r="AT382" s="248" t="s">
        <v>136</v>
      </c>
      <c r="AU382" s="248" t="s">
        <v>87</v>
      </c>
      <c r="AV382" s="12" t="s">
        <v>87</v>
      </c>
      <c r="AW382" s="12" t="s">
        <v>33</v>
      </c>
      <c r="AX382" s="12" t="s">
        <v>83</v>
      </c>
      <c r="AY382" s="248" t="s">
        <v>125</v>
      </c>
    </row>
    <row r="383" spans="2:65" s="1" customFormat="1" ht="21.6" customHeight="1">
      <c r="B383" s="37"/>
      <c r="C383" s="222" t="s">
        <v>520</v>
      </c>
      <c r="D383" s="222" t="s">
        <v>127</v>
      </c>
      <c r="E383" s="223" t="s">
        <v>521</v>
      </c>
      <c r="F383" s="224" t="s">
        <v>522</v>
      </c>
      <c r="G383" s="225" t="s">
        <v>130</v>
      </c>
      <c r="H383" s="226">
        <v>6.2</v>
      </c>
      <c r="I383" s="227"/>
      <c r="J383" s="228">
        <f>ROUND(I383*H383,2)</f>
        <v>0</v>
      </c>
      <c r="K383" s="224" t="s">
        <v>131</v>
      </c>
      <c r="L383" s="42"/>
      <c r="M383" s="229" t="s">
        <v>1</v>
      </c>
      <c r="N383" s="230" t="s">
        <v>43</v>
      </c>
      <c r="O383" s="85"/>
      <c r="P383" s="231">
        <f>O383*H383</f>
        <v>0</v>
      </c>
      <c r="Q383" s="231">
        <v>0.00158</v>
      </c>
      <c r="R383" s="231">
        <f>Q383*H383</f>
        <v>0.009796000000000001</v>
      </c>
      <c r="S383" s="231">
        <v>0</v>
      </c>
      <c r="T383" s="232">
        <f>S383*H383</f>
        <v>0</v>
      </c>
      <c r="AR383" s="233" t="s">
        <v>132</v>
      </c>
      <c r="AT383" s="233" t="s">
        <v>127</v>
      </c>
      <c r="AU383" s="233" t="s">
        <v>87</v>
      </c>
      <c r="AY383" s="16" t="s">
        <v>125</v>
      </c>
      <c r="BE383" s="234">
        <f>IF(N383="základní",J383,0)</f>
        <v>0</v>
      </c>
      <c r="BF383" s="234">
        <f>IF(N383="snížená",J383,0)</f>
        <v>0</v>
      </c>
      <c r="BG383" s="234">
        <f>IF(N383="zákl. přenesená",J383,0)</f>
        <v>0</v>
      </c>
      <c r="BH383" s="234">
        <f>IF(N383="sníž. přenesená",J383,0)</f>
        <v>0</v>
      </c>
      <c r="BI383" s="234">
        <f>IF(N383="nulová",J383,0)</f>
        <v>0</v>
      </c>
      <c r="BJ383" s="16" t="s">
        <v>83</v>
      </c>
      <c r="BK383" s="234">
        <f>ROUND(I383*H383,2)</f>
        <v>0</v>
      </c>
      <c r="BL383" s="16" t="s">
        <v>132</v>
      </c>
      <c r="BM383" s="233" t="s">
        <v>523</v>
      </c>
    </row>
    <row r="384" spans="2:47" s="1" customFormat="1" ht="12">
      <c r="B384" s="37"/>
      <c r="C384" s="38"/>
      <c r="D384" s="235" t="s">
        <v>134</v>
      </c>
      <c r="E384" s="38"/>
      <c r="F384" s="236" t="s">
        <v>524</v>
      </c>
      <c r="G384" s="38"/>
      <c r="H384" s="38"/>
      <c r="I384" s="138"/>
      <c r="J384" s="38"/>
      <c r="K384" s="38"/>
      <c r="L384" s="42"/>
      <c r="M384" s="237"/>
      <c r="N384" s="85"/>
      <c r="O384" s="85"/>
      <c r="P384" s="85"/>
      <c r="Q384" s="85"/>
      <c r="R384" s="85"/>
      <c r="S384" s="85"/>
      <c r="T384" s="86"/>
      <c r="AT384" s="16" t="s">
        <v>134</v>
      </c>
      <c r="AU384" s="16" t="s">
        <v>87</v>
      </c>
    </row>
    <row r="385" spans="2:51" s="12" customFormat="1" ht="12">
      <c r="B385" s="238"/>
      <c r="C385" s="239"/>
      <c r="D385" s="235" t="s">
        <v>136</v>
      </c>
      <c r="E385" s="240" t="s">
        <v>1</v>
      </c>
      <c r="F385" s="241" t="s">
        <v>452</v>
      </c>
      <c r="G385" s="239"/>
      <c r="H385" s="242">
        <v>6.2</v>
      </c>
      <c r="I385" s="243"/>
      <c r="J385" s="239"/>
      <c r="K385" s="239"/>
      <c r="L385" s="244"/>
      <c r="M385" s="245"/>
      <c r="N385" s="246"/>
      <c r="O385" s="246"/>
      <c r="P385" s="246"/>
      <c r="Q385" s="246"/>
      <c r="R385" s="246"/>
      <c r="S385" s="246"/>
      <c r="T385" s="247"/>
      <c r="AT385" s="248" t="s">
        <v>136</v>
      </c>
      <c r="AU385" s="248" t="s">
        <v>87</v>
      </c>
      <c r="AV385" s="12" t="s">
        <v>87</v>
      </c>
      <c r="AW385" s="12" t="s">
        <v>33</v>
      </c>
      <c r="AX385" s="12" t="s">
        <v>83</v>
      </c>
      <c r="AY385" s="248" t="s">
        <v>125</v>
      </c>
    </row>
    <row r="386" spans="2:65" s="1" customFormat="1" ht="21.6" customHeight="1">
      <c r="B386" s="37"/>
      <c r="C386" s="222" t="s">
        <v>525</v>
      </c>
      <c r="D386" s="222" t="s">
        <v>127</v>
      </c>
      <c r="E386" s="223" t="s">
        <v>526</v>
      </c>
      <c r="F386" s="224" t="s">
        <v>527</v>
      </c>
      <c r="G386" s="225" t="s">
        <v>130</v>
      </c>
      <c r="H386" s="226">
        <v>6.2</v>
      </c>
      <c r="I386" s="227"/>
      <c r="J386" s="228">
        <f>ROUND(I386*H386,2)</f>
        <v>0</v>
      </c>
      <c r="K386" s="224" t="s">
        <v>131</v>
      </c>
      <c r="L386" s="42"/>
      <c r="M386" s="229" t="s">
        <v>1</v>
      </c>
      <c r="N386" s="230" t="s">
        <v>43</v>
      </c>
      <c r="O386" s="85"/>
      <c r="P386" s="231">
        <f>O386*H386</f>
        <v>0</v>
      </c>
      <c r="Q386" s="231">
        <v>0.0005</v>
      </c>
      <c r="R386" s="231">
        <f>Q386*H386</f>
        <v>0.0031000000000000003</v>
      </c>
      <c r="S386" s="231">
        <v>0</v>
      </c>
      <c r="T386" s="232">
        <f>S386*H386</f>
        <v>0</v>
      </c>
      <c r="AR386" s="233" t="s">
        <v>132</v>
      </c>
      <c r="AT386" s="233" t="s">
        <v>127</v>
      </c>
      <c r="AU386" s="233" t="s">
        <v>87</v>
      </c>
      <c r="AY386" s="16" t="s">
        <v>125</v>
      </c>
      <c r="BE386" s="234">
        <f>IF(N386="základní",J386,0)</f>
        <v>0</v>
      </c>
      <c r="BF386" s="234">
        <f>IF(N386="snížená",J386,0)</f>
        <v>0</v>
      </c>
      <c r="BG386" s="234">
        <f>IF(N386="zákl. přenesená",J386,0)</f>
        <v>0</v>
      </c>
      <c r="BH386" s="234">
        <f>IF(N386="sníž. přenesená",J386,0)</f>
        <v>0</v>
      </c>
      <c r="BI386" s="234">
        <f>IF(N386="nulová",J386,0)</f>
        <v>0</v>
      </c>
      <c r="BJ386" s="16" t="s">
        <v>83</v>
      </c>
      <c r="BK386" s="234">
        <f>ROUND(I386*H386,2)</f>
        <v>0</v>
      </c>
      <c r="BL386" s="16" t="s">
        <v>132</v>
      </c>
      <c r="BM386" s="233" t="s">
        <v>528</v>
      </c>
    </row>
    <row r="387" spans="2:47" s="1" customFormat="1" ht="12">
      <c r="B387" s="37"/>
      <c r="C387" s="38"/>
      <c r="D387" s="235" t="s">
        <v>134</v>
      </c>
      <c r="E387" s="38"/>
      <c r="F387" s="236" t="s">
        <v>529</v>
      </c>
      <c r="G387" s="38"/>
      <c r="H387" s="38"/>
      <c r="I387" s="138"/>
      <c r="J387" s="38"/>
      <c r="K387" s="38"/>
      <c r="L387" s="42"/>
      <c r="M387" s="237"/>
      <c r="N387" s="85"/>
      <c r="O387" s="85"/>
      <c r="P387" s="85"/>
      <c r="Q387" s="85"/>
      <c r="R387" s="85"/>
      <c r="S387" s="85"/>
      <c r="T387" s="86"/>
      <c r="AT387" s="16" t="s">
        <v>134</v>
      </c>
      <c r="AU387" s="16" t="s">
        <v>87</v>
      </c>
    </row>
    <row r="388" spans="2:51" s="12" customFormat="1" ht="12">
      <c r="B388" s="238"/>
      <c r="C388" s="239"/>
      <c r="D388" s="235" t="s">
        <v>136</v>
      </c>
      <c r="E388" s="240" t="s">
        <v>1</v>
      </c>
      <c r="F388" s="241" t="s">
        <v>452</v>
      </c>
      <c r="G388" s="239"/>
      <c r="H388" s="242">
        <v>6.2</v>
      </c>
      <c r="I388" s="243"/>
      <c r="J388" s="239"/>
      <c r="K388" s="239"/>
      <c r="L388" s="244"/>
      <c r="M388" s="245"/>
      <c r="N388" s="246"/>
      <c r="O388" s="246"/>
      <c r="P388" s="246"/>
      <c r="Q388" s="246"/>
      <c r="R388" s="246"/>
      <c r="S388" s="246"/>
      <c r="T388" s="247"/>
      <c r="AT388" s="248" t="s">
        <v>136</v>
      </c>
      <c r="AU388" s="248" t="s">
        <v>87</v>
      </c>
      <c r="AV388" s="12" t="s">
        <v>87</v>
      </c>
      <c r="AW388" s="12" t="s">
        <v>33</v>
      </c>
      <c r="AX388" s="12" t="s">
        <v>83</v>
      </c>
      <c r="AY388" s="248" t="s">
        <v>125</v>
      </c>
    </row>
    <row r="389" spans="2:65" s="1" customFormat="1" ht="21.6" customHeight="1">
      <c r="B389" s="37"/>
      <c r="C389" s="222" t="s">
        <v>530</v>
      </c>
      <c r="D389" s="222" t="s">
        <v>127</v>
      </c>
      <c r="E389" s="223" t="s">
        <v>531</v>
      </c>
      <c r="F389" s="224" t="s">
        <v>532</v>
      </c>
      <c r="G389" s="225" t="s">
        <v>187</v>
      </c>
      <c r="H389" s="226">
        <v>466.814</v>
      </c>
      <c r="I389" s="227"/>
      <c r="J389" s="228">
        <f>ROUND(I389*H389,2)</f>
        <v>0</v>
      </c>
      <c r="K389" s="224" t="s">
        <v>131</v>
      </c>
      <c r="L389" s="42"/>
      <c r="M389" s="229" t="s">
        <v>1</v>
      </c>
      <c r="N389" s="230" t="s">
        <v>43</v>
      </c>
      <c r="O389" s="85"/>
      <c r="P389" s="231">
        <f>O389*H389</f>
        <v>0</v>
      </c>
      <c r="Q389" s="231">
        <v>0</v>
      </c>
      <c r="R389" s="231">
        <f>Q389*H389</f>
        <v>0</v>
      </c>
      <c r="S389" s="231">
        <v>0</v>
      </c>
      <c r="T389" s="232">
        <f>S389*H389</f>
        <v>0</v>
      </c>
      <c r="AR389" s="233" t="s">
        <v>132</v>
      </c>
      <c r="AT389" s="233" t="s">
        <v>127</v>
      </c>
      <c r="AU389" s="233" t="s">
        <v>87</v>
      </c>
      <c r="AY389" s="16" t="s">
        <v>125</v>
      </c>
      <c r="BE389" s="234">
        <f>IF(N389="základní",J389,0)</f>
        <v>0</v>
      </c>
      <c r="BF389" s="234">
        <f>IF(N389="snížená",J389,0)</f>
        <v>0</v>
      </c>
      <c r="BG389" s="234">
        <f>IF(N389="zákl. přenesená",J389,0)</f>
        <v>0</v>
      </c>
      <c r="BH389" s="234">
        <f>IF(N389="sníž. přenesená",J389,0)</f>
        <v>0</v>
      </c>
      <c r="BI389" s="234">
        <f>IF(N389="nulová",J389,0)</f>
        <v>0</v>
      </c>
      <c r="BJ389" s="16" t="s">
        <v>83</v>
      </c>
      <c r="BK389" s="234">
        <f>ROUND(I389*H389,2)</f>
        <v>0</v>
      </c>
      <c r="BL389" s="16" t="s">
        <v>132</v>
      </c>
      <c r="BM389" s="233" t="s">
        <v>533</v>
      </c>
    </row>
    <row r="390" spans="2:47" s="1" customFormat="1" ht="12">
      <c r="B390" s="37"/>
      <c r="C390" s="38"/>
      <c r="D390" s="235" t="s">
        <v>134</v>
      </c>
      <c r="E390" s="38"/>
      <c r="F390" s="236" t="s">
        <v>534</v>
      </c>
      <c r="G390" s="38"/>
      <c r="H390" s="38"/>
      <c r="I390" s="138"/>
      <c r="J390" s="38"/>
      <c r="K390" s="38"/>
      <c r="L390" s="42"/>
      <c r="M390" s="237"/>
      <c r="N390" s="85"/>
      <c r="O390" s="85"/>
      <c r="P390" s="85"/>
      <c r="Q390" s="85"/>
      <c r="R390" s="85"/>
      <c r="S390" s="85"/>
      <c r="T390" s="86"/>
      <c r="AT390" s="16" t="s">
        <v>134</v>
      </c>
      <c r="AU390" s="16" t="s">
        <v>87</v>
      </c>
    </row>
    <row r="391" spans="2:51" s="12" customFormat="1" ht="12">
      <c r="B391" s="238"/>
      <c r="C391" s="239"/>
      <c r="D391" s="235" t="s">
        <v>136</v>
      </c>
      <c r="E391" s="240" t="s">
        <v>1</v>
      </c>
      <c r="F391" s="241" t="s">
        <v>535</v>
      </c>
      <c r="G391" s="239"/>
      <c r="H391" s="242">
        <v>467.832</v>
      </c>
      <c r="I391" s="243"/>
      <c r="J391" s="239"/>
      <c r="K391" s="239"/>
      <c r="L391" s="244"/>
      <c r="M391" s="245"/>
      <c r="N391" s="246"/>
      <c r="O391" s="246"/>
      <c r="P391" s="246"/>
      <c r="Q391" s="246"/>
      <c r="R391" s="246"/>
      <c r="S391" s="246"/>
      <c r="T391" s="247"/>
      <c r="AT391" s="248" t="s">
        <v>136</v>
      </c>
      <c r="AU391" s="248" t="s">
        <v>87</v>
      </c>
      <c r="AV391" s="12" t="s">
        <v>87</v>
      </c>
      <c r="AW391" s="12" t="s">
        <v>33</v>
      </c>
      <c r="AX391" s="12" t="s">
        <v>78</v>
      </c>
      <c r="AY391" s="248" t="s">
        <v>125</v>
      </c>
    </row>
    <row r="392" spans="2:51" s="12" customFormat="1" ht="12">
      <c r="B392" s="238"/>
      <c r="C392" s="239"/>
      <c r="D392" s="235" t="s">
        <v>136</v>
      </c>
      <c r="E392" s="240" t="s">
        <v>1</v>
      </c>
      <c r="F392" s="241" t="s">
        <v>536</v>
      </c>
      <c r="G392" s="239"/>
      <c r="H392" s="242">
        <v>-1.018</v>
      </c>
      <c r="I392" s="243"/>
      <c r="J392" s="239"/>
      <c r="K392" s="239"/>
      <c r="L392" s="244"/>
      <c r="M392" s="245"/>
      <c r="N392" s="246"/>
      <c r="O392" s="246"/>
      <c r="P392" s="246"/>
      <c r="Q392" s="246"/>
      <c r="R392" s="246"/>
      <c r="S392" s="246"/>
      <c r="T392" s="247"/>
      <c r="AT392" s="248" t="s">
        <v>136</v>
      </c>
      <c r="AU392" s="248" t="s">
        <v>87</v>
      </c>
      <c r="AV392" s="12" t="s">
        <v>87</v>
      </c>
      <c r="AW392" s="12" t="s">
        <v>33</v>
      </c>
      <c r="AX392" s="12" t="s">
        <v>78</v>
      </c>
      <c r="AY392" s="248" t="s">
        <v>125</v>
      </c>
    </row>
    <row r="393" spans="2:51" s="13" customFormat="1" ht="12">
      <c r="B393" s="249"/>
      <c r="C393" s="250"/>
      <c r="D393" s="235" t="s">
        <v>136</v>
      </c>
      <c r="E393" s="251" t="s">
        <v>1</v>
      </c>
      <c r="F393" s="252" t="s">
        <v>139</v>
      </c>
      <c r="G393" s="250"/>
      <c r="H393" s="253">
        <v>466.814</v>
      </c>
      <c r="I393" s="254"/>
      <c r="J393" s="250"/>
      <c r="K393" s="250"/>
      <c r="L393" s="255"/>
      <c r="M393" s="256"/>
      <c r="N393" s="257"/>
      <c r="O393" s="257"/>
      <c r="P393" s="257"/>
      <c r="Q393" s="257"/>
      <c r="R393" s="257"/>
      <c r="S393" s="257"/>
      <c r="T393" s="258"/>
      <c r="AT393" s="259" t="s">
        <v>136</v>
      </c>
      <c r="AU393" s="259" t="s">
        <v>87</v>
      </c>
      <c r="AV393" s="13" t="s">
        <v>132</v>
      </c>
      <c r="AW393" s="13" t="s">
        <v>33</v>
      </c>
      <c r="AX393" s="13" t="s">
        <v>83</v>
      </c>
      <c r="AY393" s="259" t="s">
        <v>125</v>
      </c>
    </row>
    <row r="394" spans="2:65" s="1" customFormat="1" ht="21.6" customHeight="1">
      <c r="B394" s="37"/>
      <c r="C394" s="222" t="s">
        <v>537</v>
      </c>
      <c r="D394" s="222" t="s">
        <v>127</v>
      </c>
      <c r="E394" s="223" t="s">
        <v>538</v>
      </c>
      <c r="F394" s="224" t="s">
        <v>539</v>
      </c>
      <c r="G394" s="225" t="s">
        <v>187</v>
      </c>
      <c r="H394" s="226">
        <v>8869.466</v>
      </c>
      <c r="I394" s="227"/>
      <c r="J394" s="228">
        <f>ROUND(I394*H394,2)</f>
        <v>0</v>
      </c>
      <c r="K394" s="224" t="s">
        <v>131</v>
      </c>
      <c r="L394" s="42"/>
      <c r="M394" s="229" t="s">
        <v>1</v>
      </c>
      <c r="N394" s="230" t="s">
        <v>43</v>
      </c>
      <c r="O394" s="85"/>
      <c r="P394" s="231">
        <f>O394*H394</f>
        <v>0</v>
      </c>
      <c r="Q394" s="231">
        <v>0</v>
      </c>
      <c r="R394" s="231">
        <f>Q394*H394</f>
        <v>0</v>
      </c>
      <c r="S394" s="231">
        <v>0</v>
      </c>
      <c r="T394" s="232">
        <f>S394*H394</f>
        <v>0</v>
      </c>
      <c r="AR394" s="233" t="s">
        <v>132</v>
      </c>
      <c r="AT394" s="233" t="s">
        <v>127</v>
      </c>
      <c r="AU394" s="233" t="s">
        <v>87</v>
      </c>
      <c r="AY394" s="16" t="s">
        <v>125</v>
      </c>
      <c r="BE394" s="234">
        <f>IF(N394="základní",J394,0)</f>
        <v>0</v>
      </c>
      <c r="BF394" s="234">
        <f>IF(N394="snížená",J394,0)</f>
        <v>0</v>
      </c>
      <c r="BG394" s="234">
        <f>IF(N394="zákl. přenesená",J394,0)</f>
        <v>0</v>
      </c>
      <c r="BH394" s="234">
        <f>IF(N394="sníž. přenesená",J394,0)</f>
        <v>0</v>
      </c>
      <c r="BI394" s="234">
        <f>IF(N394="nulová",J394,0)</f>
        <v>0</v>
      </c>
      <c r="BJ394" s="16" t="s">
        <v>83</v>
      </c>
      <c r="BK394" s="234">
        <f>ROUND(I394*H394,2)</f>
        <v>0</v>
      </c>
      <c r="BL394" s="16" t="s">
        <v>132</v>
      </c>
      <c r="BM394" s="233" t="s">
        <v>540</v>
      </c>
    </row>
    <row r="395" spans="2:47" s="1" customFormat="1" ht="12">
      <c r="B395" s="37"/>
      <c r="C395" s="38"/>
      <c r="D395" s="235" t="s">
        <v>134</v>
      </c>
      <c r="E395" s="38"/>
      <c r="F395" s="236" t="s">
        <v>541</v>
      </c>
      <c r="G395" s="38"/>
      <c r="H395" s="38"/>
      <c r="I395" s="138"/>
      <c r="J395" s="38"/>
      <c r="K395" s="38"/>
      <c r="L395" s="42"/>
      <c r="M395" s="237"/>
      <c r="N395" s="85"/>
      <c r="O395" s="85"/>
      <c r="P395" s="85"/>
      <c r="Q395" s="85"/>
      <c r="R395" s="85"/>
      <c r="S395" s="85"/>
      <c r="T395" s="86"/>
      <c r="AT395" s="16" t="s">
        <v>134</v>
      </c>
      <c r="AU395" s="16" t="s">
        <v>87</v>
      </c>
    </row>
    <row r="396" spans="2:51" s="12" customFormat="1" ht="12">
      <c r="B396" s="238"/>
      <c r="C396" s="239"/>
      <c r="D396" s="235" t="s">
        <v>136</v>
      </c>
      <c r="E396" s="240" t="s">
        <v>1</v>
      </c>
      <c r="F396" s="241" t="s">
        <v>542</v>
      </c>
      <c r="G396" s="239"/>
      <c r="H396" s="242">
        <v>8869.466</v>
      </c>
      <c r="I396" s="243"/>
      <c r="J396" s="239"/>
      <c r="K396" s="239"/>
      <c r="L396" s="244"/>
      <c r="M396" s="245"/>
      <c r="N396" s="246"/>
      <c r="O396" s="246"/>
      <c r="P396" s="246"/>
      <c r="Q396" s="246"/>
      <c r="R396" s="246"/>
      <c r="S396" s="246"/>
      <c r="T396" s="247"/>
      <c r="AT396" s="248" t="s">
        <v>136</v>
      </c>
      <c r="AU396" s="248" t="s">
        <v>87</v>
      </c>
      <c r="AV396" s="12" t="s">
        <v>87</v>
      </c>
      <c r="AW396" s="12" t="s">
        <v>33</v>
      </c>
      <c r="AX396" s="12" t="s">
        <v>78</v>
      </c>
      <c r="AY396" s="248" t="s">
        <v>125</v>
      </c>
    </row>
    <row r="397" spans="2:51" s="13" customFormat="1" ht="12">
      <c r="B397" s="249"/>
      <c r="C397" s="250"/>
      <c r="D397" s="235" t="s">
        <v>136</v>
      </c>
      <c r="E397" s="251" t="s">
        <v>1</v>
      </c>
      <c r="F397" s="252" t="s">
        <v>139</v>
      </c>
      <c r="G397" s="250"/>
      <c r="H397" s="253">
        <v>8869.466</v>
      </c>
      <c r="I397" s="254"/>
      <c r="J397" s="250"/>
      <c r="K397" s="250"/>
      <c r="L397" s="255"/>
      <c r="M397" s="256"/>
      <c r="N397" s="257"/>
      <c r="O397" s="257"/>
      <c r="P397" s="257"/>
      <c r="Q397" s="257"/>
      <c r="R397" s="257"/>
      <c r="S397" s="257"/>
      <c r="T397" s="258"/>
      <c r="AT397" s="259" t="s">
        <v>136</v>
      </c>
      <c r="AU397" s="259" t="s">
        <v>87</v>
      </c>
      <c r="AV397" s="13" t="s">
        <v>132</v>
      </c>
      <c r="AW397" s="13" t="s">
        <v>33</v>
      </c>
      <c r="AX397" s="13" t="s">
        <v>83</v>
      </c>
      <c r="AY397" s="259" t="s">
        <v>125</v>
      </c>
    </row>
    <row r="398" spans="2:65" s="1" customFormat="1" ht="21.6" customHeight="1">
      <c r="B398" s="37"/>
      <c r="C398" s="222" t="s">
        <v>543</v>
      </c>
      <c r="D398" s="222" t="s">
        <v>127</v>
      </c>
      <c r="E398" s="223" t="s">
        <v>544</v>
      </c>
      <c r="F398" s="224" t="s">
        <v>545</v>
      </c>
      <c r="G398" s="225" t="s">
        <v>187</v>
      </c>
      <c r="H398" s="226">
        <v>3071.234</v>
      </c>
      <c r="I398" s="227"/>
      <c r="J398" s="228">
        <f>ROUND(I398*H398,2)</f>
        <v>0</v>
      </c>
      <c r="K398" s="224" t="s">
        <v>1</v>
      </c>
      <c r="L398" s="42"/>
      <c r="M398" s="229" t="s">
        <v>1</v>
      </c>
      <c r="N398" s="230" t="s">
        <v>43</v>
      </c>
      <c r="O398" s="85"/>
      <c r="P398" s="231">
        <f>O398*H398</f>
        <v>0</v>
      </c>
      <c r="Q398" s="231">
        <v>0</v>
      </c>
      <c r="R398" s="231">
        <f>Q398*H398</f>
        <v>0</v>
      </c>
      <c r="S398" s="231">
        <v>0</v>
      </c>
      <c r="T398" s="232">
        <f>S398*H398</f>
        <v>0</v>
      </c>
      <c r="AR398" s="233" t="s">
        <v>132</v>
      </c>
      <c r="AT398" s="233" t="s">
        <v>127</v>
      </c>
      <c r="AU398" s="233" t="s">
        <v>87</v>
      </c>
      <c r="AY398" s="16" t="s">
        <v>125</v>
      </c>
      <c r="BE398" s="234">
        <f>IF(N398="základní",J398,0)</f>
        <v>0</v>
      </c>
      <c r="BF398" s="234">
        <f>IF(N398="snížená",J398,0)</f>
        <v>0</v>
      </c>
      <c r="BG398" s="234">
        <f>IF(N398="zákl. přenesená",J398,0)</f>
        <v>0</v>
      </c>
      <c r="BH398" s="234">
        <f>IF(N398="sníž. přenesená",J398,0)</f>
        <v>0</v>
      </c>
      <c r="BI398" s="234">
        <f>IF(N398="nulová",J398,0)</f>
        <v>0</v>
      </c>
      <c r="BJ398" s="16" t="s">
        <v>83</v>
      </c>
      <c r="BK398" s="234">
        <f>ROUND(I398*H398,2)</f>
        <v>0</v>
      </c>
      <c r="BL398" s="16" t="s">
        <v>132</v>
      </c>
      <c r="BM398" s="233" t="s">
        <v>546</v>
      </c>
    </row>
    <row r="399" spans="2:51" s="12" customFormat="1" ht="12">
      <c r="B399" s="238"/>
      <c r="C399" s="239"/>
      <c r="D399" s="235" t="s">
        <v>136</v>
      </c>
      <c r="E399" s="240" t="s">
        <v>1</v>
      </c>
      <c r="F399" s="241" t="s">
        <v>547</v>
      </c>
      <c r="G399" s="239"/>
      <c r="H399" s="242">
        <v>2048.294</v>
      </c>
      <c r="I399" s="243"/>
      <c r="J399" s="239"/>
      <c r="K399" s="239"/>
      <c r="L399" s="244"/>
      <c r="M399" s="245"/>
      <c r="N399" s="246"/>
      <c r="O399" s="246"/>
      <c r="P399" s="246"/>
      <c r="Q399" s="246"/>
      <c r="R399" s="246"/>
      <c r="S399" s="246"/>
      <c r="T399" s="247"/>
      <c r="AT399" s="248" t="s">
        <v>136</v>
      </c>
      <c r="AU399" s="248" t="s">
        <v>87</v>
      </c>
      <c r="AV399" s="12" t="s">
        <v>87</v>
      </c>
      <c r="AW399" s="12" t="s">
        <v>33</v>
      </c>
      <c r="AX399" s="12" t="s">
        <v>78</v>
      </c>
      <c r="AY399" s="248" t="s">
        <v>125</v>
      </c>
    </row>
    <row r="400" spans="2:51" s="12" customFormat="1" ht="12">
      <c r="B400" s="238"/>
      <c r="C400" s="239"/>
      <c r="D400" s="235" t="s">
        <v>136</v>
      </c>
      <c r="E400" s="240" t="s">
        <v>1</v>
      </c>
      <c r="F400" s="241" t="s">
        <v>548</v>
      </c>
      <c r="G400" s="239"/>
      <c r="H400" s="242">
        <v>1022.94</v>
      </c>
      <c r="I400" s="243"/>
      <c r="J400" s="239"/>
      <c r="K400" s="239"/>
      <c r="L400" s="244"/>
      <c r="M400" s="245"/>
      <c r="N400" s="246"/>
      <c r="O400" s="246"/>
      <c r="P400" s="246"/>
      <c r="Q400" s="246"/>
      <c r="R400" s="246"/>
      <c r="S400" s="246"/>
      <c r="T400" s="247"/>
      <c r="AT400" s="248" t="s">
        <v>136</v>
      </c>
      <c r="AU400" s="248" t="s">
        <v>87</v>
      </c>
      <c r="AV400" s="12" t="s">
        <v>87</v>
      </c>
      <c r="AW400" s="12" t="s">
        <v>33</v>
      </c>
      <c r="AX400" s="12" t="s">
        <v>78</v>
      </c>
      <c r="AY400" s="248" t="s">
        <v>125</v>
      </c>
    </row>
    <row r="401" spans="2:51" s="13" customFormat="1" ht="12">
      <c r="B401" s="249"/>
      <c r="C401" s="250"/>
      <c r="D401" s="235" t="s">
        <v>136</v>
      </c>
      <c r="E401" s="251" t="s">
        <v>1</v>
      </c>
      <c r="F401" s="252" t="s">
        <v>139</v>
      </c>
      <c r="G401" s="250"/>
      <c r="H401" s="253">
        <v>3071.234</v>
      </c>
      <c r="I401" s="254"/>
      <c r="J401" s="250"/>
      <c r="K401" s="250"/>
      <c r="L401" s="255"/>
      <c r="M401" s="256"/>
      <c r="N401" s="257"/>
      <c r="O401" s="257"/>
      <c r="P401" s="257"/>
      <c r="Q401" s="257"/>
      <c r="R401" s="257"/>
      <c r="S401" s="257"/>
      <c r="T401" s="258"/>
      <c r="AT401" s="259" t="s">
        <v>136</v>
      </c>
      <c r="AU401" s="259" t="s">
        <v>87</v>
      </c>
      <c r="AV401" s="13" t="s">
        <v>132</v>
      </c>
      <c r="AW401" s="13" t="s">
        <v>33</v>
      </c>
      <c r="AX401" s="13" t="s">
        <v>83</v>
      </c>
      <c r="AY401" s="259" t="s">
        <v>125</v>
      </c>
    </row>
    <row r="402" spans="2:65" s="1" customFormat="1" ht="21.6" customHeight="1">
      <c r="B402" s="37"/>
      <c r="C402" s="222" t="s">
        <v>549</v>
      </c>
      <c r="D402" s="222" t="s">
        <v>127</v>
      </c>
      <c r="E402" s="223" t="s">
        <v>550</v>
      </c>
      <c r="F402" s="224" t="s">
        <v>551</v>
      </c>
      <c r="G402" s="225" t="s">
        <v>187</v>
      </c>
      <c r="H402" s="226">
        <v>2048.294</v>
      </c>
      <c r="I402" s="227"/>
      <c r="J402" s="228">
        <f>ROUND(I402*H402,2)</f>
        <v>0</v>
      </c>
      <c r="K402" s="224" t="s">
        <v>131</v>
      </c>
      <c r="L402" s="42"/>
      <c r="M402" s="229" t="s">
        <v>1</v>
      </c>
      <c r="N402" s="230" t="s">
        <v>43</v>
      </c>
      <c r="O402" s="85"/>
      <c r="P402" s="231">
        <f>O402*H402</f>
        <v>0</v>
      </c>
      <c r="Q402" s="231">
        <v>0</v>
      </c>
      <c r="R402" s="231">
        <f>Q402*H402</f>
        <v>0</v>
      </c>
      <c r="S402" s="231">
        <v>0</v>
      </c>
      <c r="T402" s="232">
        <f>S402*H402</f>
        <v>0</v>
      </c>
      <c r="AR402" s="233" t="s">
        <v>132</v>
      </c>
      <c r="AT402" s="233" t="s">
        <v>127</v>
      </c>
      <c r="AU402" s="233" t="s">
        <v>87</v>
      </c>
      <c r="AY402" s="16" t="s">
        <v>125</v>
      </c>
      <c r="BE402" s="234">
        <f>IF(N402="základní",J402,0)</f>
        <v>0</v>
      </c>
      <c r="BF402" s="234">
        <f>IF(N402="snížená",J402,0)</f>
        <v>0</v>
      </c>
      <c r="BG402" s="234">
        <f>IF(N402="zákl. přenesená",J402,0)</f>
        <v>0</v>
      </c>
      <c r="BH402" s="234">
        <f>IF(N402="sníž. přenesená",J402,0)</f>
        <v>0</v>
      </c>
      <c r="BI402" s="234">
        <f>IF(N402="nulová",J402,0)</f>
        <v>0</v>
      </c>
      <c r="BJ402" s="16" t="s">
        <v>83</v>
      </c>
      <c r="BK402" s="234">
        <f>ROUND(I402*H402,2)</f>
        <v>0</v>
      </c>
      <c r="BL402" s="16" t="s">
        <v>132</v>
      </c>
      <c r="BM402" s="233" t="s">
        <v>552</v>
      </c>
    </row>
    <row r="403" spans="2:47" s="1" customFormat="1" ht="12">
      <c r="B403" s="37"/>
      <c r="C403" s="38"/>
      <c r="D403" s="235" t="s">
        <v>134</v>
      </c>
      <c r="E403" s="38"/>
      <c r="F403" s="236" t="s">
        <v>553</v>
      </c>
      <c r="G403" s="38"/>
      <c r="H403" s="38"/>
      <c r="I403" s="138"/>
      <c r="J403" s="38"/>
      <c r="K403" s="38"/>
      <c r="L403" s="42"/>
      <c r="M403" s="237"/>
      <c r="N403" s="85"/>
      <c r="O403" s="85"/>
      <c r="P403" s="85"/>
      <c r="Q403" s="85"/>
      <c r="R403" s="85"/>
      <c r="S403" s="85"/>
      <c r="T403" s="86"/>
      <c r="AT403" s="16" t="s">
        <v>134</v>
      </c>
      <c r="AU403" s="16" t="s">
        <v>87</v>
      </c>
    </row>
    <row r="404" spans="2:51" s="12" customFormat="1" ht="12">
      <c r="B404" s="238"/>
      <c r="C404" s="239"/>
      <c r="D404" s="235" t="s">
        <v>136</v>
      </c>
      <c r="E404" s="240" t="s">
        <v>1</v>
      </c>
      <c r="F404" s="241" t="s">
        <v>547</v>
      </c>
      <c r="G404" s="239"/>
      <c r="H404" s="242">
        <v>2048.294</v>
      </c>
      <c r="I404" s="243"/>
      <c r="J404" s="239"/>
      <c r="K404" s="239"/>
      <c r="L404" s="244"/>
      <c r="M404" s="245"/>
      <c r="N404" s="246"/>
      <c r="O404" s="246"/>
      <c r="P404" s="246"/>
      <c r="Q404" s="246"/>
      <c r="R404" s="246"/>
      <c r="S404" s="246"/>
      <c r="T404" s="247"/>
      <c r="AT404" s="248" t="s">
        <v>136</v>
      </c>
      <c r="AU404" s="248" t="s">
        <v>87</v>
      </c>
      <c r="AV404" s="12" t="s">
        <v>87</v>
      </c>
      <c r="AW404" s="12" t="s">
        <v>33</v>
      </c>
      <c r="AX404" s="12" t="s">
        <v>78</v>
      </c>
      <c r="AY404" s="248" t="s">
        <v>125</v>
      </c>
    </row>
    <row r="405" spans="2:51" s="13" customFormat="1" ht="12">
      <c r="B405" s="249"/>
      <c r="C405" s="250"/>
      <c r="D405" s="235" t="s">
        <v>136</v>
      </c>
      <c r="E405" s="251" t="s">
        <v>1</v>
      </c>
      <c r="F405" s="252" t="s">
        <v>139</v>
      </c>
      <c r="G405" s="250"/>
      <c r="H405" s="253">
        <v>2048.294</v>
      </c>
      <c r="I405" s="254"/>
      <c r="J405" s="250"/>
      <c r="K405" s="250"/>
      <c r="L405" s="255"/>
      <c r="M405" s="256"/>
      <c r="N405" s="257"/>
      <c r="O405" s="257"/>
      <c r="P405" s="257"/>
      <c r="Q405" s="257"/>
      <c r="R405" s="257"/>
      <c r="S405" s="257"/>
      <c r="T405" s="258"/>
      <c r="AT405" s="259" t="s">
        <v>136</v>
      </c>
      <c r="AU405" s="259" t="s">
        <v>87</v>
      </c>
      <c r="AV405" s="13" t="s">
        <v>132</v>
      </c>
      <c r="AW405" s="13" t="s">
        <v>33</v>
      </c>
      <c r="AX405" s="13" t="s">
        <v>83</v>
      </c>
      <c r="AY405" s="259" t="s">
        <v>125</v>
      </c>
    </row>
    <row r="406" spans="2:65" s="1" customFormat="1" ht="21.6" customHeight="1">
      <c r="B406" s="37"/>
      <c r="C406" s="222" t="s">
        <v>554</v>
      </c>
      <c r="D406" s="222" t="s">
        <v>127</v>
      </c>
      <c r="E406" s="223" t="s">
        <v>555</v>
      </c>
      <c r="F406" s="224" t="s">
        <v>556</v>
      </c>
      <c r="G406" s="225" t="s">
        <v>187</v>
      </c>
      <c r="H406" s="226">
        <v>1.018</v>
      </c>
      <c r="I406" s="227"/>
      <c r="J406" s="228">
        <f>ROUND(I406*H406,2)</f>
        <v>0</v>
      </c>
      <c r="K406" s="224" t="s">
        <v>131</v>
      </c>
      <c r="L406" s="42"/>
      <c r="M406" s="229" t="s">
        <v>1</v>
      </c>
      <c r="N406" s="230" t="s">
        <v>43</v>
      </c>
      <c r="O406" s="85"/>
      <c r="P406" s="231">
        <f>O406*H406</f>
        <v>0</v>
      </c>
      <c r="Q406" s="231">
        <v>0</v>
      </c>
      <c r="R406" s="231">
        <f>Q406*H406</f>
        <v>0</v>
      </c>
      <c r="S406" s="231">
        <v>0</v>
      </c>
      <c r="T406" s="232">
        <f>S406*H406</f>
        <v>0</v>
      </c>
      <c r="AR406" s="233" t="s">
        <v>132</v>
      </c>
      <c r="AT406" s="233" t="s">
        <v>127</v>
      </c>
      <c r="AU406" s="233" t="s">
        <v>87</v>
      </c>
      <c r="AY406" s="16" t="s">
        <v>125</v>
      </c>
      <c r="BE406" s="234">
        <f>IF(N406="základní",J406,0)</f>
        <v>0</v>
      </c>
      <c r="BF406" s="234">
        <f>IF(N406="snížená",J406,0)</f>
        <v>0</v>
      </c>
      <c r="BG406" s="234">
        <f>IF(N406="zákl. přenesená",J406,0)</f>
        <v>0</v>
      </c>
      <c r="BH406" s="234">
        <f>IF(N406="sníž. přenesená",J406,0)</f>
        <v>0</v>
      </c>
      <c r="BI406" s="234">
        <f>IF(N406="nulová",J406,0)</f>
        <v>0</v>
      </c>
      <c r="BJ406" s="16" t="s">
        <v>83</v>
      </c>
      <c r="BK406" s="234">
        <f>ROUND(I406*H406,2)</f>
        <v>0</v>
      </c>
      <c r="BL406" s="16" t="s">
        <v>132</v>
      </c>
      <c r="BM406" s="233" t="s">
        <v>557</v>
      </c>
    </row>
    <row r="407" spans="2:47" s="1" customFormat="1" ht="12">
      <c r="B407" s="37"/>
      <c r="C407" s="38"/>
      <c r="D407" s="235" t="s">
        <v>134</v>
      </c>
      <c r="E407" s="38"/>
      <c r="F407" s="236" t="s">
        <v>558</v>
      </c>
      <c r="G407" s="38"/>
      <c r="H407" s="38"/>
      <c r="I407" s="138"/>
      <c r="J407" s="38"/>
      <c r="K407" s="38"/>
      <c r="L407" s="42"/>
      <c r="M407" s="237"/>
      <c r="N407" s="85"/>
      <c r="O407" s="85"/>
      <c r="P407" s="85"/>
      <c r="Q407" s="85"/>
      <c r="R407" s="85"/>
      <c r="S407" s="85"/>
      <c r="T407" s="86"/>
      <c r="AT407" s="16" t="s">
        <v>134</v>
      </c>
      <c r="AU407" s="16" t="s">
        <v>87</v>
      </c>
    </row>
    <row r="408" spans="2:51" s="12" customFormat="1" ht="12">
      <c r="B408" s="238"/>
      <c r="C408" s="239"/>
      <c r="D408" s="235" t="s">
        <v>136</v>
      </c>
      <c r="E408" s="240" t="s">
        <v>1</v>
      </c>
      <c r="F408" s="241" t="s">
        <v>559</v>
      </c>
      <c r="G408" s="239"/>
      <c r="H408" s="242">
        <v>0.472</v>
      </c>
      <c r="I408" s="243"/>
      <c r="J408" s="239"/>
      <c r="K408" s="239"/>
      <c r="L408" s="244"/>
      <c r="M408" s="245"/>
      <c r="N408" s="246"/>
      <c r="O408" s="246"/>
      <c r="P408" s="246"/>
      <c r="Q408" s="246"/>
      <c r="R408" s="246"/>
      <c r="S408" s="246"/>
      <c r="T408" s="247"/>
      <c r="AT408" s="248" t="s">
        <v>136</v>
      </c>
      <c r="AU408" s="248" t="s">
        <v>87</v>
      </c>
      <c r="AV408" s="12" t="s">
        <v>87</v>
      </c>
      <c r="AW408" s="12" t="s">
        <v>33</v>
      </c>
      <c r="AX408" s="12" t="s">
        <v>78</v>
      </c>
      <c r="AY408" s="248" t="s">
        <v>125</v>
      </c>
    </row>
    <row r="409" spans="2:51" s="12" customFormat="1" ht="12">
      <c r="B409" s="238"/>
      <c r="C409" s="239"/>
      <c r="D409" s="235" t="s">
        <v>136</v>
      </c>
      <c r="E409" s="240" t="s">
        <v>1</v>
      </c>
      <c r="F409" s="241" t="s">
        <v>560</v>
      </c>
      <c r="G409" s="239"/>
      <c r="H409" s="242">
        <v>0.546</v>
      </c>
      <c r="I409" s="243"/>
      <c r="J409" s="239"/>
      <c r="K409" s="239"/>
      <c r="L409" s="244"/>
      <c r="M409" s="245"/>
      <c r="N409" s="246"/>
      <c r="O409" s="246"/>
      <c r="P409" s="246"/>
      <c r="Q409" s="246"/>
      <c r="R409" s="246"/>
      <c r="S409" s="246"/>
      <c r="T409" s="247"/>
      <c r="AT409" s="248" t="s">
        <v>136</v>
      </c>
      <c r="AU409" s="248" t="s">
        <v>87</v>
      </c>
      <c r="AV409" s="12" t="s">
        <v>87</v>
      </c>
      <c r="AW409" s="12" t="s">
        <v>33</v>
      </c>
      <c r="AX409" s="12" t="s">
        <v>78</v>
      </c>
      <c r="AY409" s="248" t="s">
        <v>125</v>
      </c>
    </row>
    <row r="410" spans="2:51" s="13" customFormat="1" ht="12">
      <c r="B410" s="249"/>
      <c r="C410" s="250"/>
      <c r="D410" s="235" t="s">
        <v>136</v>
      </c>
      <c r="E410" s="251" t="s">
        <v>1</v>
      </c>
      <c r="F410" s="252" t="s">
        <v>139</v>
      </c>
      <c r="G410" s="250"/>
      <c r="H410" s="253">
        <v>1.018</v>
      </c>
      <c r="I410" s="254"/>
      <c r="J410" s="250"/>
      <c r="K410" s="250"/>
      <c r="L410" s="255"/>
      <c r="M410" s="256"/>
      <c r="N410" s="257"/>
      <c r="O410" s="257"/>
      <c r="P410" s="257"/>
      <c r="Q410" s="257"/>
      <c r="R410" s="257"/>
      <c r="S410" s="257"/>
      <c r="T410" s="258"/>
      <c r="AT410" s="259" t="s">
        <v>136</v>
      </c>
      <c r="AU410" s="259" t="s">
        <v>87</v>
      </c>
      <c r="AV410" s="13" t="s">
        <v>132</v>
      </c>
      <c r="AW410" s="13" t="s">
        <v>33</v>
      </c>
      <c r="AX410" s="13" t="s">
        <v>83</v>
      </c>
      <c r="AY410" s="259" t="s">
        <v>125</v>
      </c>
    </row>
    <row r="411" spans="2:65" s="1" customFormat="1" ht="21.6" customHeight="1">
      <c r="B411" s="37"/>
      <c r="C411" s="222" t="s">
        <v>561</v>
      </c>
      <c r="D411" s="222" t="s">
        <v>127</v>
      </c>
      <c r="E411" s="223" t="s">
        <v>562</v>
      </c>
      <c r="F411" s="224" t="s">
        <v>563</v>
      </c>
      <c r="G411" s="225" t="s">
        <v>187</v>
      </c>
      <c r="H411" s="226">
        <v>19.342</v>
      </c>
      <c r="I411" s="227"/>
      <c r="J411" s="228">
        <f>ROUND(I411*H411,2)</f>
        <v>0</v>
      </c>
      <c r="K411" s="224" t="s">
        <v>131</v>
      </c>
      <c r="L411" s="42"/>
      <c r="M411" s="229" t="s">
        <v>1</v>
      </c>
      <c r="N411" s="230" t="s">
        <v>43</v>
      </c>
      <c r="O411" s="85"/>
      <c r="P411" s="231">
        <f>O411*H411</f>
        <v>0</v>
      </c>
      <c r="Q411" s="231">
        <v>0</v>
      </c>
      <c r="R411" s="231">
        <f>Q411*H411</f>
        <v>0</v>
      </c>
      <c r="S411" s="231">
        <v>0</v>
      </c>
      <c r="T411" s="232">
        <f>S411*H411</f>
        <v>0</v>
      </c>
      <c r="AR411" s="233" t="s">
        <v>132</v>
      </c>
      <c r="AT411" s="233" t="s">
        <v>127</v>
      </c>
      <c r="AU411" s="233" t="s">
        <v>87</v>
      </c>
      <c r="AY411" s="16" t="s">
        <v>125</v>
      </c>
      <c r="BE411" s="234">
        <f>IF(N411="základní",J411,0)</f>
        <v>0</v>
      </c>
      <c r="BF411" s="234">
        <f>IF(N411="snížená",J411,0)</f>
        <v>0</v>
      </c>
      <c r="BG411" s="234">
        <f>IF(N411="zákl. přenesená",J411,0)</f>
        <v>0</v>
      </c>
      <c r="BH411" s="234">
        <f>IF(N411="sníž. přenesená",J411,0)</f>
        <v>0</v>
      </c>
      <c r="BI411" s="234">
        <f>IF(N411="nulová",J411,0)</f>
        <v>0</v>
      </c>
      <c r="BJ411" s="16" t="s">
        <v>83</v>
      </c>
      <c r="BK411" s="234">
        <f>ROUND(I411*H411,2)</f>
        <v>0</v>
      </c>
      <c r="BL411" s="16" t="s">
        <v>132</v>
      </c>
      <c r="BM411" s="233" t="s">
        <v>564</v>
      </c>
    </row>
    <row r="412" spans="2:47" s="1" customFormat="1" ht="12">
      <c r="B412" s="37"/>
      <c r="C412" s="38"/>
      <c r="D412" s="235" t="s">
        <v>134</v>
      </c>
      <c r="E412" s="38"/>
      <c r="F412" s="236" t="s">
        <v>565</v>
      </c>
      <c r="G412" s="38"/>
      <c r="H412" s="38"/>
      <c r="I412" s="138"/>
      <c r="J412" s="38"/>
      <c r="K412" s="38"/>
      <c r="L412" s="42"/>
      <c r="M412" s="237"/>
      <c r="N412" s="85"/>
      <c r="O412" s="85"/>
      <c r="P412" s="85"/>
      <c r="Q412" s="85"/>
      <c r="R412" s="85"/>
      <c r="S412" s="85"/>
      <c r="T412" s="86"/>
      <c r="AT412" s="16" t="s">
        <v>134</v>
      </c>
      <c r="AU412" s="16" t="s">
        <v>87</v>
      </c>
    </row>
    <row r="413" spans="2:51" s="12" customFormat="1" ht="12">
      <c r="B413" s="238"/>
      <c r="C413" s="239"/>
      <c r="D413" s="235" t="s">
        <v>136</v>
      </c>
      <c r="E413" s="240" t="s">
        <v>1</v>
      </c>
      <c r="F413" s="241" t="s">
        <v>566</v>
      </c>
      <c r="G413" s="239"/>
      <c r="H413" s="242">
        <v>19.342</v>
      </c>
      <c r="I413" s="243"/>
      <c r="J413" s="239"/>
      <c r="K413" s="239"/>
      <c r="L413" s="244"/>
      <c r="M413" s="245"/>
      <c r="N413" s="246"/>
      <c r="O413" s="246"/>
      <c r="P413" s="246"/>
      <c r="Q413" s="246"/>
      <c r="R413" s="246"/>
      <c r="S413" s="246"/>
      <c r="T413" s="247"/>
      <c r="AT413" s="248" t="s">
        <v>136</v>
      </c>
      <c r="AU413" s="248" t="s">
        <v>87</v>
      </c>
      <c r="AV413" s="12" t="s">
        <v>87</v>
      </c>
      <c r="AW413" s="12" t="s">
        <v>33</v>
      </c>
      <c r="AX413" s="12" t="s">
        <v>78</v>
      </c>
      <c r="AY413" s="248" t="s">
        <v>125</v>
      </c>
    </row>
    <row r="414" spans="2:51" s="13" customFormat="1" ht="12">
      <c r="B414" s="249"/>
      <c r="C414" s="250"/>
      <c r="D414" s="235" t="s">
        <v>136</v>
      </c>
      <c r="E414" s="251" t="s">
        <v>1</v>
      </c>
      <c r="F414" s="252" t="s">
        <v>139</v>
      </c>
      <c r="G414" s="250"/>
      <c r="H414" s="253">
        <v>19.342</v>
      </c>
      <c r="I414" s="254"/>
      <c r="J414" s="250"/>
      <c r="K414" s="250"/>
      <c r="L414" s="255"/>
      <c r="M414" s="256"/>
      <c r="N414" s="257"/>
      <c r="O414" s="257"/>
      <c r="P414" s="257"/>
      <c r="Q414" s="257"/>
      <c r="R414" s="257"/>
      <c r="S414" s="257"/>
      <c r="T414" s="258"/>
      <c r="AT414" s="259" t="s">
        <v>136</v>
      </c>
      <c r="AU414" s="259" t="s">
        <v>87</v>
      </c>
      <c r="AV414" s="13" t="s">
        <v>132</v>
      </c>
      <c r="AW414" s="13" t="s">
        <v>33</v>
      </c>
      <c r="AX414" s="13" t="s">
        <v>83</v>
      </c>
      <c r="AY414" s="259" t="s">
        <v>125</v>
      </c>
    </row>
    <row r="415" spans="2:65" s="1" customFormat="1" ht="32.4" customHeight="1">
      <c r="B415" s="37"/>
      <c r="C415" s="222" t="s">
        <v>567</v>
      </c>
      <c r="D415" s="222" t="s">
        <v>127</v>
      </c>
      <c r="E415" s="223" t="s">
        <v>568</v>
      </c>
      <c r="F415" s="224" t="s">
        <v>569</v>
      </c>
      <c r="G415" s="225" t="s">
        <v>187</v>
      </c>
      <c r="H415" s="226">
        <v>0.472</v>
      </c>
      <c r="I415" s="227"/>
      <c r="J415" s="228">
        <f>ROUND(I415*H415,2)</f>
        <v>0</v>
      </c>
      <c r="K415" s="224" t="s">
        <v>131</v>
      </c>
      <c r="L415" s="42"/>
      <c r="M415" s="229" t="s">
        <v>1</v>
      </c>
      <c r="N415" s="230" t="s">
        <v>43</v>
      </c>
      <c r="O415" s="85"/>
      <c r="P415" s="231">
        <f>O415*H415</f>
        <v>0</v>
      </c>
      <c r="Q415" s="231">
        <v>0</v>
      </c>
      <c r="R415" s="231">
        <f>Q415*H415</f>
        <v>0</v>
      </c>
      <c r="S415" s="231">
        <v>0</v>
      </c>
      <c r="T415" s="232">
        <f>S415*H415</f>
        <v>0</v>
      </c>
      <c r="AR415" s="233" t="s">
        <v>132</v>
      </c>
      <c r="AT415" s="233" t="s">
        <v>127</v>
      </c>
      <c r="AU415" s="233" t="s">
        <v>87</v>
      </c>
      <c r="AY415" s="16" t="s">
        <v>125</v>
      </c>
      <c r="BE415" s="234">
        <f>IF(N415="základní",J415,0)</f>
        <v>0</v>
      </c>
      <c r="BF415" s="234">
        <f>IF(N415="snížená",J415,0)</f>
        <v>0</v>
      </c>
      <c r="BG415" s="234">
        <f>IF(N415="zákl. přenesená",J415,0)</f>
        <v>0</v>
      </c>
      <c r="BH415" s="234">
        <f>IF(N415="sníž. přenesená",J415,0)</f>
        <v>0</v>
      </c>
      <c r="BI415" s="234">
        <f>IF(N415="nulová",J415,0)</f>
        <v>0</v>
      </c>
      <c r="BJ415" s="16" t="s">
        <v>83</v>
      </c>
      <c r="BK415" s="234">
        <f>ROUND(I415*H415,2)</f>
        <v>0</v>
      </c>
      <c r="BL415" s="16" t="s">
        <v>132</v>
      </c>
      <c r="BM415" s="233" t="s">
        <v>570</v>
      </c>
    </row>
    <row r="416" spans="2:47" s="1" customFormat="1" ht="12">
      <c r="B416" s="37"/>
      <c r="C416" s="38"/>
      <c r="D416" s="235" t="s">
        <v>134</v>
      </c>
      <c r="E416" s="38"/>
      <c r="F416" s="236" t="s">
        <v>571</v>
      </c>
      <c r="G416" s="38"/>
      <c r="H416" s="38"/>
      <c r="I416" s="138"/>
      <c r="J416" s="38"/>
      <c r="K416" s="38"/>
      <c r="L416" s="42"/>
      <c r="M416" s="237"/>
      <c r="N416" s="85"/>
      <c r="O416" s="85"/>
      <c r="P416" s="85"/>
      <c r="Q416" s="85"/>
      <c r="R416" s="85"/>
      <c r="S416" s="85"/>
      <c r="T416" s="86"/>
      <c r="AT416" s="16" t="s">
        <v>134</v>
      </c>
      <c r="AU416" s="16" t="s">
        <v>87</v>
      </c>
    </row>
    <row r="417" spans="2:51" s="12" customFormat="1" ht="12">
      <c r="B417" s="238"/>
      <c r="C417" s="239"/>
      <c r="D417" s="235" t="s">
        <v>136</v>
      </c>
      <c r="E417" s="240" t="s">
        <v>1</v>
      </c>
      <c r="F417" s="241" t="s">
        <v>572</v>
      </c>
      <c r="G417" s="239"/>
      <c r="H417" s="242">
        <v>0.472</v>
      </c>
      <c r="I417" s="243"/>
      <c r="J417" s="239"/>
      <c r="K417" s="239"/>
      <c r="L417" s="244"/>
      <c r="M417" s="245"/>
      <c r="N417" s="246"/>
      <c r="O417" s="246"/>
      <c r="P417" s="246"/>
      <c r="Q417" s="246"/>
      <c r="R417" s="246"/>
      <c r="S417" s="246"/>
      <c r="T417" s="247"/>
      <c r="AT417" s="248" t="s">
        <v>136</v>
      </c>
      <c r="AU417" s="248" t="s">
        <v>87</v>
      </c>
      <c r="AV417" s="12" t="s">
        <v>87</v>
      </c>
      <c r="AW417" s="12" t="s">
        <v>33</v>
      </c>
      <c r="AX417" s="12" t="s">
        <v>83</v>
      </c>
      <c r="AY417" s="248" t="s">
        <v>125</v>
      </c>
    </row>
    <row r="418" spans="2:65" s="1" customFormat="1" ht="32.4" customHeight="1">
      <c r="B418" s="37"/>
      <c r="C418" s="222" t="s">
        <v>573</v>
      </c>
      <c r="D418" s="222" t="s">
        <v>127</v>
      </c>
      <c r="E418" s="223" t="s">
        <v>574</v>
      </c>
      <c r="F418" s="224" t="s">
        <v>575</v>
      </c>
      <c r="G418" s="225" t="s">
        <v>187</v>
      </c>
      <c r="H418" s="226">
        <v>466.814</v>
      </c>
      <c r="I418" s="227"/>
      <c r="J418" s="228">
        <f>ROUND(I418*H418,2)</f>
        <v>0</v>
      </c>
      <c r="K418" s="224" t="s">
        <v>131</v>
      </c>
      <c r="L418" s="42"/>
      <c r="M418" s="229" t="s">
        <v>1</v>
      </c>
      <c r="N418" s="230" t="s">
        <v>43</v>
      </c>
      <c r="O418" s="85"/>
      <c r="P418" s="231">
        <f>O418*H418</f>
        <v>0</v>
      </c>
      <c r="Q418" s="231">
        <v>0</v>
      </c>
      <c r="R418" s="231">
        <f>Q418*H418</f>
        <v>0</v>
      </c>
      <c r="S418" s="231">
        <v>0</v>
      </c>
      <c r="T418" s="232">
        <f>S418*H418</f>
        <v>0</v>
      </c>
      <c r="AR418" s="233" t="s">
        <v>132</v>
      </c>
      <c r="AT418" s="233" t="s">
        <v>127</v>
      </c>
      <c r="AU418" s="233" t="s">
        <v>87</v>
      </c>
      <c r="AY418" s="16" t="s">
        <v>125</v>
      </c>
      <c r="BE418" s="234">
        <f>IF(N418="základní",J418,0)</f>
        <v>0</v>
      </c>
      <c r="BF418" s="234">
        <f>IF(N418="snížená",J418,0)</f>
        <v>0</v>
      </c>
      <c r="BG418" s="234">
        <f>IF(N418="zákl. přenesená",J418,0)</f>
        <v>0</v>
      </c>
      <c r="BH418" s="234">
        <f>IF(N418="sníž. přenesená",J418,0)</f>
        <v>0</v>
      </c>
      <c r="BI418" s="234">
        <f>IF(N418="nulová",J418,0)</f>
        <v>0</v>
      </c>
      <c r="BJ418" s="16" t="s">
        <v>83</v>
      </c>
      <c r="BK418" s="234">
        <f>ROUND(I418*H418,2)</f>
        <v>0</v>
      </c>
      <c r="BL418" s="16" t="s">
        <v>132</v>
      </c>
      <c r="BM418" s="233" t="s">
        <v>576</v>
      </c>
    </row>
    <row r="419" spans="2:47" s="1" customFormat="1" ht="12">
      <c r="B419" s="37"/>
      <c r="C419" s="38"/>
      <c r="D419" s="235" t="s">
        <v>134</v>
      </c>
      <c r="E419" s="38"/>
      <c r="F419" s="236" t="s">
        <v>577</v>
      </c>
      <c r="G419" s="38"/>
      <c r="H419" s="38"/>
      <c r="I419" s="138"/>
      <c r="J419" s="38"/>
      <c r="K419" s="38"/>
      <c r="L419" s="42"/>
      <c r="M419" s="237"/>
      <c r="N419" s="85"/>
      <c r="O419" s="85"/>
      <c r="P419" s="85"/>
      <c r="Q419" s="85"/>
      <c r="R419" s="85"/>
      <c r="S419" s="85"/>
      <c r="T419" s="86"/>
      <c r="AT419" s="16" t="s">
        <v>134</v>
      </c>
      <c r="AU419" s="16" t="s">
        <v>87</v>
      </c>
    </row>
    <row r="420" spans="2:51" s="12" customFormat="1" ht="12">
      <c r="B420" s="238"/>
      <c r="C420" s="239"/>
      <c r="D420" s="235" t="s">
        <v>136</v>
      </c>
      <c r="E420" s="240" t="s">
        <v>1</v>
      </c>
      <c r="F420" s="241" t="s">
        <v>578</v>
      </c>
      <c r="G420" s="239"/>
      <c r="H420" s="242">
        <v>466.814</v>
      </c>
      <c r="I420" s="243"/>
      <c r="J420" s="239"/>
      <c r="K420" s="239"/>
      <c r="L420" s="244"/>
      <c r="M420" s="245"/>
      <c r="N420" s="246"/>
      <c r="O420" s="246"/>
      <c r="P420" s="246"/>
      <c r="Q420" s="246"/>
      <c r="R420" s="246"/>
      <c r="S420" s="246"/>
      <c r="T420" s="247"/>
      <c r="AT420" s="248" t="s">
        <v>136</v>
      </c>
      <c r="AU420" s="248" t="s">
        <v>87</v>
      </c>
      <c r="AV420" s="12" t="s">
        <v>87</v>
      </c>
      <c r="AW420" s="12" t="s">
        <v>33</v>
      </c>
      <c r="AX420" s="12" t="s">
        <v>83</v>
      </c>
      <c r="AY420" s="248" t="s">
        <v>125</v>
      </c>
    </row>
    <row r="421" spans="2:63" s="11" customFormat="1" ht="22.8" customHeight="1">
      <c r="B421" s="206"/>
      <c r="C421" s="207"/>
      <c r="D421" s="208" t="s">
        <v>77</v>
      </c>
      <c r="E421" s="220" t="s">
        <v>579</v>
      </c>
      <c r="F421" s="220" t="s">
        <v>580</v>
      </c>
      <c r="G421" s="207"/>
      <c r="H421" s="207"/>
      <c r="I421" s="210"/>
      <c r="J421" s="221">
        <f>BK421</f>
        <v>0</v>
      </c>
      <c r="K421" s="207"/>
      <c r="L421" s="212"/>
      <c r="M421" s="213"/>
      <c r="N421" s="214"/>
      <c r="O421" s="214"/>
      <c r="P421" s="215">
        <f>SUM(P422:P425)</f>
        <v>0</v>
      </c>
      <c r="Q421" s="214"/>
      <c r="R421" s="215">
        <f>SUM(R422:R425)</f>
        <v>0</v>
      </c>
      <c r="S421" s="214"/>
      <c r="T421" s="216">
        <f>SUM(T422:T425)</f>
        <v>0</v>
      </c>
      <c r="AR421" s="217" t="s">
        <v>83</v>
      </c>
      <c r="AT421" s="218" t="s">
        <v>77</v>
      </c>
      <c r="AU421" s="218" t="s">
        <v>83</v>
      </c>
      <c r="AY421" s="217" t="s">
        <v>125</v>
      </c>
      <c r="BK421" s="219">
        <f>SUM(BK422:BK425)</f>
        <v>0</v>
      </c>
    </row>
    <row r="422" spans="2:65" s="1" customFormat="1" ht="32.4" customHeight="1">
      <c r="B422" s="37"/>
      <c r="C422" s="222" t="s">
        <v>581</v>
      </c>
      <c r="D422" s="222" t="s">
        <v>127</v>
      </c>
      <c r="E422" s="223" t="s">
        <v>582</v>
      </c>
      <c r="F422" s="224" t="s">
        <v>583</v>
      </c>
      <c r="G422" s="225" t="s">
        <v>187</v>
      </c>
      <c r="H422" s="226">
        <v>1104.058</v>
      </c>
      <c r="I422" s="227"/>
      <c r="J422" s="228">
        <f>ROUND(I422*H422,2)</f>
        <v>0</v>
      </c>
      <c r="K422" s="224" t="s">
        <v>131</v>
      </c>
      <c r="L422" s="42"/>
      <c r="M422" s="229" t="s">
        <v>1</v>
      </c>
      <c r="N422" s="230" t="s">
        <v>43</v>
      </c>
      <c r="O422" s="85"/>
      <c r="P422" s="231">
        <f>O422*H422</f>
        <v>0</v>
      </c>
      <c r="Q422" s="231">
        <v>0</v>
      </c>
      <c r="R422" s="231">
        <f>Q422*H422</f>
        <v>0</v>
      </c>
      <c r="S422" s="231">
        <v>0</v>
      </c>
      <c r="T422" s="232">
        <f>S422*H422</f>
        <v>0</v>
      </c>
      <c r="AR422" s="233" t="s">
        <v>132</v>
      </c>
      <c r="AT422" s="233" t="s">
        <v>127</v>
      </c>
      <c r="AU422" s="233" t="s">
        <v>87</v>
      </c>
      <c r="AY422" s="16" t="s">
        <v>125</v>
      </c>
      <c r="BE422" s="234">
        <f>IF(N422="základní",J422,0)</f>
        <v>0</v>
      </c>
      <c r="BF422" s="234">
        <f>IF(N422="snížená",J422,0)</f>
        <v>0</v>
      </c>
      <c r="BG422" s="234">
        <f>IF(N422="zákl. přenesená",J422,0)</f>
        <v>0</v>
      </c>
      <c r="BH422" s="234">
        <f>IF(N422="sníž. přenesená",J422,0)</f>
        <v>0</v>
      </c>
      <c r="BI422" s="234">
        <f>IF(N422="nulová",J422,0)</f>
        <v>0</v>
      </c>
      <c r="BJ422" s="16" t="s">
        <v>83</v>
      </c>
      <c r="BK422" s="234">
        <f>ROUND(I422*H422,2)</f>
        <v>0</v>
      </c>
      <c r="BL422" s="16" t="s">
        <v>132</v>
      </c>
      <c r="BM422" s="233" t="s">
        <v>584</v>
      </c>
    </row>
    <row r="423" spans="2:47" s="1" customFormat="1" ht="12">
      <c r="B423" s="37"/>
      <c r="C423" s="38"/>
      <c r="D423" s="235" t="s">
        <v>134</v>
      </c>
      <c r="E423" s="38"/>
      <c r="F423" s="236" t="s">
        <v>585</v>
      </c>
      <c r="G423" s="38"/>
      <c r="H423" s="38"/>
      <c r="I423" s="138"/>
      <c r="J423" s="38"/>
      <c r="K423" s="38"/>
      <c r="L423" s="42"/>
      <c r="M423" s="237"/>
      <c r="N423" s="85"/>
      <c r="O423" s="85"/>
      <c r="P423" s="85"/>
      <c r="Q423" s="85"/>
      <c r="R423" s="85"/>
      <c r="S423" s="85"/>
      <c r="T423" s="86"/>
      <c r="AT423" s="16" t="s">
        <v>134</v>
      </c>
      <c r="AU423" s="16" t="s">
        <v>87</v>
      </c>
    </row>
    <row r="424" spans="2:65" s="1" customFormat="1" ht="32.4" customHeight="1">
      <c r="B424" s="37"/>
      <c r="C424" s="222" t="s">
        <v>586</v>
      </c>
      <c r="D424" s="222" t="s">
        <v>127</v>
      </c>
      <c r="E424" s="223" t="s">
        <v>587</v>
      </c>
      <c r="F424" s="224" t="s">
        <v>588</v>
      </c>
      <c r="G424" s="225" t="s">
        <v>187</v>
      </c>
      <c r="H424" s="226">
        <v>1104.058</v>
      </c>
      <c r="I424" s="227"/>
      <c r="J424" s="228">
        <f>ROUND(I424*H424,2)</f>
        <v>0</v>
      </c>
      <c r="K424" s="224" t="s">
        <v>131</v>
      </c>
      <c r="L424" s="42"/>
      <c r="M424" s="229" t="s">
        <v>1</v>
      </c>
      <c r="N424" s="230" t="s">
        <v>43</v>
      </c>
      <c r="O424" s="85"/>
      <c r="P424" s="231">
        <f>O424*H424</f>
        <v>0</v>
      </c>
      <c r="Q424" s="231">
        <v>0</v>
      </c>
      <c r="R424" s="231">
        <f>Q424*H424</f>
        <v>0</v>
      </c>
      <c r="S424" s="231">
        <v>0</v>
      </c>
      <c r="T424" s="232">
        <f>S424*H424</f>
        <v>0</v>
      </c>
      <c r="AR424" s="233" t="s">
        <v>132</v>
      </c>
      <c r="AT424" s="233" t="s">
        <v>127</v>
      </c>
      <c r="AU424" s="233" t="s">
        <v>87</v>
      </c>
      <c r="AY424" s="16" t="s">
        <v>125</v>
      </c>
      <c r="BE424" s="234">
        <f>IF(N424="základní",J424,0)</f>
        <v>0</v>
      </c>
      <c r="BF424" s="234">
        <f>IF(N424="snížená",J424,0)</f>
        <v>0</v>
      </c>
      <c r="BG424" s="234">
        <f>IF(N424="zákl. přenesená",J424,0)</f>
        <v>0</v>
      </c>
      <c r="BH424" s="234">
        <f>IF(N424="sníž. přenesená",J424,0)</f>
        <v>0</v>
      </c>
      <c r="BI424" s="234">
        <f>IF(N424="nulová",J424,0)</f>
        <v>0</v>
      </c>
      <c r="BJ424" s="16" t="s">
        <v>83</v>
      </c>
      <c r="BK424" s="234">
        <f>ROUND(I424*H424,2)</f>
        <v>0</v>
      </c>
      <c r="BL424" s="16" t="s">
        <v>132</v>
      </c>
      <c r="BM424" s="233" t="s">
        <v>589</v>
      </c>
    </row>
    <row r="425" spans="2:47" s="1" customFormat="1" ht="12">
      <c r="B425" s="37"/>
      <c r="C425" s="38"/>
      <c r="D425" s="235" t="s">
        <v>134</v>
      </c>
      <c r="E425" s="38"/>
      <c r="F425" s="236" t="s">
        <v>590</v>
      </c>
      <c r="G425" s="38"/>
      <c r="H425" s="38"/>
      <c r="I425" s="138"/>
      <c r="J425" s="38"/>
      <c r="K425" s="38"/>
      <c r="L425" s="42"/>
      <c r="M425" s="237"/>
      <c r="N425" s="85"/>
      <c r="O425" s="85"/>
      <c r="P425" s="85"/>
      <c r="Q425" s="85"/>
      <c r="R425" s="85"/>
      <c r="S425" s="85"/>
      <c r="T425" s="86"/>
      <c r="AT425" s="16" t="s">
        <v>134</v>
      </c>
      <c r="AU425" s="16" t="s">
        <v>87</v>
      </c>
    </row>
    <row r="426" spans="2:63" s="11" customFormat="1" ht="25.9" customHeight="1">
      <c r="B426" s="206"/>
      <c r="C426" s="207"/>
      <c r="D426" s="208" t="s">
        <v>77</v>
      </c>
      <c r="E426" s="209" t="s">
        <v>591</v>
      </c>
      <c r="F426" s="209" t="s">
        <v>592</v>
      </c>
      <c r="G426" s="207"/>
      <c r="H426" s="207"/>
      <c r="I426" s="210"/>
      <c r="J426" s="211">
        <f>BK426</f>
        <v>0</v>
      </c>
      <c r="K426" s="207"/>
      <c r="L426" s="212"/>
      <c r="M426" s="213"/>
      <c r="N426" s="214"/>
      <c r="O426" s="214"/>
      <c r="P426" s="215">
        <f>P427</f>
        <v>0</v>
      </c>
      <c r="Q426" s="214"/>
      <c r="R426" s="215">
        <f>R427</f>
        <v>0.017664</v>
      </c>
      <c r="S426" s="214"/>
      <c r="T426" s="216">
        <f>T427</f>
        <v>0</v>
      </c>
      <c r="AR426" s="217" t="s">
        <v>87</v>
      </c>
      <c r="AT426" s="218" t="s">
        <v>77</v>
      </c>
      <c r="AU426" s="218" t="s">
        <v>78</v>
      </c>
      <c r="AY426" s="217" t="s">
        <v>125</v>
      </c>
      <c r="BK426" s="219">
        <f>BK427</f>
        <v>0</v>
      </c>
    </row>
    <row r="427" spans="2:63" s="11" customFormat="1" ht="22.8" customHeight="1">
      <c r="B427" s="206"/>
      <c r="C427" s="207"/>
      <c r="D427" s="208" t="s">
        <v>77</v>
      </c>
      <c r="E427" s="220" t="s">
        <v>593</v>
      </c>
      <c r="F427" s="220" t="s">
        <v>594</v>
      </c>
      <c r="G427" s="207"/>
      <c r="H427" s="207"/>
      <c r="I427" s="210"/>
      <c r="J427" s="221">
        <f>BK427</f>
        <v>0</v>
      </c>
      <c r="K427" s="207"/>
      <c r="L427" s="212"/>
      <c r="M427" s="213"/>
      <c r="N427" s="214"/>
      <c r="O427" s="214"/>
      <c r="P427" s="215">
        <f>SUM(P428:P433)</f>
        <v>0</v>
      </c>
      <c r="Q427" s="214"/>
      <c r="R427" s="215">
        <f>SUM(R428:R433)</f>
        <v>0.017664</v>
      </c>
      <c r="S427" s="214"/>
      <c r="T427" s="216">
        <f>SUM(T428:T433)</f>
        <v>0</v>
      </c>
      <c r="AR427" s="217" t="s">
        <v>87</v>
      </c>
      <c r="AT427" s="218" t="s">
        <v>77</v>
      </c>
      <c r="AU427" s="218" t="s">
        <v>83</v>
      </c>
      <c r="AY427" s="217" t="s">
        <v>125</v>
      </c>
      <c r="BK427" s="219">
        <f>SUM(BK428:BK433)</f>
        <v>0</v>
      </c>
    </row>
    <row r="428" spans="2:65" s="1" customFormat="1" ht="43.2" customHeight="1">
      <c r="B428" s="37"/>
      <c r="C428" s="222" t="s">
        <v>595</v>
      </c>
      <c r="D428" s="222" t="s">
        <v>127</v>
      </c>
      <c r="E428" s="223" t="s">
        <v>596</v>
      </c>
      <c r="F428" s="224" t="s">
        <v>597</v>
      </c>
      <c r="G428" s="225" t="s">
        <v>130</v>
      </c>
      <c r="H428" s="226">
        <v>76.8</v>
      </c>
      <c r="I428" s="227"/>
      <c r="J428" s="228">
        <f>ROUND(I428*H428,2)</f>
        <v>0</v>
      </c>
      <c r="K428" s="224" t="s">
        <v>131</v>
      </c>
      <c r="L428" s="42"/>
      <c r="M428" s="229" t="s">
        <v>1</v>
      </c>
      <c r="N428" s="230" t="s">
        <v>43</v>
      </c>
      <c r="O428" s="85"/>
      <c r="P428" s="231">
        <f>O428*H428</f>
        <v>0</v>
      </c>
      <c r="Q428" s="231">
        <v>0.00023</v>
      </c>
      <c r="R428" s="231">
        <f>Q428*H428</f>
        <v>0.017664</v>
      </c>
      <c r="S428" s="231">
        <v>0</v>
      </c>
      <c r="T428" s="232">
        <f>S428*H428</f>
        <v>0</v>
      </c>
      <c r="AR428" s="233" t="s">
        <v>229</v>
      </c>
      <c r="AT428" s="233" t="s">
        <v>127</v>
      </c>
      <c r="AU428" s="233" t="s">
        <v>87</v>
      </c>
      <c r="AY428" s="16" t="s">
        <v>125</v>
      </c>
      <c r="BE428" s="234">
        <f>IF(N428="základní",J428,0)</f>
        <v>0</v>
      </c>
      <c r="BF428" s="234">
        <f>IF(N428="snížená",J428,0)</f>
        <v>0</v>
      </c>
      <c r="BG428" s="234">
        <f>IF(N428="zákl. přenesená",J428,0)</f>
        <v>0</v>
      </c>
      <c r="BH428" s="234">
        <f>IF(N428="sníž. přenesená",J428,0)</f>
        <v>0</v>
      </c>
      <c r="BI428" s="234">
        <f>IF(N428="nulová",J428,0)</f>
        <v>0</v>
      </c>
      <c r="BJ428" s="16" t="s">
        <v>83</v>
      </c>
      <c r="BK428" s="234">
        <f>ROUND(I428*H428,2)</f>
        <v>0</v>
      </c>
      <c r="BL428" s="16" t="s">
        <v>229</v>
      </c>
      <c r="BM428" s="233" t="s">
        <v>598</v>
      </c>
    </row>
    <row r="429" spans="2:47" s="1" customFormat="1" ht="12">
      <c r="B429" s="37"/>
      <c r="C429" s="38"/>
      <c r="D429" s="235" t="s">
        <v>134</v>
      </c>
      <c r="E429" s="38"/>
      <c r="F429" s="236" t="s">
        <v>599</v>
      </c>
      <c r="G429" s="38"/>
      <c r="H429" s="38"/>
      <c r="I429" s="138"/>
      <c r="J429" s="38"/>
      <c r="K429" s="38"/>
      <c r="L429" s="42"/>
      <c r="M429" s="237"/>
      <c r="N429" s="85"/>
      <c r="O429" s="85"/>
      <c r="P429" s="85"/>
      <c r="Q429" s="85"/>
      <c r="R429" s="85"/>
      <c r="S429" s="85"/>
      <c r="T429" s="86"/>
      <c r="AT429" s="16" t="s">
        <v>134</v>
      </c>
      <c r="AU429" s="16" t="s">
        <v>87</v>
      </c>
    </row>
    <row r="430" spans="2:51" s="12" customFormat="1" ht="12">
      <c r="B430" s="238"/>
      <c r="C430" s="239"/>
      <c r="D430" s="235" t="s">
        <v>136</v>
      </c>
      <c r="E430" s="240" t="s">
        <v>1</v>
      </c>
      <c r="F430" s="241" t="s">
        <v>600</v>
      </c>
      <c r="G430" s="239"/>
      <c r="H430" s="242">
        <v>76.8</v>
      </c>
      <c r="I430" s="243"/>
      <c r="J430" s="239"/>
      <c r="K430" s="239"/>
      <c r="L430" s="244"/>
      <c r="M430" s="245"/>
      <c r="N430" s="246"/>
      <c r="O430" s="246"/>
      <c r="P430" s="246"/>
      <c r="Q430" s="246"/>
      <c r="R430" s="246"/>
      <c r="S430" s="246"/>
      <c r="T430" s="247"/>
      <c r="AT430" s="248" t="s">
        <v>136</v>
      </c>
      <c r="AU430" s="248" t="s">
        <v>87</v>
      </c>
      <c r="AV430" s="12" t="s">
        <v>87</v>
      </c>
      <c r="AW430" s="12" t="s">
        <v>33</v>
      </c>
      <c r="AX430" s="12" t="s">
        <v>83</v>
      </c>
      <c r="AY430" s="248" t="s">
        <v>125</v>
      </c>
    </row>
    <row r="431" spans="2:51" s="14" customFormat="1" ht="12">
      <c r="B431" s="271"/>
      <c r="C431" s="272"/>
      <c r="D431" s="235" t="s">
        <v>136</v>
      </c>
      <c r="E431" s="273" t="s">
        <v>1</v>
      </c>
      <c r="F431" s="274" t="s">
        <v>601</v>
      </c>
      <c r="G431" s="272"/>
      <c r="H431" s="273" t="s">
        <v>1</v>
      </c>
      <c r="I431" s="275"/>
      <c r="J431" s="272"/>
      <c r="K431" s="272"/>
      <c r="L431" s="276"/>
      <c r="M431" s="277"/>
      <c r="N431" s="278"/>
      <c r="O431" s="278"/>
      <c r="P431" s="278"/>
      <c r="Q431" s="278"/>
      <c r="R431" s="278"/>
      <c r="S431" s="278"/>
      <c r="T431" s="279"/>
      <c r="AT431" s="280" t="s">
        <v>136</v>
      </c>
      <c r="AU431" s="280" t="s">
        <v>87</v>
      </c>
      <c r="AV431" s="14" t="s">
        <v>83</v>
      </c>
      <c r="AW431" s="14" t="s">
        <v>33</v>
      </c>
      <c r="AX431" s="14" t="s">
        <v>78</v>
      </c>
      <c r="AY431" s="280" t="s">
        <v>125</v>
      </c>
    </row>
    <row r="432" spans="2:51" s="14" customFormat="1" ht="12">
      <c r="B432" s="271"/>
      <c r="C432" s="272"/>
      <c r="D432" s="235" t="s">
        <v>136</v>
      </c>
      <c r="E432" s="273" t="s">
        <v>1</v>
      </c>
      <c r="F432" s="274" t="s">
        <v>602</v>
      </c>
      <c r="G432" s="272"/>
      <c r="H432" s="273" t="s">
        <v>1</v>
      </c>
      <c r="I432" s="275"/>
      <c r="J432" s="272"/>
      <c r="K432" s="272"/>
      <c r="L432" s="276"/>
      <c r="M432" s="277"/>
      <c r="N432" s="278"/>
      <c r="O432" s="278"/>
      <c r="P432" s="278"/>
      <c r="Q432" s="278"/>
      <c r="R432" s="278"/>
      <c r="S432" s="278"/>
      <c r="T432" s="279"/>
      <c r="AT432" s="280" t="s">
        <v>136</v>
      </c>
      <c r="AU432" s="280" t="s">
        <v>87</v>
      </c>
      <c r="AV432" s="14" t="s">
        <v>83</v>
      </c>
      <c r="AW432" s="14" t="s">
        <v>33</v>
      </c>
      <c r="AX432" s="14" t="s">
        <v>78</v>
      </c>
      <c r="AY432" s="280" t="s">
        <v>125</v>
      </c>
    </row>
    <row r="433" spans="2:51" s="14" customFormat="1" ht="12">
      <c r="B433" s="271"/>
      <c r="C433" s="272"/>
      <c r="D433" s="235" t="s">
        <v>136</v>
      </c>
      <c r="E433" s="273" t="s">
        <v>1</v>
      </c>
      <c r="F433" s="274" t="s">
        <v>603</v>
      </c>
      <c r="G433" s="272"/>
      <c r="H433" s="273" t="s">
        <v>1</v>
      </c>
      <c r="I433" s="275"/>
      <c r="J433" s="272"/>
      <c r="K433" s="272"/>
      <c r="L433" s="276"/>
      <c r="M433" s="281"/>
      <c r="N433" s="282"/>
      <c r="O433" s="282"/>
      <c r="P433" s="282"/>
      <c r="Q433" s="282"/>
      <c r="R433" s="282"/>
      <c r="S433" s="282"/>
      <c r="T433" s="283"/>
      <c r="AT433" s="280" t="s">
        <v>136</v>
      </c>
      <c r="AU433" s="280" t="s">
        <v>87</v>
      </c>
      <c r="AV433" s="14" t="s">
        <v>83</v>
      </c>
      <c r="AW433" s="14" t="s">
        <v>33</v>
      </c>
      <c r="AX433" s="14" t="s">
        <v>78</v>
      </c>
      <c r="AY433" s="280" t="s">
        <v>125</v>
      </c>
    </row>
    <row r="434" spans="2:12" s="1" customFormat="1" ht="6.95" customHeight="1">
      <c r="B434" s="60"/>
      <c r="C434" s="61"/>
      <c r="D434" s="61"/>
      <c r="E434" s="61"/>
      <c r="F434" s="61"/>
      <c r="G434" s="61"/>
      <c r="H434" s="61"/>
      <c r="I434" s="172"/>
      <c r="J434" s="61"/>
      <c r="K434" s="61"/>
      <c r="L434" s="42"/>
    </row>
  </sheetData>
  <sheetProtection password="CC35" sheet="1" objects="1" scenarios="1" formatColumns="0" formatRows="0" autoFilter="0"/>
  <autoFilter ref="C125:K433"/>
  <mergeCells count="9">
    <mergeCell ref="E7:H7"/>
    <mergeCell ref="E9:H9"/>
    <mergeCell ref="E18:H18"/>
    <mergeCell ref="E27:H27"/>
    <mergeCell ref="E85:H85"/>
    <mergeCell ref="E87:H87"/>
    <mergeCell ref="E116:H116"/>
    <mergeCell ref="E118:H11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51"/>
  <sheetViews>
    <sheetView showGridLines="0" workbookViewId="0" topLeftCell="A1"/>
  </sheetViews>
  <sheetFormatPr defaultColWidth="9.140625" defaultRowHeight="12"/>
  <cols>
    <col min="1" max="1" width="7.140625" style="0" customWidth="1"/>
    <col min="2" max="2" width="1.421875" style="0" customWidth="1"/>
    <col min="3" max="3" width="3.57421875" style="0" customWidth="1"/>
    <col min="4" max="4" width="3.7109375" style="0" customWidth="1"/>
    <col min="5" max="5" width="14.7109375" style="0" customWidth="1"/>
    <col min="6" max="6" width="43.57421875" style="0" customWidth="1"/>
    <col min="7" max="7" width="6.00390625" style="0" customWidth="1"/>
    <col min="8" max="8" width="9.8515625" style="0" customWidth="1"/>
    <col min="9" max="9" width="17.28125" style="130" customWidth="1"/>
    <col min="10" max="11" width="17.28125" style="0" customWidth="1"/>
    <col min="12" max="12" width="8.00390625" style="0" customWidth="1"/>
    <col min="13" max="13" width="9.28125" style="0" hidden="1" customWidth="1"/>
    <col min="14" max="14" width="9.140625" style="0" hidden="1" customWidth="1"/>
    <col min="15" max="20" width="12.140625" style="0" hidden="1" customWidth="1"/>
    <col min="21" max="21" width="14.00390625" style="0" hidden="1" customWidth="1"/>
    <col min="22" max="22" width="10.57421875" style="0" customWidth="1"/>
    <col min="23" max="23" width="14.00390625" style="0" customWidth="1"/>
    <col min="24" max="24" width="10.57421875" style="0" customWidth="1"/>
    <col min="25" max="25" width="12.8515625" style="0" customWidth="1"/>
    <col min="26" max="26" width="9.421875" style="0" customWidth="1"/>
    <col min="27" max="27" width="12.8515625" style="0" customWidth="1"/>
    <col min="28" max="28" width="14.00390625" style="0" customWidth="1"/>
    <col min="29" max="29" width="9.421875" style="0" customWidth="1"/>
    <col min="30" max="30" width="12.8515625" style="0" customWidth="1"/>
    <col min="31" max="31" width="14.00390625" style="0" customWidth="1"/>
    <col min="44" max="65" width="9.140625" style="0" hidden="1" customWidth="1"/>
  </cols>
  <sheetData>
    <row r="1" ht="12"/>
    <row r="2" spans="12:46" ht="36.95" customHeight="1">
      <c r="AT2" s="16" t="s">
        <v>91</v>
      </c>
    </row>
    <row r="3" spans="2:46" ht="6.95" customHeight="1">
      <c r="B3" s="131"/>
      <c r="C3" s="132"/>
      <c r="D3" s="132"/>
      <c r="E3" s="132"/>
      <c r="F3" s="132"/>
      <c r="G3" s="132"/>
      <c r="H3" s="132"/>
      <c r="I3" s="133"/>
      <c r="J3" s="132"/>
      <c r="K3" s="132"/>
      <c r="L3" s="19"/>
      <c r="AT3" s="16" t="s">
        <v>87</v>
      </c>
    </row>
    <row r="4" spans="2:46" ht="24.95" customHeight="1">
      <c r="B4" s="19"/>
      <c r="D4" s="134" t="s">
        <v>92</v>
      </c>
      <c r="L4" s="19"/>
      <c r="M4" s="135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36" t="s">
        <v>16</v>
      </c>
      <c r="L6" s="19"/>
    </row>
    <row r="7" spans="2:12" ht="14.4" customHeight="1">
      <c r="B7" s="19"/>
      <c r="E7" s="137" t="str">
        <f>'Rekapitulace stavby'!K6</f>
        <v>III/183 10 Blížejov -x II/193</v>
      </c>
      <c r="F7" s="136"/>
      <c r="G7" s="136"/>
      <c r="H7" s="136"/>
      <c r="L7" s="19"/>
    </row>
    <row r="8" spans="2:12" s="1" customFormat="1" ht="12" customHeight="1">
      <c r="B8" s="42"/>
      <c r="D8" s="136" t="s">
        <v>93</v>
      </c>
      <c r="I8" s="138"/>
      <c r="L8" s="42"/>
    </row>
    <row r="9" spans="2:12" s="1" customFormat="1" ht="36.95" customHeight="1">
      <c r="B9" s="42"/>
      <c r="E9" s="139" t="s">
        <v>604</v>
      </c>
      <c r="F9" s="1"/>
      <c r="G9" s="1"/>
      <c r="H9" s="1"/>
      <c r="I9" s="138"/>
      <c r="L9" s="42"/>
    </row>
    <row r="10" spans="2:12" s="1" customFormat="1" ht="12">
      <c r="B10" s="42"/>
      <c r="I10" s="138"/>
      <c r="L10" s="42"/>
    </row>
    <row r="11" spans="2:12" s="1" customFormat="1" ht="12" customHeight="1">
      <c r="B11" s="42"/>
      <c r="D11" s="136" t="s">
        <v>18</v>
      </c>
      <c r="F11" s="140" t="s">
        <v>19</v>
      </c>
      <c r="I11" s="141" t="s">
        <v>20</v>
      </c>
      <c r="J11" s="140" t="s">
        <v>1</v>
      </c>
      <c r="L11" s="42"/>
    </row>
    <row r="12" spans="2:12" s="1" customFormat="1" ht="12" customHeight="1">
      <c r="B12" s="42"/>
      <c r="D12" s="136" t="s">
        <v>21</v>
      </c>
      <c r="F12" s="140" t="s">
        <v>22</v>
      </c>
      <c r="I12" s="141" t="s">
        <v>23</v>
      </c>
      <c r="J12" s="142" t="str">
        <f>'Rekapitulace stavby'!AN8</f>
        <v>28. 5. 2019</v>
      </c>
      <c r="L12" s="42"/>
    </row>
    <row r="13" spans="2:12" s="1" customFormat="1" ht="10.8" customHeight="1">
      <c r="B13" s="42"/>
      <c r="I13" s="138"/>
      <c r="L13" s="42"/>
    </row>
    <row r="14" spans="2:12" s="1" customFormat="1" ht="12" customHeight="1">
      <c r="B14" s="42"/>
      <c r="D14" s="136" t="s">
        <v>25</v>
      </c>
      <c r="I14" s="141" t="s">
        <v>26</v>
      </c>
      <c r="J14" s="140" t="s">
        <v>1</v>
      </c>
      <c r="L14" s="42"/>
    </row>
    <row r="15" spans="2:12" s="1" customFormat="1" ht="18" customHeight="1">
      <c r="B15" s="42"/>
      <c r="E15" s="140" t="s">
        <v>27</v>
      </c>
      <c r="I15" s="141" t="s">
        <v>28</v>
      </c>
      <c r="J15" s="140" t="s">
        <v>1</v>
      </c>
      <c r="L15" s="42"/>
    </row>
    <row r="16" spans="2:12" s="1" customFormat="1" ht="6.95" customHeight="1">
      <c r="B16" s="42"/>
      <c r="I16" s="138"/>
      <c r="L16" s="42"/>
    </row>
    <row r="17" spans="2:12" s="1" customFormat="1" ht="12" customHeight="1">
      <c r="B17" s="42"/>
      <c r="D17" s="136" t="s">
        <v>29</v>
      </c>
      <c r="I17" s="141" t="s">
        <v>26</v>
      </c>
      <c r="J17" s="32" t="str">
        <f>'Rekapitulace stavby'!AN13</f>
        <v>Vyplň údaj</v>
      </c>
      <c r="L17" s="42"/>
    </row>
    <row r="18" spans="2:12" s="1" customFormat="1" ht="18" customHeight="1">
      <c r="B18" s="42"/>
      <c r="E18" s="32" t="str">
        <f>'Rekapitulace stavby'!E14</f>
        <v>Vyplň údaj</v>
      </c>
      <c r="F18" s="140"/>
      <c r="G18" s="140"/>
      <c r="H18" s="140"/>
      <c r="I18" s="141" t="s">
        <v>28</v>
      </c>
      <c r="J18" s="32" t="str">
        <f>'Rekapitulace stavby'!AN14</f>
        <v>Vyplň údaj</v>
      </c>
      <c r="L18" s="42"/>
    </row>
    <row r="19" spans="2:12" s="1" customFormat="1" ht="6.95" customHeight="1">
      <c r="B19" s="42"/>
      <c r="I19" s="138"/>
      <c r="L19" s="42"/>
    </row>
    <row r="20" spans="2:12" s="1" customFormat="1" ht="12" customHeight="1">
      <c r="B20" s="42"/>
      <c r="D20" s="136" t="s">
        <v>31</v>
      </c>
      <c r="I20" s="141" t="s">
        <v>26</v>
      </c>
      <c r="J20" s="140" t="s">
        <v>1</v>
      </c>
      <c r="L20" s="42"/>
    </row>
    <row r="21" spans="2:12" s="1" customFormat="1" ht="18" customHeight="1">
      <c r="B21" s="42"/>
      <c r="E21" s="140" t="s">
        <v>32</v>
      </c>
      <c r="I21" s="141" t="s">
        <v>28</v>
      </c>
      <c r="J21" s="140" t="s">
        <v>1</v>
      </c>
      <c r="L21" s="42"/>
    </row>
    <row r="22" spans="2:12" s="1" customFormat="1" ht="6.95" customHeight="1">
      <c r="B22" s="42"/>
      <c r="I22" s="138"/>
      <c r="L22" s="42"/>
    </row>
    <row r="23" spans="2:12" s="1" customFormat="1" ht="12" customHeight="1">
      <c r="B23" s="42"/>
      <c r="D23" s="136" t="s">
        <v>34</v>
      </c>
      <c r="I23" s="141" t="s">
        <v>26</v>
      </c>
      <c r="J23" s="140" t="s">
        <v>1</v>
      </c>
      <c r="L23" s="42"/>
    </row>
    <row r="24" spans="2:12" s="1" customFormat="1" ht="18" customHeight="1">
      <c r="B24" s="42"/>
      <c r="E24" s="140" t="s">
        <v>35</v>
      </c>
      <c r="I24" s="141" t="s">
        <v>28</v>
      </c>
      <c r="J24" s="140" t="s">
        <v>1</v>
      </c>
      <c r="L24" s="42"/>
    </row>
    <row r="25" spans="2:12" s="1" customFormat="1" ht="6.95" customHeight="1">
      <c r="B25" s="42"/>
      <c r="I25" s="138"/>
      <c r="L25" s="42"/>
    </row>
    <row r="26" spans="2:12" s="1" customFormat="1" ht="12" customHeight="1">
      <c r="B26" s="42"/>
      <c r="D26" s="136" t="s">
        <v>36</v>
      </c>
      <c r="I26" s="138"/>
      <c r="L26" s="42"/>
    </row>
    <row r="27" spans="2:12" s="7" customFormat="1" ht="14.4" customHeight="1">
      <c r="B27" s="143"/>
      <c r="E27" s="144" t="s">
        <v>1</v>
      </c>
      <c r="F27" s="144"/>
      <c r="G27" s="144"/>
      <c r="H27" s="144"/>
      <c r="I27" s="145"/>
      <c r="L27" s="143"/>
    </row>
    <row r="28" spans="2:12" s="1" customFormat="1" ht="6.95" customHeight="1">
      <c r="B28" s="42"/>
      <c r="I28" s="138"/>
      <c r="L28" s="42"/>
    </row>
    <row r="29" spans="2:12" s="1" customFormat="1" ht="6.95" customHeight="1">
      <c r="B29" s="42"/>
      <c r="D29" s="77"/>
      <c r="E29" s="77"/>
      <c r="F29" s="77"/>
      <c r="G29" s="77"/>
      <c r="H29" s="77"/>
      <c r="I29" s="146"/>
      <c r="J29" s="77"/>
      <c r="K29" s="77"/>
      <c r="L29" s="42"/>
    </row>
    <row r="30" spans="2:12" s="1" customFormat="1" ht="25.4" customHeight="1">
      <c r="B30" s="42"/>
      <c r="D30" s="147" t="s">
        <v>38</v>
      </c>
      <c r="I30" s="138"/>
      <c r="J30" s="148">
        <f>ROUND(J117,2)</f>
        <v>0</v>
      </c>
      <c r="L30" s="42"/>
    </row>
    <row r="31" spans="2:12" s="1" customFormat="1" ht="6.95" customHeight="1">
      <c r="B31" s="42"/>
      <c r="D31" s="77"/>
      <c r="E31" s="77"/>
      <c r="F31" s="77"/>
      <c r="G31" s="77"/>
      <c r="H31" s="77"/>
      <c r="I31" s="146"/>
      <c r="J31" s="77"/>
      <c r="K31" s="77"/>
      <c r="L31" s="42"/>
    </row>
    <row r="32" spans="2:12" s="1" customFormat="1" ht="14.4" customHeight="1">
      <c r="B32" s="42"/>
      <c r="F32" s="149" t="s">
        <v>40</v>
      </c>
      <c r="I32" s="150" t="s">
        <v>39</v>
      </c>
      <c r="J32" s="149" t="s">
        <v>41</v>
      </c>
      <c r="L32" s="42"/>
    </row>
    <row r="33" spans="2:12" s="1" customFormat="1" ht="14.4" customHeight="1">
      <c r="B33" s="42"/>
      <c r="D33" s="151" t="s">
        <v>42</v>
      </c>
      <c r="E33" s="136" t="s">
        <v>43</v>
      </c>
      <c r="F33" s="152">
        <f>ROUND((SUM(BE117:BE150)),2)</f>
        <v>0</v>
      </c>
      <c r="I33" s="153">
        <v>0.21</v>
      </c>
      <c r="J33" s="152">
        <f>ROUND(((SUM(BE117:BE150))*I33),2)</f>
        <v>0</v>
      </c>
      <c r="L33" s="42"/>
    </row>
    <row r="34" spans="2:12" s="1" customFormat="1" ht="14.4" customHeight="1">
      <c r="B34" s="42"/>
      <c r="E34" s="136" t="s">
        <v>44</v>
      </c>
      <c r="F34" s="152">
        <f>ROUND((SUM(BF117:BF150)),2)</f>
        <v>0</v>
      </c>
      <c r="I34" s="153">
        <v>0.15</v>
      </c>
      <c r="J34" s="152">
        <f>ROUND(((SUM(BF117:BF150))*I34),2)</f>
        <v>0</v>
      </c>
      <c r="L34" s="42"/>
    </row>
    <row r="35" spans="2:12" s="1" customFormat="1" ht="14.4" customHeight="1" hidden="1">
      <c r="B35" s="42"/>
      <c r="E35" s="136" t="s">
        <v>45</v>
      </c>
      <c r="F35" s="152">
        <f>ROUND((SUM(BG117:BG150)),2)</f>
        <v>0</v>
      </c>
      <c r="I35" s="153">
        <v>0.21</v>
      </c>
      <c r="J35" s="152">
        <f>0</f>
        <v>0</v>
      </c>
      <c r="L35" s="42"/>
    </row>
    <row r="36" spans="2:12" s="1" customFormat="1" ht="14.4" customHeight="1" hidden="1">
      <c r="B36" s="42"/>
      <c r="E36" s="136" t="s">
        <v>46</v>
      </c>
      <c r="F36" s="152">
        <f>ROUND((SUM(BH117:BH150)),2)</f>
        <v>0</v>
      </c>
      <c r="I36" s="153">
        <v>0.15</v>
      </c>
      <c r="J36" s="152">
        <f>0</f>
        <v>0</v>
      </c>
      <c r="L36" s="42"/>
    </row>
    <row r="37" spans="2:12" s="1" customFormat="1" ht="14.4" customHeight="1" hidden="1">
      <c r="B37" s="42"/>
      <c r="E37" s="136" t="s">
        <v>47</v>
      </c>
      <c r="F37" s="152">
        <f>ROUND((SUM(BI117:BI150)),2)</f>
        <v>0</v>
      </c>
      <c r="I37" s="153">
        <v>0</v>
      </c>
      <c r="J37" s="152">
        <f>0</f>
        <v>0</v>
      </c>
      <c r="L37" s="42"/>
    </row>
    <row r="38" spans="2:12" s="1" customFormat="1" ht="6.95" customHeight="1">
      <c r="B38" s="42"/>
      <c r="I38" s="138"/>
      <c r="L38" s="42"/>
    </row>
    <row r="39" spans="2:12" s="1" customFormat="1" ht="25.4" customHeight="1">
      <c r="B39" s="42"/>
      <c r="C39" s="154"/>
      <c r="D39" s="155" t="s">
        <v>48</v>
      </c>
      <c r="E39" s="156"/>
      <c r="F39" s="156"/>
      <c r="G39" s="157" t="s">
        <v>49</v>
      </c>
      <c r="H39" s="158" t="s">
        <v>50</v>
      </c>
      <c r="I39" s="159"/>
      <c r="J39" s="160">
        <f>SUM(J30:J37)</f>
        <v>0</v>
      </c>
      <c r="K39" s="161"/>
      <c r="L39" s="42"/>
    </row>
    <row r="40" spans="2:12" s="1" customFormat="1" ht="14.4" customHeight="1">
      <c r="B40" s="42"/>
      <c r="I40" s="138"/>
      <c r="L40" s="42"/>
    </row>
    <row r="41" spans="2:12" ht="14.4" customHeight="1">
      <c r="B41" s="19"/>
      <c r="L41" s="19"/>
    </row>
    <row r="42" spans="2:12" ht="14.4" customHeight="1">
      <c r="B42" s="19"/>
      <c r="L42" s="19"/>
    </row>
    <row r="43" spans="2:12" ht="14.4" customHeight="1">
      <c r="B43" s="19"/>
      <c r="L43" s="19"/>
    </row>
    <row r="44" spans="2:12" ht="14.4" customHeight="1">
      <c r="B44" s="19"/>
      <c r="L44" s="19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ht="14.4" customHeight="1">
      <c r="B49" s="19"/>
      <c r="L49" s="19"/>
    </row>
    <row r="50" spans="2:12" s="1" customFormat="1" ht="14.4" customHeight="1">
      <c r="B50" s="42"/>
      <c r="D50" s="162" t="s">
        <v>51</v>
      </c>
      <c r="E50" s="163"/>
      <c r="F50" s="163"/>
      <c r="G50" s="162" t="s">
        <v>52</v>
      </c>
      <c r="H50" s="163"/>
      <c r="I50" s="164"/>
      <c r="J50" s="163"/>
      <c r="K50" s="163"/>
      <c r="L50" s="4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2">
      <c r="B61" s="42"/>
      <c r="D61" s="165" t="s">
        <v>53</v>
      </c>
      <c r="E61" s="166"/>
      <c r="F61" s="167" t="s">
        <v>54</v>
      </c>
      <c r="G61" s="165" t="s">
        <v>53</v>
      </c>
      <c r="H61" s="166"/>
      <c r="I61" s="168"/>
      <c r="J61" s="169" t="s">
        <v>54</v>
      </c>
      <c r="K61" s="166"/>
      <c r="L61" s="42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2">
      <c r="B65" s="42"/>
      <c r="D65" s="162" t="s">
        <v>55</v>
      </c>
      <c r="E65" s="163"/>
      <c r="F65" s="163"/>
      <c r="G65" s="162" t="s">
        <v>56</v>
      </c>
      <c r="H65" s="163"/>
      <c r="I65" s="164"/>
      <c r="J65" s="163"/>
      <c r="K65" s="163"/>
      <c r="L65" s="42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2">
      <c r="B76" s="42"/>
      <c r="D76" s="165" t="s">
        <v>53</v>
      </c>
      <c r="E76" s="166"/>
      <c r="F76" s="167" t="s">
        <v>54</v>
      </c>
      <c r="G76" s="165" t="s">
        <v>53</v>
      </c>
      <c r="H76" s="166"/>
      <c r="I76" s="168"/>
      <c r="J76" s="169" t="s">
        <v>54</v>
      </c>
      <c r="K76" s="166"/>
      <c r="L76" s="42"/>
    </row>
    <row r="77" spans="2:12" s="1" customFormat="1" ht="14.4" customHeight="1">
      <c r="B77" s="170"/>
      <c r="C77" s="171"/>
      <c r="D77" s="171"/>
      <c r="E77" s="171"/>
      <c r="F77" s="171"/>
      <c r="G77" s="171"/>
      <c r="H77" s="171"/>
      <c r="I77" s="172"/>
      <c r="J77" s="171"/>
      <c r="K77" s="171"/>
      <c r="L77" s="42"/>
    </row>
    <row r="81" spans="2:12" s="1" customFormat="1" ht="6.95" customHeight="1">
      <c r="B81" s="173"/>
      <c r="C81" s="174"/>
      <c r="D81" s="174"/>
      <c r="E81" s="174"/>
      <c r="F81" s="174"/>
      <c r="G81" s="174"/>
      <c r="H81" s="174"/>
      <c r="I81" s="175"/>
      <c r="J81" s="174"/>
      <c r="K81" s="174"/>
      <c r="L81" s="42"/>
    </row>
    <row r="82" spans="2:12" s="1" customFormat="1" ht="24.95" customHeight="1">
      <c r="B82" s="37"/>
      <c r="C82" s="22" t="s">
        <v>95</v>
      </c>
      <c r="D82" s="38"/>
      <c r="E82" s="38"/>
      <c r="F82" s="38"/>
      <c r="G82" s="38"/>
      <c r="H82" s="38"/>
      <c r="I82" s="138"/>
      <c r="J82" s="38"/>
      <c r="K82" s="38"/>
      <c r="L82" s="42"/>
    </row>
    <row r="83" spans="2:12" s="1" customFormat="1" ht="6.95" customHeight="1">
      <c r="B83" s="37"/>
      <c r="C83" s="38"/>
      <c r="D83" s="38"/>
      <c r="E83" s="38"/>
      <c r="F83" s="38"/>
      <c r="G83" s="38"/>
      <c r="H83" s="38"/>
      <c r="I83" s="138"/>
      <c r="J83" s="38"/>
      <c r="K83" s="38"/>
      <c r="L83" s="42"/>
    </row>
    <row r="84" spans="2:12" s="1" customFormat="1" ht="12" customHeight="1">
      <c r="B84" s="37"/>
      <c r="C84" s="31" t="s">
        <v>16</v>
      </c>
      <c r="D84" s="38"/>
      <c r="E84" s="38"/>
      <c r="F84" s="38"/>
      <c r="G84" s="38"/>
      <c r="H84" s="38"/>
      <c r="I84" s="138"/>
      <c r="J84" s="38"/>
      <c r="K84" s="38"/>
      <c r="L84" s="42"/>
    </row>
    <row r="85" spans="2:12" s="1" customFormat="1" ht="14.4" customHeight="1">
      <c r="B85" s="37"/>
      <c r="C85" s="38"/>
      <c r="D85" s="38"/>
      <c r="E85" s="176" t="str">
        <f>E7</f>
        <v>III/183 10 Blížejov -x II/193</v>
      </c>
      <c r="F85" s="31"/>
      <c r="G85" s="31"/>
      <c r="H85" s="31"/>
      <c r="I85" s="138"/>
      <c r="J85" s="38"/>
      <c r="K85" s="38"/>
      <c r="L85" s="42"/>
    </row>
    <row r="86" spans="2:12" s="1" customFormat="1" ht="12" customHeight="1">
      <c r="B86" s="37"/>
      <c r="C86" s="31" t="s">
        <v>93</v>
      </c>
      <c r="D86" s="38"/>
      <c r="E86" s="38"/>
      <c r="F86" s="38"/>
      <c r="G86" s="38"/>
      <c r="H86" s="38"/>
      <c r="I86" s="138"/>
      <c r="J86" s="38"/>
      <c r="K86" s="38"/>
      <c r="L86" s="42"/>
    </row>
    <row r="87" spans="2:12" s="1" customFormat="1" ht="14.4" customHeight="1">
      <c r="B87" s="37"/>
      <c r="C87" s="38"/>
      <c r="D87" s="38"/>
      <c r="E87" s="70" t="str">
        <f>E9</f>
        <v>VON - vedlejší a ostatní náklady</v>
      </c>
      <c r="F87" s="38"/>
      <c r="G87" s="38"/>
      <c r="H87" s="38"/>
      <c r="I87" s="138"/>
      <c r="J87" s="38"/>
      <c r="K87" s="38"/>
      <c r="L87" s="42"/>
    </row>
    <row r="88" spans="2:12" s="1" customFormat="1" ht="6.95" customHeight="1">
      <c r="B88" s="37"/>
      <c r="C88" s="38"/>
      <c r="D88" s="38"/>
      <c r="E88" s="38"/>
      <c r="F88" s="38"/>
      <c r="G88" s="38"/>
      <c r="H88" s="38"/>
      <c r="I88" s="138"/>
      <c r="J88" s="38"/>
      <c r="K88" s="38"/>
      <c r="L88" s="42"/>
    </row>
    <row r="89" spans="2:12" s="1" customFormat="1" ht="12" customHeight="1">
      <c r="B89" s="37"/>
      <c r="C89" s="31" t="s">
        <v>21</v>
      </c>
      <c r="D89" s="38"/>
      <c r="E89" s="38"/>
      <c r="F89" s="26" t="str">
        <f>F12</f>
        <v>sil.III/183 10 Blížejov -Lazce-sil.II/193</v>
      </c>
      <c r="G89" s="38"/>
      <c r="H89" s="38"/>
      <c r="I89" s="141" t="s">
        <v>23</v>
      </c>
      <c r="J89" s="73" t="str">
        <f>IF(J12="","",J12)</f>
        <v>28. 5. 2019</v>
      </c>
      <c r="K89" s="38"/>
      <c r="L89" s="42"/>
    </row>
    <row r="90" spans="2:12" s="1" customFormat="1" ht="6.95" customHeight="1">
      <c r="B90" s="37"/>
      <c r="C90" s="38"/>
      <c r="D90" s="38"/>
      <c r="E90" s="38"/>
      <c r="F90" s="38"/>
      <c r="G90" s="38"/>
      <c r="H90" s="38"/>
      <c r="I90" s="138"/>
      <c r="J90" s="38"/>
      <c r="K90" s="38"/>
      <c r="L90" s="42"/>
    </row>
    <row r="91" spans="2:12" s="1" customFormat="1" ht="15.6" customHeight="1">
      <c r="B91" s="37"/>
      <c r="C91" s="31" t="s">
        <v>25</v>
      </c>
      <c r="D91" s="38"/>
      <c r="E91" s="38"/>
      <c r="F91" s="26" t="str">
        <f>E15</f>
        <v>SÚS PK Domažlice</v>
      </c>
      <c r="G91" s="38"/>
      <c r="H91" s="38"/>
      <c r="I91" s="141" t="s">
        <v>31</v>
      </c>
      <c r="J91" s="35" t="str">
        <f>E21</f>
        <v>J.Miška</v>
      </c>
      <c r="K91" s="38"/>
      <c r="L91" s="42"/>
    </row>
    <row r="92" spans="2:12" s="1" customFormat="1" ht="15.6" customHeight="1">
      <c r="B92" s="37"/>
      <c r="C92" s="31" t="s">
        <v>29</v>
      </c>
      <c r="D92" s="38"/>
      <c r="E92" s="38"/>
      <c r="F92" s="26" t="str">
        <f>IF(E18="","",E18)</f>
        <v>Vyplň údaj</v>
      </c>
      <c r="G92" s="38"/>
      <c r="H92" s="38"/>
      <c r="I92" s="141" t="s">
        <v>34</v>
      </c>
      <c r="J92" s="35" t="str">
        <f>E24</f>
        <v>Richtrová</v>
      </c>
      <c r="K92" s="38"/>
      <c r="L92" s="42"/>
    </row>
    <row r="93" spans="2:12" s="1" customFormat="1" ht="10.3" customHeight="1">
      <c r="B93" s="37"/>
      <c r="C93" s="38"/>
      <c r="D93" s="38"/>
      <c r="E93" s="38"/>
      <c r="F93" s="38"/>
      <c r="G93" s="38"/>
      <c r="H93" s="38"/>
      <c r="I93" s="138"/>
      <c r="J93" s="38"/>
      <c r="K93" s="38"/>
      <c r="L93" s="42"/>
    </row>
    <row r="94" spans="2:12" s="1" customFormat="1" ht="29.25" customHeight="1">
      <c r="B94" s="37"/>
      <c r="C94" s="177" t="s">
        <v>96</v>
      </c>
      <c r="D94" s="178"/>
      <c r="E94" s="178"/>
      <c r="F94" s="178"/>
      <c r="G94" s="178"/>
      <c r="H94" s="178"/>
      <c r="I94" s="179"/>
      <c r="J94" s="180" t="s">
        <v>97</v>
      </c>
      <c r="K94" s="178"/>
      <c r="L94" s="42"/>
    </row>
    <row r="95" spans="2:12" s="1" customFormat="1" ht="10.3" customHeight="1">
      <c r="B95" s="37"/>
      <c r="C95" s="38"/>
      <c r="D95" s="38"/>
      <c r="E95" s="38"/>
      <c r="F95" s="38"/>
      <c r="G95" s="38"/>
      <c r="H95" s="38"/>
      <c r="I95" s="138"/>
      <c r="J95" s="38"/>
      <c r="K95" s="38"/>
      <c r="L95" s="42"/>
    </row>
    <row r="96" spans="2:47" s="1" customFormat="1" ht="22.8" customHeight="1">
      <c r="B96" s="37"/>
      <c r="C96" s="181" t="s">
        <v>98</v>
      </c>
      <c r="D96" s="38"/>
      <c r="E96" s="38"/>
      <c r="F96" s="38"/>
      <c r="G96" s="38"/>
      <c r="H96" s="38"/>
      <c r="I96" s="138"/>
      <c r="J96" s="104">
        <f>J117</f>
        <v>0</v>
      </c>
      <c r="K96" s="38"/>
      <c r="L96" s="42"/>
      <c r="AU96" s="16" t="s">
        <v>99</v>
      </c>
    </row>
    <row r="97" spans="2:12" s="8" customFormat="1" ht="24.95" customHeight="1">
      <c r="B97" s="182"/>
      <c r="C97" s="183"/>
      <c r="D97" s="184" t="s">
        <v>605</v>
      </c>
      <c r="E97" s="185"/>
      <c r="F97" s="185"/>
      <c r="G97" s="185"/>
      <c r="H97" s="185"/>
      <c r="I97" s="186"/>
      <c r="J97" s="187">
        <f>J118</f>
        <v>0</v>
      </c>
      <c r="K97" s="183"/>
      <c r="L97" s="188"/>
    </row>
    <row r="98" spans="2:12" s="1" customFormat="1" ht="21.8" customHeight="1">
      <c r="B98" s="37"/>
      <c r="C98" s="38"/>
      <c r="D98" s="38"/>
      <c r="E98" s="38"/>
      <c r="F98" s="38"/>
      <c r="G98" s="38"/>
      <c r="H98" s="38"/>
      <c r="I98" s="138"/>
      <c r="J98" s="38"/>
      <c r="K98" s="38"/>
      <c r="L98" s="42"/>
    </row>
    <row r="99" spans="2:12" s="1" customFormat="1" ht="6.95" customHeight="1">
      <c r="B99" s="60"/>
      <c r="C99" s="61"/>
      <c r="D99" s="61"/>
      <c r="E99" s="61"/>
      <c r="F99" s="61"/>
      <c r="G99" s="61"/>
      <c r="H99" s="61"/>
      <c r="I99" s="172"/>
      <c r="J99" s="61"/>
      <c r="K99" s="61"/>
      <c r="L99" s="42"/>
    </row>
    <row r="103" spans="2:12" s="1" customFormat="1" ht="6.95" customHeight="1">
      <c r="B103" s="62"/>
      <c r="C103" s="63"/>
      <c r="D103" s="63"/>
      <c r="E103" s="63"/>
      <c r="F103" s="63"/>
      <c r="G103" s="63"/>
      <c r="H103" s="63"/>
      <c r="I103" s="175"/>
      <c r="J103" s="63"/>
      <c r="K103" s="63"/>
      <c r="L103" s="42"/>
    </row>
    <row r="104" spans="2:12" s="1" customFormat="1" ht="24.95" customHeight="1">
      <c r="B104" s="37"/>
      <c r="C104" s="22" t="s">
        <v>110</v>
      </c>
      <c r="D104" s="38"/>
      <c r="E104" s="38"/>
      <c r="F104" s="38"/>
      <c r="G104" s="38"/>
      <c r="H104" s="38"/>
      <c r="I104" s="138"/>
      <c r="J104" s="38"/>
      <c r="K104" s="38"/>
      <c r="L104" s="42"/>
    </row>
    <row r="105" spans="2:12" s="1" customFormat="1" ht="6.95" customHeight="1">
      <c r="B105" s="37"/>
      <c r="C105" s="38"/>
      <c r="D105" s="38"/>
      <c r="E105" s="38"/>
      <c r="F105" s="38"/>
      <c r="G105" s="38"/>
      <c r="H105" s="38"/>
      <c r="I105" s="138"/>
      <c r="J105" s="38"/>
      <c r="K105" s="38"/>
      <c r="L105" s="42"/>
    </row>
    <row r="106" spans="2:12" s="1" customFormat="1" ht="12" customHeight="1">
      <c r="B106" s="37"/>
      <c r="C106" s="31" t="s">
        <v>16</v>
      </c>
      <c r="D106" s="38"/>
      <c r="E106" s="38"/>
      <c r="F106" s="38"/>
      <c r="G106" s="38"/>
      <c r="H106" s="38"/>
      <c r="I106" s="138"/>
      <c r="J106" s="38"/>
      <c r="K106" s="38"/>
      <c r="L106" s="42"/>
    </row>
    <row r="107" spans="2:12" s="1" customFormat="1" ht="14.4" customHeight="1">
      <c r="B107" s="37"/>
      <c r="C107" s="38"/>
      <c r="D107" s="38"/>
      <c r="E107" s="176" t="str">
        <f>E7</f>
        <v>III/183 10 Blížejov -x II/193</v>
      </c>
      <c r="F107" s="31"/>
      <c r="G107" s="31"/>
      <c r="H107" s="31"/>
      <c r="I107" s="138"/>
      <c r="J107" s="38"/>
      <c r="K107" s="38"/>
      <c r="L107" s="42"/>
    </row>
    <row r="108" spans="2:12" s="1" customFormat="1" ht="12" customHeight="1">
      <c r="B108" s="37"/>
      <c r="C108" s="31" t="s">
        <v>93</v>
      </c>
      <c r="D108" s="38"/>
      <c r="E108" s="38"/>
      <c r="F108" s="38"/>
      <c r="G108" s="38"/>
      <c r="H108" s="38"/>
      <c r="I108" s="138"/>
      <c r="J108" s="38"/>
      <c r="K108" s="38"/>
      <c r="L108" s="42"/>
    </row>
    <row r="109" spans="2:12" s="1" customFormat="1" ht="14.4" customHeight="1">
      <c r="B109" s="37"/>
      <c r="C109" s="38"/>
      <c r="D109" s="38"/>
      <c r="E109" s="70" t="str">
        <f>E9</f>
        <v>VON - vedlejší a ostatní náklady</v>
      </c>
      <c r="F109" s="38"/>
      <c r="G109" s="38"/>
      <c r="H109" s="38"/>
      <c r="I109" s="138"/>
      <c r="J109" s="38"/>
      <c r="K109" s="38"/>
      <c r="L109" s="42"/>
    </row>
    <row r="110" spans="2:12" s="1" customFormat="1" ht="6.95" customHeight="1">
      <c r="B110" s="37"/>
      <c r="C110" s="38"/>
      <c r="D110" s="38"/>
      <c r="E110" s="38"/>
      <c r="F110" s="38"/>
      <c r="G110" s="38"/>
      <c r="H110" s="38"/>
      <c r="I110" s="138"/>
      <c r="J110" s="38"/>
      <c r="K110" s="38"/>
      <c r="L110" s="42"/>
    </row>
    <row r="111" spans="2:12" s="1" customFormat="1" ht="12" customHeight="1">
      <c r="B111" s="37"/>
      <c r="C111" s="31" t="s">
        <v>21</v>
      </c>
      <c r="D111" s="38"/>
      <c r="E111" s="38"/>
      <c r="F111" s="26" t="str">
        <f>F12</f>
        <v>sil.III/183 10 Blížejov -Lazce-sil.II/193</v>
      </c>
      <c r="G111" s="38"/>
      <c r="H111" s="38"/>
      <c r="I111" s="141" t="s">
        <v>23</v>
      </c>
      <c r="J111" s="73" t="str">
        <f>IF(J12="","",J12)</f>
        <v>28. 5. 2019</v>
      </c>
      <c r="K111" s="38"/>
      <c r="L111" s="42"/>
    </row>
    <row r="112" spans="2:12" s="1" customFormat="1" ht="6.95" customHeight="1">
      <c r="B112" s="37"/>
      <c r="C112" s="38"/>
      <c r="D112" s="38"/>
      <c r="E112" s="38"/>
      <c r="F112" s="38"/>
      <c r="G112" s="38"/>
      <c r="H112" s="38"/>
      <c r="I112" s="138"/>
      <c r="J112" s="38"/>
      <c r="K112" s="38"/>
      <c r="L112" s="42"/>
    </row>
    <row r="113" spans="2:12" s="1" customFormat="1" ht="15.6" customHeight="1">
      <c r="B113" s="37"/>
      <c r="C113" s="31" t="s">
        <v>25</v>
      </c>
      <c r="D113" s="38"/>
      <c r="E113" s="38"/>
      <c r="F113" s="26" t="str">
        <f>E15</f>
        <v>SÚS PK Domažlice</v>
      </c>
      <c r="G113" s="38"/>
      <c r="H113" s="38"/>
      <c r="I113" s="141" t="s">
        <v>31</v>
      </c>
      <c r="J113" s="35" t="str">
        <f>E21</f>
        <v>J.Miška</v>
      </c>
      <c r="K113" s="38"/>
      <c r="L113" s="42"/>
    </row>
    <row r="114" spans="2:12" s="1" customFormat="1" ht="15.6" customHeight="1">
      <c r="B114" s="37"/>
      <c r="C114" s="31" t="s">
        <v>29</v>
      </c>
      <c r="D114" s="38"/>
      <c r="E114" s="38"/>
      <c r="F114" s="26" t="str">
        <f>IF(E18="","",E18)</f>
        <v>Vyplň údaj</v>
      </c>
      <c r="G114" s="38"/>
      <c r="H114" s="38"/>
      <c r="I114" s="141" t="s">
        <v>34</v>
      </c>
      <c r="J114" s="35" t="str">
        <f>E24</f>
        <v>Richtrová</v>
      </c>
      <c r="K114" s="38"/>
      <c r="L114" s="42"/>
    </row>
    <row r="115" spans="2:12" s="1" customFormat="1" ht="10.3" customHeight="1">
      <c r="B115" s="37"/>
      <c r="C115" s="38"/>
      <c r="D115" s="38"/>
      <c r="E115" s="38"/>
      <c r="F115" s="38"/>
      <c r="G115" s="38"/>
      <c r="H115" s="38"/>
      <c r="I115" s="138"/>
      <c r="J115" s="38"/>
      <c r="K115" s="38"/>
      <c r="L115" s="42"/>
    </row>
    <row r="116" spans="2:20" s="10" customFormat="1" ht="29.25" customHeight="1">
      <c r="B116" s="196"/>
      <c r="C116" s="197" t="s">
        <v>111</v>
      </c>
      <c r="D116" s="198" t="s">
        <v>63</v>
      </c>
      <c r="E116" s="198" t="s">
        <v>59</v>
      </c>
      <c r="F116" s="198" t="s">
        <v>60</v>
      </c>
      <c r="G116" s="198" t="s">
        <v>112</v>
      </c>
      <c r="H116" s="198" t="s">
        <v>113</v>
      </c>
      <c r="I116" s="199" t="s">
        <v>114</v>
      </c>
      <c r="J116" s="198" t="s">
        <v>97</v>
      </c>
      <c r="K116" s="200" t="s">
        <v>115</v>
      </c>
      <c r="L116" s="201"/>
      <c r="M116" s="94" t="s">
        <v>1</v>
      </c>
      <c r="N116" s="95" t="s">
        <v>42</v>
      </c>
      <c r="O116" s="95" t="s">
        <v>116</v>
      </c>
      <c r="P116" s="95" t="s">
        <v>117</v>
      </c>
      <c r="Q116" s="95" t="s">
        <v>118</v>
      </c>
      <c r="R116" s="95" t="s">
        <v>119</v>
      </c>
      <c r="S116" s="95" t="s">
        <v>120</v>
      </c>
      <c r="T116" s="96" t="s">
        <v>121</v>
      </c>
    </row>
    <row r="117" spans="2:63" s="1" customFormat="1" ht="22.8" customHeight="1">
      <c r="B117" s="37"/>
      <c r="C117" s="101" t="s">
        <v>122</v>
      </c>
      <c r="D117" s="38"/>
      <c r="E117" s="38"/>
      <c r="F117" s="38"/>
      <c r="G117" s="38"/>
      <c r="H117" s="38"/>
      <c r="I117" s="138"/>
      <c r="J117" s="202">
        <f>BK117</f>
        <v>0</v>
      </c>
      <c r="K117" s="38"/>
      <c r="L117" s="42"/>
      <c r="M117" s="97"/>
      <c r="N117" s="98"/>
      <c r="O117" s="98"/>
      <c r="P117" s="203">
        <f>P118</f>
        <v>0</v>
      </c>
      <c r="Q117" s="98"/>
      <c r="R117" s="203">
        <f>R118</f>
        <v>0</v>
      </c>
      <c r="S117" s="98"/>
      <c r="T117" s="204">
        <f>T118</f>
        <v>0</v>
      </c>
      <c r="AT117" s="16" t="s">
        <v>77</v>
      </c>
      <c r="AU117" s="16" t="s">
        <v>99</v>
      </c>
      <c r="BK117" s="205">
        <f>BK118</f>
        <v>0</v>
      </c>
    </row>
    <row r="118" spans="2:63" s="11" customFormat="1" ht="25.9" customHeight="1">
      <c r="B118" s="206"/>
      <c r="C118" s="207"/>
      <c r="D118" s="208" t="s">
        <v>77</v>
      </c>
      <c r="E118" s="209" t="s">
        <v>606</v>
      </c>
      <c r="F118" s="209" t="s">
        <v>607</v>
      </c>
      <c r="G118" s="207"/>
      <c r="H118" s="207"/>
      <c r="I118" s="210"/>
      <c r="J118" s="211">
        <f>BK118</f>
        <v>0</v>
      </c>
      <c r="K118" s="207"/>
      <c r="L118" s="212"/>
      <c r="M118" s="213"/>
      <c r="N118" s="214"/>
      <c r="O118" s="214"/>
      <c r="P118" s="215">
        <f>SUM(P119:P150)</f>
        <v>0</v>
      </c>
      <c r="Q118" s="214"/>
      <c r="R118" s="215">
        <f>SUM(R119:R150)</f>
        <v>0</v>
      </c>
      <c r="S118" s="214"/>
      <c r="T118" s="216">
        <f>SUM(T119:T150)</f>
        <v>0</v>
      </c>
      <c r="AR118" s="217" t="s">
        <v>155</v>
      </c>
      <c r="AT118" s="218" t="s">
        <v>77</v>
      </c>
      <c r="AU118" s="218" t="s">
        <v>78</v>
      </c>
      <c r="AY118" s="217" t="s">
        <v>125</v>
      </c>
      <c r="BK118" s="219">
        <f>SUM(BK119:BK150)</f>
        <v>0</v>
      </c>
    </row>
    <row r="119" spans="2:65" s="1" customFormat="1" ht="14.4" customHeight="1">
      <c r="B119" s="37"/>
      <c r="C119" s="222" t="s">
        <v>83</v>
      </c>
      <c r="D119" s="222" t="s">
        <v>127</v>
      </c>
      <c r="E119" s="223" t="s">
        <v>608</v>
      </c>
      <c r="F119" s="224" t="s">
        <v>609</v>
      </c>
      <c r="G119" s="225" t="s">
        <v>610</v>
      </c>
      <c r="H119" s="226">
        <v>1</v>
      </c>
      <c r="I119" s="227"/>
      <c r="J119" s="228">
        <f>ROUND(I119*H119,2)</f>
        <v>0</v>
      </c>
      <c r="K119" s="224" t="s">
        <v>131</v>
      </c>
      <c r="L119" s="42"/>
      <c r="M119" s="229" t="s">
        <v>1</v>
      </c>
      <c r="N119" s="230" t="s">
        <v>43</v>
      </c>
      <c r="O119" s="85"/>
      <c r="P119" s="231">
        <f>O119*H119</f>
        <v>0</v>
      </c>
      <c r="Q119" s="231">
        <v>0</v>
      </c>
      <c r="R119" s="231">
        <f>Q119*H119</f>
        <v>0</v>
      </c>
      <c r="S119" s="231">
        <v>0</v>
      </c>
      <c r="T119" s="232">
        <f>S119*H119</f>
        <v>0</v>
      </c>
      <c r="AR119" s="233" t="s">
        <v>611</v>
      </c>
      <c r="AT119" s="233" t="s">
        <v>127</v>
      </c>
      <c r="AU119" s="233" t="s">
        <v>83</v>
      </c>
      <c r="AY119" s="16" t="s">
        <v>125</v>
      </c>
      <c r="BE119" s="234">
        <f>IF(N119="základní",J119,0)</f>
        <v>0</v>
      </c>
      <c r="BF119" s="234">
        <f>IF(N119="snížená",J119,0)</f>
        <v>0</v>
      </c>
      <c r="BG119" s="234">
        <f>IF(N119="zákl. přenesená",J119,0)</f>
        <v>0</v>
      </c>
      <c r="BH119" s="234">
        <f>IF(N119="sníž. přenesená",J119,0)</f>
        <v>0</v>
      </c>
      <c r="BI119" s="234">
        <f>IF(N119="nulová",J119,0)</f>
        <v>0</v>
      </c>
      <c r="BJ119" s="16" t="s">
        <v>83</v>
      </c>
      <c r="BK119" s="234">
        <f>ROUND(I119*H119,2)</f>
        <v>0</v>
      </c>
      <c r="BL119" s="16" t="s">
        <v>611</v>
      </c>
      <c r="BM119" s="233" t="s">
        <v>612</v>
      </c>
    </row>
    <row r="120" spans="2:47" s="1" customFormat="1" ht="12">
      <c r="B120" s="37"/>
      <c r="C120" s="38"/>
      <c r="D120" s="235" t="s">
        <v>134</v>
      </c>
      <c r="E120" s="38"/>
      <c r="F120" s="236" t="s">
        <v>613</v>
      </c>
      <c r="G120" s="38"/>
      <c r="H120" s="38"/>
      <c r="I120" s="138"/>
      <c r="J120" s="38"/>
      <c r="K120" s="38"/>
      <c r="L120" s="42"/>
      <c r="M120" s="237"/>
      <c r="N120" s="85"/>
      <c r="O120" s="85"/>
      <c r="P120" s="85"/>
      <c r="Q120" s="85"/>
      <c r="R120" s="85"/>
      <c r="S120" s="85"/>
      <c r="T120" s="86"/>
      <c r="AT120" s="16" t="s">
        <v>134</v>
      </c>
      <c r="AU120" s="16" t="s">
        <v>83</v>
      </c>
    </row>
    <row r="121" spans="2:65" s="1" customFormat="1" ht="21.6" customHeight="1">
      <c r="B121" s="37"/>
      <c r="C121" s="222" t="s">
        <v>87</v>
      </c>
      <c r="D121" s="222" t="s">
        <v>127</v>
      </c>
      <c r="E121" s="223" t="s">
        <v>614</v>
      </c>
      <c r="F121" s="224" t="s">
        <v>615</v>
      </c>
      <c r="G121" s="225" t="s">
        <v>318</v>
      </c>
      <c r="H121" s="226">
        <v>2</v>
      </c>
      <c r="I121" s="227"/>
      <c r="J121" s="228">
        <f>ROUND(I121*H121,2)</f>
        <v>0</v>
      </c>
      <c r="K121" s="224" t="s">
        <v>131</v>
      </c>
      <c r="L121" s="42"/>
      <c r="M121" s="229" t="s">
        <v>1</v>
      </c>
      <c r="N121" s="230" t="s">
        <v>43</v>
      </c>
      <c r="O121" s="85"/>
      <c r="P121" s="231">
        <f>O121*H121</f>
        <v>0</v>
      </c>
      <c r="Q121" s="231">
        <v>0</v>
      </c>
      <c r="R121" s="231">
        <f>Q121*H121</f>
        <v>0</v>
      </c>
      <c r="S121" s="231">
        <v>0</v>
      </c>
      <c r="T121" s="232">
        <f>S121*H121</f>
        <v>0</v>
      </c>
      <c r="AR121" s="233" t="s">
        <v>611</v>
      </c>
      <c r="AT121" s="233" t="s">
        <v>127</v>
      </c>
      <c r="AU121" s="233" t="s">
        <v>83</v>
      </c>
      <c r="AY121" s="16" t="s">
        <v>125</v>
      </c>
      <c r="BE121" s="234">
        <f>IF(N121="základní",J121,0)</f>
        <v>0</v>
      </c>
      <c r="BF121" s="234">
        <f>IF(N121="snížená",J121,0)</f>
        <v>0</v>
      </c>
      <c r="BG121" s="234">
        <f>IF(N121="zákl. přenesená",J121,0)</f>
        <v>0</v>
      </c>
      <c r="BH121" s="234">
        <f>IF(N121="sníž. přenesená",J121,0)</f>
        <v>0</v>
      </c>
      <c r="BI121" s="234">
        <f>IF(N121="nulová",J121,0)</f>
        <v>0</v>
      </c>
      <c r="BJ121" s="16" t="s">
        <v>83</v>
      </c>
      <c r="BK121" s="234">
        <f>ROUND(I121*H121,2)</f>
        <v>0</v>
      </c>
      <c r="BL121" s="16" t="s">
        <v>611</v>
      </c>
      <c r="BM121" s="233" t="s">
        <v>616</v>
      </c>
    </row>
    <row r="122" spans="2:47" s="1" customFormat="1" ht="12">
      <c r="B122" s="37"/>
      <c r="C122" s="38"/>
      <c r="D122" s="235" t="s">
        <v>134</v>
      </c>
      <c r="E122" s="38"/>
      <c r="F122" s="236" t="s">
        <v>617</v>
      </c>
      <c r="G122" s="38"/>
      <c r="H122" s="38"/>
      <c r="I122" s="138"/>
      <c r="J122" s="38"/>
      <c r="K122" s="38"/>
      <c r="L122" s="42"/>
      <c r="M122" s="237"/>
      <c r="N122" s="85"/>
      <c r="O122" s="85"/>
      <c r="P122" s="85"/>
      <c r="Q122" s="85"/>
      <c r="R122" s="85"/>
      <c r="S122" s="85"/>
      <c r="T122" s="86"/>
      <c r="AT122" s="16" t="s">
        <v>134</v>
      </c>
      <c r="AU122" s="16" t="s">
        <v>83</v>
      </c>
    </row>
    <row r="123" spans="2:65" s="1" customFormat="1" ht="14.4" customHeight="1">
      <c r="B123" s="37"/>
      <c r="C123" s="222" t="s">
        <v>145</v>
      </c>
      <c r="D123" s="222" t="s">
        <v>127</v>
      </c>
      <c r="E123" s="223" t="s">
        <v>618</v>
      </c>
      <c r="F123" s="224" t="s">
        <v>619</v>
      </c>
      <c r="G123" s="225" t="s">
        <v>610</v>
      </c>
      <c r="H123" s="226">
        <v>1</v>
      </c>
      <c r="I123" s="227"/>
      <c r="J123" s="228">
        <f>ROUND(I123*H123,2)</f>
        <v>0</v>
      </c>
      <c r="K123" s="224" t="s">
        <v>131</v>
      </c>
      <c r="L123" s="42"/>
      <c r="M123" s="229" t="s">
        <v>1</v>
      </c>
      <c r="N123" s="230" t="s">
        <v>43</v>
      </c>
      <c r="O123" s="85"/>
      <c r="P123" s="231">
        <f>O123*H123</f>
        <v>0</v>
      </c>
      <c r="Q123" s="231">
        <v>0</v>
      </c>
      <c r="R123" s="231">
        <f>Q123*H123</f>
        <v>0</v>
      </c>
      <c r="S123" s="231">
        <v>0</v>
      </c>
      <c r="T123" s="232">
        <f>S123*H123</f>
        <v>0</v>
      </c>
      <c r="AR123" s="233" t="s">
        <v>611</v>
      </c>
      <c r="AT123" s="233" t="s">
        <v>127</v>
      </c>
      <c r="AU123" s="233" t="s">
        <v>83</v>
      </c>
      <c r="AY123" s="16" t="s">
        <v>125</v>
      </c>
      <c r="BE123" s="234">
        <f>IF(N123="základní",J123,0)</f>
        <v>0</v>
      </c>
      <c r="BF123" s="234">
        <f>IF(N123="snížená",J123,0)</f>
        <v>0</v>
      </c>
      <c r="BG123" s="234">
        <f>IF(N123="zákl. přenesená",J123,0)</f>
        <v>0</v>
      </c>
      <c r="BH123" s="234">
        <f>IF(N123="sníž. přenesená",J123,0)</f>
        <v>0</v>
      </c>
      <c r="BI123" s="234">
        <f>IF(N123="nulová",J123,0)</f>
        <v>0</v>
      </c>
      <c r="BJ123" s="16" t="s">
        <v>83</v>
      </c>
      <c r="BK123" s="234">
        <f>ROUND(I123*H123,2)</f>
        <v>0</v>
      </c>
      <c r="BL123" s="16" t="s">
        <v>611</v>
      </c>
      <c r="BM123" s="233" t="s">
        <v>620</v>
      </c>
    </row>
    <row r="124" spans="2:47" s="1" customFormat="1" ht="12">
      <c r="B124" s="37"/>
      <c r="C124" s="38"/>
      <c r="D124" s="235" t="s">
        <v>134</v>
      </c>
      <c r="E124" s="38"/>
      <c r="F124" s="236" t="s">
        <v>621</v>
      </c>
      <c r="G124" s="38"/>
      <c r="H124" s="38"/>
      <c r="I124" s="138"/>
      <c r="J124" s="38"/>
      <c r="K124" s="38"/>
      <c r="L124" s="42"/>
      <c r="M124" s="237"/>
      <c r="N124" s="85"/>
      <c r="O124" s="85"/>
      <c r="P124" s="85"/>
      <c r="Q124" s="85"/>
      <c r="R124" s="85"/>
      <c r="S124" s="85"/>
      <c r="T124" s="86"/>
      <c r="AT124" s="16" t="s">
        <v>134</v>
      </c>
      <c r="AU124" s="16" t="s">
        <v>83</v>
      </c>
    </row>
    <row r="125" spans="2:65" s="1" customFormat="1" ht="21.6" customHeight="1">
      <c r="B125" s="37"/>
      <c r="C125" s="222" t="s">
        <v>132</v>
      </c>
      <c r="D125" s="222" t="s">
        <v>127</v>
      </c>
      <c r="E125" s="223" t="s">
        <v>622</v>
      </c>
      <c r="F125" s="224" t="s">
        <v>623</v>
      </c>
      <c r="G125" s="225" t="s">
        <v>610</v>
      </c>
      <c r="H125" s="226">
        <v>1</v>
      </c>
      <c r="I125" s="227"/>
      <c r="J125" s="228">
        <f>ROUND(I125*H125,2)</f>
        <v>0</v>
      </c>
      <c r="K125" s="224" t="s">
        <v>131</v>
      </c>
      <c r="L125" s="42"/>
      <c r="M125" s="229" t="s">
        <v>1</v>
      </c>
      <c r="N125" s="230" t="s">
        <v>43</v>
      </c>
      <c r="O125" s="85"/>
      <c r="P125" s="231">
        <f>O125*H125</f>
        <v>0</v>
      </c>
      <c r="Q125" s="231">
        <v>0</v>
      </c>
      <c r="R125" s="231">
        <f>Q125*H125</f>
        <v>0</v>
      </c>
      <c r="S125" s="231">
        <v>0</v>
      </c>
      <c r="T125" s="232">
        <f>S125*H125</f>
        <v>0</v>
      </c>
      <c r="AR125" s="233" t="s">
        <v>611</v>
      </c>
      <c r="AT125" s="233" t="s">
        <v>127</v>
      </c>
      <c r="AU125" s="233" t="s">
        <v>83</v>
      </c>
      <c r="AY125" s="16" t="s">
        <v>125</v>
      </c>
      <c r="BE125" s="234">
        <f>IF(N125="základní",J125,0)</f>
        <v>0</v>
      </c>
      <c r="BF125" s="234">
        <f>IF(N125="snížená",J125,0)</f>
        <v>0</v>
      </c>
      <c r="BG125" s="234">
        <f>IF(N125="zákl. přenesená",J125,0)</f>
        <v>0</v>
      </c>
      <c r="BH125" s="234">
        <f>IF(N125="sníž. přenesená",J125,0)</f>
        <v>0</v>
      </c>
      <c r="BI125" s="234">
        <f>IF(N125="nulová",J125,0)</f>
        <v>0</v>
      </c>
      <c r="BJ125" s="16" t="s">
        <v>83</v>
      </c>
      <c r="BK125" s="234">
        <f>ROUND(I125*H125,2)</f>
        <v>0</v>
      </c>
      <c r="BL125" s="16" t="s">
        <v>611</v>
      </c>
      <c r="BM125" s="233" t="s">
        <v>624</v>
      </c>
    </row>
    <row r="126" spans="2:47" s="1" customFormat="1" ht="12">
      <c r="B126" s="37"/>
      <c r="C126" s="38"/>
      <c r="D126" s="235" t="s">
        <v>134</v>
      </c>
      <c r="E126" s="38"/>
      <c r="F126" s="236" t="s">
        <v>625</v>
      </c>
      <c r="G126" s="38"/>
      <c r="H126" s="38"/>
      <c r="I126" s="138"/>
      <c r="J126" s="38"/>
      <c r="K126" s="38"/>
      <c r="L126" s="42"/>
      <c r="M126" s="237"/>
      <c r="N126" s="85"/>
      <c r="O126" s="85"/>
      <c r="P126" s="85"/>
      <c r="Q126" s="85"/>
      <c r="R126" s="85"/>
      <c r="S126" s="85"/>
      <c r="T126" s="86"/>
      <c r="AT126" s="16" t="s">
        <v>134</v>
      </c>
      <c r="AU126" s="16" t="s">
        <v>83</v>
      </c>
    </row>
    <row r="127" spans="2:65" s="1" customFormat="1" ht="14.4" customHeight="1">
      <c r="B127" s="37"/>
      <c r="C127" s="222" t="s">
        <v>155</v>
      </c>
      <c r="D127" s="222" t="s">
        <v>127</v>
      </c>
      <c r="E127" s="223" t="s">
        <v>626</v>
      </c>
      <c r="F127" s="224" t="s">
        <v>627</v>
      </c>
      <c r="G127" s="225" t="s">
        <v>610</v>
      </c>
      <c r="H127" s="226">
        <v>1</v>
      </c>
      <c r="I127" s="227"/>
      <c r="J127" s="228">
        <f>ROUND(I127*H127,2)</f>
        <v>0</v>
      </c>
      <c r="K127" s="224" t="s">
        <v>131</v>
      </c>
      <c r="L127" s="42"/>
      <c r="M127" s="229" t="s">
        <v>1</v>
      </c>
      <c r="N127" s="230" t="s">
        <v>43</v>
      </c>
      <c r="O127" s="85"/>
      <c r="P127" s="231">
        <f>O127*H127</f>
        <v>0</v>
      </c>
      <c r="Q127" s="231">
        <v>0</v>
      </c>
      <c r="R127" s="231">
        <f>Q127*H127</f>
        <v>0</v>
      </c>
      <c r="S127" s="231">
        <v>0</v>
      </c>
      <c r="T127" s="232">
        <f>S127*H127</f>
        <v>0</v>
      </c>
      <c r="AR127" s="233" t="s">
        <v>611</v>
      </c>
      <c r="AT127" s="233" t="s">
        <v>127</v>
      </c>
      <c r="AU127" s="233" t="s">
        <v>83</v>
      </c>
      <c r="AY127" s="16" t="s">
        <v>125</v>
      </c>
      <c r="BE127" s="234">
        <f>IF(N127="základní",J127,0)</f>
        <v>0</v>
      </c>
      <c r="BF127" s="234">
        <f>IF(N127="snížená",J127,0)</f>
        <v>0</v>
      </c>
      <c r="BG127" s="234">
        <f>IF(N127="zákl. přenesená",J127,0)</f>
        <v>0</v>
      </c>
      <c r="BH127" s="234">
        <f>IF(N127="sníž. přenesená",J127,0)</f>
        <v>0</v>
      </c>
      <c r="BI127" s="234">
        <f>IF(N127="nulová",J127,0)</f>
        <v>0</v>
      </c>
      <c r="BJ127" s="16" t="s">
        <v>83</v>
      </c>
      <c r="BK127" s="234">
        <f>ROUND(I127*H127,2)</f>
        <v>0</v>
      </c>
      <c r="BL127" s="16" t="s">
        <v>611</v>
      </c>
      <c r="BM127" s="233" t="s">
        <v>628</v>
      </c>
    </row>
    <row r="128" spans="2:47" s="1" customFormat="1" ht="12">
      <c r="B128" s="37"/>
      <c r="C128" s="38"/>
      <c r="D128" s="235" t="s">
        <v>134</v>
      </c>
      <c r="E128" s="38"/>
      <c r="F128" s="236" t="s">
        <v>627</v>
      </c>
      <c r="G128" s="38"/>
      <c r="H128" s="38"/>
      <c r="I128" s="138"/>
      <c r="J128" s="38"/>
      <c r="K128" s="38"/>
      <c r="L128" s="42"/>
      <c r="M128" s="237"/>
      <c r="N128" s="85"/>
      <c r="O128" s="85"/>
      <c r="P128" s="85"/>
      <c r="Q128" s="85"/>
      <c r="R128" s="85"/>
      <c r="S128" s="85"/>
      <c r="T128" s="86"/>
      <c r="AT128" s="16" t="s">
        <v>134</v>
      </c>
      <c r="AU128" s="16" t="s">
        <v>83</v>
      </c>
    </row>
    <row r="129" spans="2:65" s="1" customFormat="1" ht="14.4" customHeight="1">
      <c r="B129" s="37"/>
      <c r="C129" s="222" t="s">
        <v>163</v>
      </c>
      <c r="D129" s="222" t="s">
        <v>127</v>
      </c>
      <c r="E129" s="223" t="s">
        <v>629</v>
      </c>
      <c r="F129" s="224" t="s">
        <v>630</v>
      </c>
      <c r="G129" s="225" t="s">
        <v>610</v>
      </c>
      <c r="H129" s="226">
        <v>1</v>
      </c>
      <c r="I129" s="227"/>
      <c r="J129" s="228">
        <f>ROUND(I129*H129,2)</f>
        <v>0</v>
      </c>
      <c r="K129" s="224" t="s">
        <v>131</v>
      </c>
      <c r="L129" s="42"/>
      <c r="M129" s="229" t="s">
        <v>1</v>
      </c>
      <c r="N129" s="230" t="s">
        <v>43</v>
      </c>
      <c r="O129" s="85"/>
      <c r="P129" s="231">
        <f>O129*H129</f>
        <v>0</v>
      </c>
      <c r="Q129" s="231">
        <v>0</v>
      </c>
      <c r="R129" s="231">
        <f>Q129*H129</f>
        <v>0</v>
      </c>
      <c r="S129" s="231">
        <v>0</v>
      </c>
      <c r="T129" s="232">
        <f>S129*H129</f>
        <v>0</v>
      </c>
      <c r="AR129" s="233" t="s">
        <v>611</v>
      </c>
      <c r="AT129" s="233" t="s">
        <v>127</v>
      </c>
      <c r="AU129" s="233" t="s">
        <v>83</v>
      </c>
      <c r="AY129" s="16" t="s">
        <v>125</v>
      </c>
      <c r="BE129" s="234">
        <f>IF(N129="základní",J129,0)</f>
        <v>0</v>
      </c>
      <c r="BF129" s="234">
        <f>IF(N129="snížená",J129,0)</f>
        <v>0</v>
      </c>
      <c r="BG129" s="234">
        <f>IF(N129="zákl. přenesená",J129,0)</f>
        <v>0</v>
      </c>
      <c r="BH129" s="234">
        <f>IF(N129="sníž. přenesená",J129,0)</f>
        <v>0</v>
      </c>
      <c r="BI129" s="234">
        <f>IF(N129="nulová",J129,0)</f>
        <v>0</v>
      </c>
      <c r="BJ129" s="16" t="s">
        <v>83</v>
      </c>
      <c r="BK129" s="234">
        <f>ROUND(I129*H129,2)</f>
        <v>0</v>
      </c>
      <c r="BL129" s="16" t="s">
        <v>611</v>
      </c>
      <c r="BM129" s="233" t="s">
        <v>631</v>
      </c>
    </row>
    <row r="130" spans="2:47" s="1" customFormat="1" ht="12">
      <c r="B130" s="37"/>
      <c r="C130" s="38"/>
      <c r="D130" s="235" t="s">
        <v>134</v>
      </c>
      <c r="E130" s="38"/>
      <c r="F130" s="236" t="s">
        <v>632</v>
      </c>
      <c r="G130" s="38"/>
      <c r="H130" s="38"/>
      <c r="I130" s="138"/>
      <c r="J130" s="38"/>
      <c r="K130" s="38"/>
      <c r="L130" s="42"/>
      <c r="M130" s="237"/>
      <c r="N130" s="85"/>
      <c r="O130" s="85"/>
      <c r="P130" s="85"/>
      <c r="Q130" s="85"/>
      <c r="R130" s="85"/>
      <c r="S130" s="85"/>
      <c r="T130" s="86"/>
      <c r="AT130" s="16" t="s">
        <v>134</v>
      </c>
      <c r="AU130" s="16" t="s">
        <v>83</v>
      </c>
    </row>
    <row r="131" spans="2:65" s="1" customFormat="1" ht="14.4" customHeight="1">
      <c r="B131" s="37"/>
      <c r="C131" s="222" t="s">
        <v>170</v>
      </c>
      <c r="D131" s="222" t="s">
        <v>127</v>
      </c>
      <c r="E131" s="223" t="s">
        <v>633</v>
      </c>
      <c r="F131" s="224" t="s">
        <v>634</v>
      </c>
      <c r="G131" s="225" t="s">
        <v>335</v>
      </c>
      <c r="H131" s="226">
        <v>1</v>
      </c>
      <c r="I131" s="227"/>
      <c r="J131" s="228">
        <f>ROUND(I131*H131,2)</f>
        <v>0</v>
      </c>
      <c r="K131" s="224" t="s">
        <v>131</v>
      </c>
      <c r="L131" s="42"/>
      <c r="M131" s="229" t="s">
        <v>1</v>
      </c>
      <c r="N131" s="230" t="s">
        <v>43</v>
      </c>
      <c r="O131" s="85"/>
      <c r="P131" s="231">
        <f>O131*H131</f>
        <v>0</v>
      </c>
      <c r="Q131" s="231">
        <v>0</v>
      </c>
      <c r="R131" s="231">
        <f>Q131*H131</f>
        <v>0</v>
      </c>
      <c r="S131" s="231">
        <v>0</v>
      </c>
      <c r="T131" s="232">
        <f>S131*H131</f>
        <v>0</v>
      </c>
      <c r="AR131" s="233" t="s">
        <v>611</v>
      </c>
      <c r="AT131" s="233" t="s">
        <v>127</v>
      </c>
      <c r="AU131" s="233" t="s">
        <v>83</v>
      </c>
      <c r="AY131" s="16" t="s">
        <v>125</v>
      </c>
      <c r="BE131" s="234">
        <f>IF(N131="základní",J131,0)</f>
        <v>0</v>
      </c>
      <c r="BF131" s="234">
        <f>IF(N131="snížená",J131,0)</f>
        <v>0</v>
      </c>
      <c r="BG131" s="234">
        <f>IF(N131="zákl. přenesená",J131,0)</f>
        <v>0</v>
      </c>
      <c r="BH131" s="234">
        <f>IF(N131="sníž. přenesená",J131,0)</f>
        <v>0</v>
      </c>
      <c r="BI131" s="234">
        <f>IF(N131="nulová",J131,0)</f>
        <v>0</v>
      </c>
      <c r="BJ131" s="16" t="s">
        <v>83</v>
      </c>
      <c r="BK131" s="234">
        <f>ROUND(I131*H131,2)</f>
        <v>0</v>
      </c>
      <c r="BL131" s="16" t="s">
        <v>611</v>
      </c>
      <c r="BM131" s="233" t="s">
        <v>635</v>
      </c>
    </row>
    <row r="132" spans="2:47" s="1" customFormat="1" ht="12">
      <c r="B132" s="37"/>
      <c r="C132" s="38"/>
      <c r="D132" s="235" t="s">
        <v>134</v>
      </c>
      <c r="E132" s="38"/>
      <c r="F132" s="236" t="s">
        <v>634</v>
      </c>
      <c r="G132" s="38"/>
      <c r="H132" s="38"/>
      <c r="I132" s="138"/>
      <c r="J132" s="38"/>
      <c r="K132" s="38"/>
      <c r="L132" s="42"/>
      <c r="M132" s="237"/>
      <c r="N132" s="85"/>
      <c r="O132" s="85"/>
      <c r="P132" s="85"/>
      <c r="Q132" s="85"/>
      <c r="R132" s="85"/>
      <c r="S132" s="85"/>
      <c r="T132" s="86"/>
      <c r="AT132" s="16" t="s">
        <v>134</v>
      </c>
      <c r="AU132" s="16" t="s">
        <v>83</v>
      </c>
    </row>
    <row r="133" spans="2:65" s="1" customFormat="1" ht="14.4" customHeight="1">
      <c r="B133" s="37"/>
      <c r="C133" s="222" t="s">
        <v>177</v>
      </c>
      <c r="D133" s="222" t="s">
        <v>127</v>
      </c>
      <c r="E133" s="223" t="s">
        <v>636</v>
      </c>
      <c r="F133" s="224" t="s">
        <v>634</v>
      </c>
      <c r="G133" s="225" t="s">
        <v>335</v>
      </c>
      <c r="H133" s="226">
        <v>4</v>
      </c>
      <c r="I133" s="227"/>
      <c r="J133" s="228">
        <f>ROUND(I133*H133,2)</f>
        <v>0</v>
      </c>
      <c r="K133" s="224" t="s">
        <v>1</v>
      </c>
      <c r="L133" s="42"/>
      <c r="M133" s="229" t="s">
        <v>1</v>
      </c>
      <c r="N133" s="230" t="s">
        <v>43</v>
      </c>
      <c r="O133" s="85"/>
      <c r="P133" s="231">
        <f>O133*H133</f>
        <v>0</v>
      </c>
      <c r="Q133" s="231">
        <v>0</v>
      </c>
      <c r="R133" s="231">
        <f>Q133*H133</f>
        <v>0</v>
      </c>
      <c r="S133" s="231">
        <v>0</v>
      </c>
      <c r="T133" s="232">
        <f>S133*H133</f>
        <v>0</v>
      </c>
      <c r="AR133" s="233" t="s">
        <v>611</v>
      </c>
      <c r="AT133" s="233" t="s">
        <v>127</v>
      </c>
      <c r="AU133" s="233" t="s">
        <v>83</v>
      </c>
      <c r="AY133" s="16" t="s">
        <v>125</v>
      </c>
      <c r="BE133" s="234">
        <f>IF(N133="základní",J133,0)</f>
        <v>0</v>
      </c>
      <c r="BF133" s="234">
        <f>IF(N133="snížená",J133,0)</f>
        <v>0</v>
      </c>
      <c r="BG133" s="234">
        <f>IF(N133="zákl. přenesená",J133,0)</f>
        <v>0</v>
      </c>
      <c r="BH133" s="234">
        <f>IF(N133="sníž. přenesená",J133,0)</f>
        <v>0</v>
      </c>
      <c r="BI133" s="234">
        <f>IF(N133="nulová",J133,0)</f>
        <v>0</v>
      </c>
      <c r="BJ133" s="16" t="s">
        <v>83</v>
      </c>
      <c r="BK133" s="234">
        <f>ROUND(I133*H133,2)</f>
        <v>0</v>
      </c>
      <c r="BL133" s="16" t="s">
        <v>611</v>
      </c>
      <c r="BM133" s="233" t="s">
        <v>637</v>
      </c>
    </row>
    <row r="134" spans="2:47" s="1" customFormat="1" ht="12">
      <c r="B134" s="37"/>
      <c r="C134" s="38"/>
      <c r="D134" s="235" t="s">
        <v>134</v>
      </c>
      <c r="E134" s="38"/>
      <c r="F134" s="236" t="s">
        <v>638</v>
      </c>
      <c r="G134" s="38"/>
      <c r="H134" s="38"/>
      <c r="I134" s="138"/>
      <c r="J134" s="38"/>
      <c r="K134" s="38"/>
      <c r="L134" s="42"/>
      <c r="M134" s="237"/>
      <c r="N134" s="85"/>
      <c r="O134" s="85"/>
      <c r="P134" s="85"/>
      <c r="Q134" s="85"/>
      <c r="R134" s="85"/>
      <c r="S134" s="85"/>
      <c r="T134" s="86"/>
      <c r="AT134" s="16" t="s">
        <v>134</v>
      </c>
      <c r="AU134" s="16" t="s">
        <v>83</v>
      </c>
    </row>
    <row r="135" spans="2:51" s="12" customFormat="1" ht="12">
      <c r="B135" s="238"/>
      <c r="C135" s="239"/>
      <c r="D135" s="235" t="s">
        <v>136</v>
      </c>
      <c r="E135" s="240" t="s">
        <v>1</v>
      </c>
      <c r="F135" s="241" t="s">
        <v>132</v>
      </c>
      <c r="G135" s="239"/>
      <c r="H135" s="242">
        <v>4</v>
      </c>
      <c r="I135" s="243"/>
      <c r="J135" s="239"/>
      <c r="K135" s="239"/>
      <c r="L135" s="244"/>
      <c r="M135" s="245"/>
      <c r="N135" s="246"/>
      <c r="O135" s="246"/>
      <c r="P135" s="246"/>
      <c r="Q135" s="246"/>
      <c r="R135" s="246"/>
      <c r="S135" s="246"/>
      <c r="T135" s="247"/>
      <c r="AT135" s="248" t="s">
        <v>136</v>
      </c>
      <c r="AU135" s="248" t="s">
        <v>83</v>
      </c>
      <c r="AV135" s="12" t="s">
        <v>87</v>
      </c>
      <c r="AW135" s="12" t="s">
        <v>33</v>
      </c>
      <c r="AX135" s="12" t="s">
        <v>83</v>
      </c>
      <c r="AY135" s="248" t="s">
        <v>125</v>
      </c>
    </row>
    <row r="136" spans="2:65" s="1" customFormat="1" ht="14.4" customHeight="1">
      <c r="B136" s="37"/>
      <c r="C136" s="222" t="s">
        <v>184</v>
      </c>
      <c r="D136" s="222" t="s">
        <v>127</v>
      </c>
      <c r="E136" s="223" t="s">
        <v>639</v>
      </c>
      <c r="F136" s="224" t="s">
        <v>634</v>
      </c>
      <c r="G136" s="225" t="s">
        <v>335</v>
      </c>
      <c r="H136" s="226">
        <v>2</v>
      </c>
      <c r="I136" s="227"/>
      <c r="J136" s="228">
        <f>ROUND(I136*H136,2)</f>
        <v>0</v>
      </c>
      <c r="K136" s="224" t="s">
        <v>1</v>
      </c>
      <c r="L136" s="42"/>
      <c r="M136" s="229" t="s">
        <v>1</v>
      </c>
      <c r="N136" s="230" t="s">
        <v>43</v>
      </c>
      <c r="O136" s="85"/>
      <c r="P136" s="231">
        <f>O136*H136</f>
        <v>0</v>
      </c>
      <c r="Q136" s="231">
        <v>0</v>
      </c>
      <c r="R136" s="231">
        <f>Q136*H136</f>
        <v>0</v>
      </c>
      <c r="S136" s="231">
        <v>0</v>
      </c>
      <c r="T136" s="232">
        <f>S136*H136</f>
        <v>0</v>
      </c>
      <c r="AR136" s="233" t="s">
        <v>611</v>
      </c>
      <c r="AT136" s="233" t="s">
        <v>127</v>
      </c>
      <c r="AU136" s="233" t="s">
        <v>83</v>
      </c>
      <c r="AY136" s="16" t="s">
        <v>125</v>
      </c>
      <c r="BE136" s="234">
        <f>IF(N136="základní",J136,0)</f>
        <v>0</v>
      </c>
      <c r="BF136" s="234">
        <f>IF(N136="snížená",J136,0)</f>
        <v>0</v>
      </c>
      <c r="BG136" s="234">
        <f>IF(N136="zákl. přenesená",J136,0)</f>
        <v>0</v>
      </c>
      <c r="BH136" s="234">
        <f>IF(N136="sníž. přenesená",J136,0)</f>
        <v>0</v>
      </c>
      <c r="BI136" s="234">
        <f>IF(N136="nulová",J136,0)</f>
        <v>0</v>
      </c>
      <c r="BJ136" s="16" t="s">
        <v>83</v>
      </c>
      <c r="BK136" s="234">
        <f>ROUND(I136*H136,2)</f>
        <v>0</v>
      </c>
      <c r="BL136" s="16" t="s">
        <v>611</v>
      </c>
      <c r="BM136" s="233" t="s">
        <v>640</v>
      </c>
    </row>
    <row r="137" spans="2:47" s="1" customFormat="1" ht="12">
      <c r="B137" s="37"/>
      <c r="C137" s="38"/>
      <c r="D137" s="235" t="s">
        <v>134</v>
      </c>
      <c r="E137" s="38"/>
      <c r="F137" s="236" t="s">
        <v>634</v>
      </c>
      <c r="G137" s="38"/>
      <c r="H137" s="38"/>
      <c r="I137" s="138"/>
      <c r="J137" s="38"/>
      <c r="K137" s="38"/>
      <c r="L137" s="42"/>
      <c r="M137" s="237"/>
      <c r="N137" s="85"/>
      <c r="O137" s="85"/>
      <c r="P137" s="85"/>
      <c r="Q137" s="85"/>
      <c r="R137" s="85"/>
      <c r="S137" s="85"/>
      <c r="T137" s="86"/>
      <c r="AT137" s="16" t="s">
        <v>134</v>
      </c>
      <c r="AU137" s="16" t="s">
        <v>83</v>
      </c>
    </row>
    <row r="138" spans="2:47" s="1" customFormat="1" ht="12">
      <c r="B138" s="37"/>
      <c r="C138" s="38"/>
      <c r="D138" s="235" t="s">
        <v>436</v>
      </c>
      <c r="E138" s="38"/>
      <c r="F138" s="270" t="s">
        <v>641</v>
      </c>
      <c r="G138" s="38"/>
      <c r="H138" s="38"/>
      <c r="I138" s="138"/>
      <c r="J138" s="38"/>
      <c r="K138" s="38"/>
      <c r="L138" s="42"/>
      <c r="M138" s="237"/>
      <c r="N138" s="85"/>
      <c r="O138" s="85"/>
      <c r="P138" s="85"/>
      <c r="Q138" s="85"/>
      <c r="R138" s="85"/>
      <c r="S138" s="85"/>
      <c r="T138" s="86"/>
      <c r="AT138" s="16" t="s">
        <v>436</v>
      </c>
      <c r="AU138" s="16" t="s">
        <v>83</v>
      </c>
    </row>
    <row r="139" spans="2:65" s="1" customFormat="1" ht="14.4" customHeight="1">
      <c r="B139" s="37"/>
      <c r="C139" s="222" t="s">
        <v>192</v>
      </c>
      <c r="D139" s="222" t="s">
        <v>127</v>
      </c>
      <c r="E139" s="223" t="s">
        <v>642</v>
      </c>
      <c r="F139" s="224" t="s">
        <v>643</v>
      </c>
      <c r="G139" s="225" t="s">
        <v>335</v>
      </c>
      <c r="H139" s="226">
        <v>1</v>
      </c>
      <c r="I139" s="227"/>
      <c r="J139" s="228">
        <f>ROUND(I139*H139,2)</f>
        <v>0</v>
      </c>
      <c r="K139" s="224" t="s">
        <v>131</v>
      </c>
      <c r="L139" s="42"/>
      <c r="M139" s="229" t="s">
        <v>1</v>
      </c>
      <c r="N139" s="230" t="s">
        <v>43</v>
      </c>
      <c r="O139" s="85"/>
      <c r="P139" s="231">
        <f>O139*H139</f>
        <v>0</v>
      </c>
      <c r="Q139" s="231">
        <v>0</v>
      </c>
      <c r="R139" s="231">
        <f>Q139*H139</f>
        <v>0</v>
      </c>
      <c r="S139" s="231">
        <v>0</v>
      </c>
      <c r="T139" s="232">
        <f>S139*H139</f>
        <v>0</v>
      </c>
      <c r="AR139" s="233" t="s">
        <v>611</v>
      </c>
      <c r="AT139" s="233" t="s">
        <v>127</v>
      </c>
      <c r="AU139" s="233" t="s">
        <v>83</v>
      </c>
      <c r="AY139" s="16" t="s">
        <v>125</v>
      </c>
      <c r="BE139" s="234">
        <f>IF(N139="základní",J139,0)</f>
        <v>0</v>
      </c>
      <c r="BF139" s="234">
        <f>IF(N139="snížená",J139,0)</f>
        <v>0</v>
      </c>
      <c r="BG139" s="234">
        <f>IF(N139="zákl. přenesená",J139,0)</f>
        <v>0</v>
      </c>
      <c r="BH139" s="234">
        <f>IF(N139="sníž. přenesená",J139,0)</f>
        <v>0</v>
      </c>
      <c r="BI139" s="234">
        <f>IF(N139="nulová",J139,0)</f>
        <v>0</v>
      </c>
      <c r="BJ139" s="16" t="s">
        <v>83</v>
      </c>
      <c r="BK139" s="234">
        <f>ROUND(I139*H139,2)</f>
        <v>0</v>
      </c>
      <c r="BL139" s="16" t="s">
        <v>611</v>
      </c>
      <c r="BM139" s="233" t="s">
        <v>644</v>
      </c>
    </row>
    <row r="140" spans="2:47" s="1" customFormat="1" ht="12">
      <c r="B140" s="37"/>
      <c r="C140" s="38"/>
      <c r="D140" s="235" t="s">
        <v>134</v>
      </c>
      <c r="E140" s="38"/>
      <c r="F140" s="236" t="s">
        <v>643</v>
      </c>
      <c r="G140" s="38"/>
      <c r="H140" s="38"/>
      <c r="I140" s="138"/>
      <c r="J140" s="38"/>
      <c r="K140" s="38"/>
      <c r="L140" s="42"/>
      <c r="M140" s="237"/>
      <c r="N140" s="85"/>
      <c r="O140" s="85"/>
      <c r="P140" s="85"/>
      <c r="Q140" s="85"/>
      <c r="R140" s="85"/>
      <c r="S140" s="85"/>
      <c r="T140" s="86"/>
      <c r="AT140" s="16" t="s">
        <v>134</v>
      </c>
      <c r="AU140" s="16" t="s">
        <v>83</v>
      </c>
    </row>
    <row r="141" spans="2:65" s="1" customFormat="1" ht="14.4" customHeight="1">
      <c r="B141" s="37"/>
      <c r="C141" s="222" t="s">
        <v>198</v>
      </c>
      <c r="D141" s="222" t="s">
        <v>127</v>
      </c>
      <c r="E141" s="223" t="s">
        <v>645</v>
      </c>
      <c r="F141" s="224" t="s">
        <v>646</v>
      </c>
      <c r="G141" s="225" t="s">
        <v>610</v>
      </c>
      <c r="H141" s="226">
        <v>1</v>
      </c>
      <c r="I141" s="227"/>
      <c r="J141" s="228">
        <f>ROUND(I141*H141,2)</f>
        <v>0</v>
      </c>
      <c r="K141" s="224" t="s">
        <v>131</v>
      </c>
      <c r="L141" s="42"/>
      <c r="M141" s="229" t="s">
        <v>1</v>
      </c>
      <c r="N141" s="230" t="s">
        <v>43</v>
      </c>
      <c r="O141" s="85"/>
      <c r="P141" s="231">
        <f>O141*H141</f>
        <v>0</v>
      </c>
      <c r="Q141" s="231">
        <v>0</v>
      </c>
      <c r="R141" s="231">
        <f>Q141*H141</f>
        <v>0</v>
      </c>
      <c r="S141" s="231">
        <v>0</v>
      </c>
      <c r="T141" s="232">
        <f>S141*H141</f>
        <v>0</v>
      </c>
      <c r="AR141" s="233" t="s">
        <v>611</v>
      </c>
      <c r="AT141" s="233" t="s">
        <v>127</v>
      </c>
      <c r="AU141" s="233" t="s">
        <v>83</v>
      </c>
      <c r="AY141" s="16" t="s">
        <v>125</v>
      </c>
      <c r="BE141" s="234">
        <f>IF(N141="základní",J141,0)</f>
        <v>0</v>
      </c>
      <c r="BF141" s="234">
        <f>IF(N141="snížená",J141,0)</f>
        <v>0</v>
      </c>
      <c r="BG141" s="234">
        <f>IF(N141="zákl. přenesená",J141,0)</f>
        <v>0</v>
      </c>
      <c r="BH141" s="234">
        <f>IF(N141="sníž. přenesená",J141,0)</f>
        <v>0</v>
      </c>
      <c r="BI141" s="234">
        <f>IF(N141="nulová",J141,0)</f>
        <v>0</v>
      </c>
      <c r="BJ141" s="16" t="s">
        <v>83</v>
      </c>
      <c r="BK141" s="234">
        <f>ROUND(I141*H141,2)</f>
        <v>0</v>
      </c>
      <c r="BL141" s="16" t="s">
        <v>611</v>
      </c>
      <c r="BM141" s="233" t="s">
        <v>647</v>
      </c>
    </row>
    <row r="142" spans="2:47" s="1" customFormat="1" ht="12">
      <c r="B142" s="37"/>
      <c r="C142" s="38"/>
      <c r="D142" s="235" t="s">
        <v>134</v>
      </c>
      <c r="E142" s="38"/>
      <c r="F142" s="236" t="s">
        <v>646</v>
      </c>
      <c r="G142" s="38"/>
      <c r="H142" s="38"/>
      <c r="I142" s="138"/>
      <c r="J142" s="38"/>
      <c r="K142" s="38"/>
      <c r="L142" s="42"/>
      <c r="M142" s="237"/>
      <c r="N142" s="85"/>
      <c r="O142" s="85"/>
      <c r="P142" s="85"/>
      <c r="Q142" s="85"/>
      <c r="R142" s="85"/>
      <c r="S142" s="85"/>
      <c r="T142" s="86"/>
      <c r="AT142" s="16" t="s">
        <v>134</v>
      </c>
      <c r="AU142" s="16" t="s">
        <v>83</v>
      </c>
    </row>
    <row r="143" spans="2:65" s="1" customFormat="1" ht="14.4" customHeight="1">
      <c r="B143" s="37"/>
      <c r="C143" s="222" t="s">
        <v>205</v>
      </c>
      <c r="D143" s="222" t="s">
        <v>127</v>
      </c>
      <c r="E143" s="223" t="s">
        <v>648</v>
      </c>
      <c r="F143" s="224" t="s">
        <v>649</v>
      </c>
      <c r="G143" s="225" t="s">
        <v>650</v>
      </c>
      <c r="H143" s="226">
        <v>1</v>
      </c>
      <c r="I143" s="227"/>
      <c r="J143" s="228">
        <f>ROUND(I143*H143,2)</f>
        <v>0</v>
      </c>
      <c r="K143" s="224" t="s">
        <v>131</v>
      </c>
      <c r="L143" s="42"/>
      <c r="M143" s="229" t="s">
        <v>1</v>
      </c>
      <c r="N143" s="230" t="s">
        <v>43</v>
      </c>
      <c r="O143" s="85"/>
      <c r="P143" s="231">
        <f>O143*H143</f>
        <v>0</v>
      </c>
      <c r="Q143" s="231">
        <v>0</v>
      </c>
      <c r="R143" s="231">
        <f>Q143*H143</f>
        <v>0</v>
      </c>
      <c r="S143" s="231">
        <v>0</v>
      </c>
      <c r="T143" s="232">
        <f>S143*H143</f>
        <v>0</v>
      </c>
      <c r="AR143" s="233" t="s">
        <v>611</v>
      </c>
      <c r="AT143" s="233" t="s">
        <v>127</v>
      </c>
      <c r="AU143" s="233" t="s">
        <v>83</v>
      </c>
      <c r="AY143" s="16" t="s">
        <v>125</v>
      </c>
      <c r="BE143" s="234">
        <f>IF(N143="základní",J143,0)</f>
        <v>0</v>
      </c>
      <c r="BF143" s="234">
        <f>IF(N143="snížená",J143,0)</f>
        <v>0</v>
      </c>
      <c r="BG143" s="234">
        <f>IF(N143="zákl. přenesená",J143,0)</f>
        <v>0</v>
      </c>
      <c r="BH143" s="234">
        <f>IF(N143="sníž. přenesená",J143,0)</f>
        <v>0</v>
      </c>
      <c r="BI143" s="234">
        <f>IF(N143="nulová",J143,0)</f>
        <v>0</v>
      </c>
      <c r="BJ143" s="16" t="s">
        <v>83</v>
      </c>
      <c r="BK143" s="234">
        <f>ROUND(I143*H143,2)</f>
        <v>0</v>
      </c>
      <c r="BL143" s="16" t="s">
        <v>611</v>
      </c>
      <c r="BM143" s="233" t="s">
        <v>651</v>
      </c>
    </row>
    <row r="144" spans="2:47" s="1" customFormat="1" ht="12">
      <c r="B144" s="37"/>
      <c r="C144" s="38"/>
      <c r="D144" s="235" t="s">
        <v>134</v>
      </c>
      <c r="E144" s="38"/>
      <c r="F144" s="236" t="s">
        <v>652</v>
      </c>
      <c r="G144" s="38"/>
      <c r="H144" s="38"/>
      <c r="I144" s="138"/>
      <c r="J144" s="38"/>
      <c r="K144" s="38"/>
      <c r="L144" s="42"/>
      <c r="M144" s="237"/>
      <c r="N144" s="85"/>
      <c r="O144" s="85"/>
      <c r="P144" s="85"/>
      <c r="Q144" s="85"/>
      <c r="R144" s="85"/>
      <c r="S144" s="85"/>
      <c r="T144" s="86"/>
      <c r="AT144" s="16" t="s">
        <v>134</v>
      </c>
      <c r="AU144" s="16" t="s">
        <v>83</v>
      </c>
    </row>
    <row r="145" spans="2:65" s="1" customFormat="1" ht="14.4" customHeight="1">
      <c r="B145" s="37"/>
      <c r="C145" s="222" t="s">
        <v>211</v>
      </c>
      <c r="D145" s="222" t="s">
        <v>127</v>
      </c>
      <c r="E145" s="223" t="s">
        <v>653</v>
      </c>
      <c r="F145" s="224" t="s">
        <v>654</v>
      </c>
      <c r="G145" s="225" t="s">
        <v>610</v>
      </c>
      <c r="H145" s="226">
        <v>1</v>
      </c>
      <c r="I145" s="227"/>
      <c r="J145" s="228">
        <f>ROUND(I145*H145,2)</f>
        <v>0</v>
      </c>
      <c r="K145" s="224" t="s">
        <v>131</v>
      </c>
      <c r="L145" s="42"/>
      <c r="M145" s="229" t="s">
        <v>1</v>
      </c>
      <c r="N145" s="230" t="s">
        <v>43</v>
      </c>
      <c r="O145" s="85"/>
      <c r="P145" s="231">
        <f>O145*H145</f>
        <v>0</v>
      </c>
      <c r="Q145" s="231">
        <v>0</v>
      </c>
      <c r="R145" s="231">
        <f>Q145*H145</f>
        <v>0</v>
      </c>
      <c r="S145" s="231">
        <v>0</v>
      </c>
      <c r="T145" s="232">
        <f>S145*H145</f>
        <v>0</v>
      </c>
      <c r="AR145" s="233" t="s">
        <v>611</v>
      </c>
      <c r="AT145" s="233" t="s">
        <v>127</v>
      </c>
      <c r="AU145" s="233" t="s">
        <v>83</v>
      </c>
      <c r="AY145" s="16" t="s">
        <v>125</v>
      </c>
      <c r="BE145" s="234">
        <f>IF(N145="základní",J145,0)</f>
        <v>0</v>
      </c>
      <c r="BF145" s="234">
        <f>IF(N145="snížená",J145,0)</f>
        <v>0</v>
      </c>
      <c r="BG145" s="234">
        <f>IF(N145="zákl. přenesená",J145,0)</f>
        <v>0</v>
      </c>
      <c r="BH145" s="234">
        <f>IF(N145="sníž. přenesená",J145,0)</f>
        <v>0</v>
      </c>
      <c r="BI145" s="234">
        <f>IF(N145="nulová",J145,0)</f>
        <v>0</v>
      </c>
      <c r="BJ145" s="16" t="s">
        <v>83</v>
      </c>
      <c r="BK145" s="234">
        <f>ROUND(I145*H145,2)</f>
        <v>0</v>
      </c>
      <c r="BL145" s="16" t="s">
        <v>611</v>
      </c>
      <c r="BM145" s="233" t="s">
        <v>655</v>
      </c>
    </row>
    <row r="146" spans="2:47" s="1" customFormat="1" ht="12">
      <c r="B146" s="37"/>
      <c r="C146" s="38"/>
      <c r="D146" s="235" t="s">
        <v>134</v>
      </c>
      <c r="E146" s="38"/>
      <c r="F146" s="236" t="s">
        <v>656</v>
      </c>
      <c r="G146" s="38"/>
      <c r="H146" s="38"/>
      <c r="I146" s="138"/>
      <c r="J146" s="38"/>
      <c r="K146" s="38"/>
      <c r="L146" s="42"/>
      <c r="M146" s="237"/>
      <c r="N146" s="85"/>
      <c r="O146" s="85"/>
      <c r="P146" s="85"/>
      <c r="Q146" s="85"/>
      <c r="R146" s="85"/>
      <c r="S146" s="85"/>
      <c r="T146" s="86"/>
      <c r="AT146" s="16" t="s">
        <v>134</v>
      </c>
      <c r="AU146" s="16" t="s">
        <v>83</v>
      </c>
    </row>
    <row r="147" spans="2:65" s="1" customFormat="1" ht="21.6" customHeight="1">
      <c r="B147" s="37"/>
      <c r="C147" s="222" t="s">
        <v>218</v>
      </c>
      <c r="D147" s="222" t="s">
        <v>127</v>
      </c>
      <c r="E147" s="223" t="s">
        <v>657</v>
      </c>
      <c r="F147" s="224" t="s">
        <v>658</v>
      </c>
      <c r="G147" s="225" t="s">
        <v>335</v>
      </c>
      <c r="H147" s="226">
        <v>1</v>
      </c>
      <c r="I147" s="227"/>
      <c r="J147" s="228">
        <f>ROUND(I147*H147,2)</f>
        <v>0</v>
      </c>
      <c r="K147" s="224" t="s">
        <v>131</v>
      </c>
      <c r="L147" s="42"/>
      <c r="M147" s="229" t="s">
        <v>1</v>
      </c>
      <c r="N147" s="230" t="s">
        <v>43</v>
      </c>
      <c r="O147" s="85"/>
      <c r="P147" s="231">
        <f>O147*H147</f>
        <v>0</v>
      </c>
      <c r="Q147" s="231">
        <v>0</v>
      </c>
      <c r="R147" s="231">
        <f>Q147*H147</f>
        <v>0</v>
      </c>
      <c r="S147" s="231">
        <v>0</v>
      </c>
      <c r="T147" s="232">
        <f>S147*H147</f>
        <v>0</v>
      </c>
      <c r="AR147" s="233" t="s">
        <v>611</v>
      </c>
      <c r="AT147" s="233" t="s">
        <v>127</v>
      </c>
      <c r="AU147" s="233" t="s">
        <v>83</v>
      </c>
      <c r="AY147" s="16" t="s">
        <v>125</v>
      </c>
      <c r="BE147" s="234">
        <f>IF(N147="základní",J147,0)</f>
        <v>0</v>
      </c>
      <c r="BF147" s="234">
        <f>IF(N147="snížená",J147,0)</f>
        <v>0</v>
      </c>
      <c r="BG147" s="234">
        <f>IF(N147="zákl. přenesená",J147,0)</f>
        <v>0</v>
      </c>
      <c r="BH147" s="234">
        <f>IF(N147="sníž. přenesená",J147,0)</f>
        <v>0</v>
      </c>
      <c r="BI147" s="234">
        <f>IF(N147="nulová",J147,0)</f>
        <v>0</v>
      </c>
      <c r="BJ147" s="16" t="s">
        <v>83</v>
      </c>
      <c r="BK147" s="234">
        <f>ROUND(I147*H147,2)</f>
        <v>0</v>
      </c>
      <c r="BL147" s="16" t="s">
        <v>611</v>
      </c>
      <c r="BM147" s="233" t="s">
        <v>659</v>
      </c>
    </row>
    <row r="148" spans="2:47" s="1" customFormat="1" ht="12">
      <c r="B148" s="37"/>
      <c r="C148" s="38"/>
      <c r="D148" s="235" t="s">
        <v>134</v>
      </c>
      <c r="E148" s="38"/>
      <c r="F148" s="236" t="s">
        <v>658</v>
      </c>
      <c r="G148" s="38"/>
      <c r="H148" s="38"/>
      <c r="I148" s="138"/>
      <c r="J148" s="38"/>
      <c r="K148" s="38"/>
      <c r="L148" s="42"/>
      <c r="M148" s="237"/>
      <c r="N148" s="85"/>
      <c r="O148" s="85"/>
      <c r="P148" s="85"/>
      <c r="Q148" s="85"/>
      <c r="R148" s="85"/>
      <c r="S148" s="85"/>
      <c r="T148" s="86"/>
      <c r="AT148" s="16" t="s">
        <v>134</v>
      </c>
      <c r="AU148" s="16" t="s">
        <v>83</v>
      </c>
    </row>
    <row r="149" spans="2:47" s="1" customFormat="1" ht="12">
      <c r="B149" s="37"/>
      <c r="C149" s="38"/>
      <c r="D149" s="235" t="s">
        <v>436</v>
      </c>
      <c r="E149" s="38"/>
      <c r="F149" s="270" t="s">
        <v>660</v>
      </c>
      <c r="G149" s="38"/>
      <c r="H149" s="38"/>
      <c r="I149" s="138"/>
      <c r="J149" s="38"/>
      <c r="K149" s="38"/>
      <c r="L149" s="42"/>
      <c r="M149" s="237"/>
      <c r="N149" s="85"/>
      <c r="O149" s="85"/>
      <c r="P149" s="85"/>
      <c r="Q149" s="85"/>
      <c r="R149" s="85"/>
      <c r="S149" s="85"/>
      <c r="T149" s="86"/>
      <c r="AT149" s="16" t="s">
        <v>436</v>
      </c>
      <c r="AU149" s="16" t="s">
        <v>83</v>
      </c>
    </row>
    <row r="150" spans="2:65" s="1" customFormat="1" ht="21.6" customHeight="1">
      <c r="B150" s="37"/>
      <c r="C150" s="222" t="s">
        <v>8</v>
      </c>
      <c r="D150" s="222" t="s">
        <v>127</v>
      </c>
      <c r="E150" s="223" t="s">
        <v>661</v>
      </c>
      <c r="F150" s="224" t="s">
        <v>662</v>
      </c>
      <c r="G150" s="225" t="s">
        <v>610</v>
      </c>
      <c r="H150" s="226">
        <v>1</v>
      </c>
      <c r="I150" s="227"/>
      <c r="J150" s="228">
        <f>ROUND(I150*H150,2)</f>
        <v>0</v>
      </c>
      <c r="K150" s="224" t="s">
        <v>1</v>
      </c>
      <c r="L150" s="42"/>
      <c r="M150" s="284" t="s">
        <v>1</v>
      </c>
      <c r="N150" s="285" t="s">
        <v>43</v>
      </c>
      <c r="O150" s="286"/>
      <c r="P150" s="287">
        <f>O150*H150</f>
        <v>0</v>
      </c>
      <c r="Q150" s="287">
        <v>0</v>
      </c>
      <c r="R150" s="287">
        <f>Q150*H150</f>
        <v>0</v>
      </c>
      <c r="S150" s="287">
        <v>0</v>
      </c>
      <c r="T150" s="288">
        <f>S150*H150</f>
        <v>0</v>
      </c>
      <c r="AR150" s="233" t="s">
        <v>611</v>
      </c>
      <c r="AT150" s="233" t="s">
        <v>127</v>
      </c>
      <c r="AU150" s="233" t="s">
        <v>83</v>
      </c>
      <c r="AY150" s="16" t="s">
        <v>125</v>
      </c>
      <c r="BE150" s="234">
        <f>IF(N150="základní",J150,0)</f>
        <v>0</v>
      </c>
      <c r="BF150" s="234">
        <f>IF(N150="snížená",J150,0)</f>
        <v>0</v>
      </c>
      <c r="BG150" s="234">
        <f>IF(N150="zákl. přenesená",J150,0)</f>
        <v>0</v>
      </c>
      <c r="BH150" s="234">
        <f>IF(N150="sníž. přenesená",J150,0)</f>
        <v>0</v>
      </c>
      <c r="BI150" s="234">
        <f>IF(N150="nulová",J150,0)</f>
        <v>0</v>
      </c>
      <c r="BJ150" s="16" t="s">
        <v>83</v>
      </c>
      <c r="BK150" s="234">
        <f>ROUND(I150*H150,2)</f>
        <v>0</v>
      </c>
      <c r="BL150" s="16" t="s">
        <v>611</v>
      </c>
      <c r="BM150" s="233" t="s">
        <v>663</v>
      </c>
    </row>
    <row r="151" spans="2:12" s="1" customFormat="1" ht="6.95" customHeight="1">
      <c r="B151" s="60"/>
      <c r="C151" s="61"/>
      <c r="D151" s="61"/>
      <c r="E151" s="61"/>
      <c r="F151" s="61"/>
      <c r="G151" s="61"/>
      <c r="H151" s="61"/>
      <c r="I151" s="172"/>
      <c r="J151" s="61"/>
      <c r="K151" s="61"/>
      <c r="L151" s="42"/>
    </row>
  </sheetData>
  <sheetProtection password="CC35" sheet="1" objects="1" scenarios="1" formatColumns="0" formatRows="0" autoFilter="0"/>
  <autoFilter ref="C116:K150"/>
  <mergeCells count="9">
    <mergeCell ref="E7:H7"/>
    <mergeCell ref="E9:H9"/>
    <mergeCell ref="E18:H18"/>
    <mergeCell ref="E27:H27"/>
    <mergeCell ref="E85:H85"/>
    <mergeCell ref="E87:H87"/>
    <mergeCell ref="E107:H107"/>
    <mergeCell ref="E109:H10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Richtrová</dc:creator>
  <cp:keywords/>
  <dc:description/>
  <cp:lastModifiedBy>Richtrová</cp:lastModifiedBy>
  <dcterms:created xsi:type="dcterms:W3CDTF">2019-05-31T11:34:47Z</dcterms:created>
  <dcterms:modified xsi:type="dcterms:W3CDTF">2019-05-31T11:34:51Z</dcterms:modified>
  <cp:category/>
  <cp:version/>
  <cp:contentType/>
  <cp:contentStatus/>
</cp:coreProperties>
</file>