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DO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182_SO 182" sheetId="3" r:id="rId3"/>
    <sheet name="SO 201_SO 201" sheetId="4" r:id="rId4"/>
    <sheet name="SO 210_SO 210" sheetId="5" r:id="rId5"/>
    <sheet name="SO 431_SO 431" sheetId="6" r:id="rId6"/>
    <sheet name="SO 501_SO 501" sheetId="7" r:id="rId7"/>
  </sheets>
  <definedNames/>
  <calcPr/>
  <webPublishing/>
</workbook>
</file>

<file path=xl/sharedStrings.xml><?xml version="1.0" encoding="utf-8"?>
<sst xmlns="http://schemas.openxmlformats.org/spreadsheetml/2006/main" count="2817" uniqueCount="809">
  <si>
    <t>Firma: Pontex, spol. s r.o.</t>
  </si>
  <si>
    <t>Rekapitulace ceny</t>
  </si>
  <si>
    <t>Stavba: 1918902HorsoTyn - Most ev č. 193-022b - Horšovský Týn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</si>
  <si>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</si>
  <si>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</si>
  <si>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</si>
  <si>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</si>
  <si>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</si>
  <si>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</si>
  <si>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</si>
  <si>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</si>
  <si>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</si>
  <si>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</si>
  <si>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</si>
  <si>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</si>
  <si>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1918902HorsoTyn</t>
  </si>
  <si>
    <t>Most ev č. 193-022b - Horšovský Týn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</si>
  <si>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</si>
  <si>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</si>
  <si>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</si>
  <si>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</si>
  <si>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</si>
  <si>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</si>
  <si>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</si>
  <si>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</si>
  <si>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</si>
  <si>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</si>
  <si>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</si>
  <si>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</si>
  <si>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</si>
  <si>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</si>
  <si>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</si>
  <si>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</si>
  <si>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</si>
  <si>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</si>
  <si>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</si>
  <si>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</si>
  <si>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</si>
  <si>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</si>
  <si>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</si>
  <si>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</si>
  <si>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</si>
  <si>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</si>
  <si>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</si>
  <si>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</si>
  <si>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</si>
  <si>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</si>
  <si>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</si>
  <si>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</si>
  <si>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</si>
  <si>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</si>
  <si>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</si>
  <si>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</si>
  <si>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</si>
  <si>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</si>
  <si>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</si>
  <si>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</si>
  <si>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</si>
  <si>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</si>
  <si>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</si>
  <si>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</si>
  <si>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</si>
  <si>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2020_OTSKP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</si>
  <si>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</si>
  <si>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</si>
  <si>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</si>
  <si>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</si>
  <si>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</si>
  <si>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A</t>
  </si>
  <si>
    <t>PASPORTIZACE OBJEKTŮ V OKOLÍ STAVBY</t>
  </si>
  <si>
    <t>vč.historických objektů</t>
  </si>
  <si>
    <t>B</t>
  </si>
  <si>
    <t>PASPORTIZACE OBJÍZDNÝCH TRAS</t>
  </si>
  <si>
    <t>7</t>
  </si>
  <si>
    <t>C</t>
  </si>
  <si>
    <t>PASPORTIZACE DOPRAVNÍHO ZNAČENÍ</t>
  </si>
  <si>
    <t>8</t>
  </si>
  <si>
    <t>02730</t>
  </si>
  <si>
    <t>POMOC PRÁCE ZŘÍZ NEBO ZAJIŠŤ OCHRANU INŽENÝRSKÝCH SÍTÍ</t>
  </si>
  <si>
    <t>zajištění ochrany všech stávajících vedení sítí po dobu stavby</t>
  </si>
  <si>
    <t>02851</t>
  </si>
  <si>
    <t>PRŮZKUMNÉ PRÁCE DIAGNOSTIKY KONSTRUKCÍ NA POVRCHU</t>
  </si>
  <si>
    <t>diagnostický průzkum po odbourání a otryskání,</t>
  </si>
  <si>
    <t>02910</t>
  </si>
  <si>
    <t>OSTATNÍ POŽADAVKY - ZEMĚMĚŘIČSKÁ MĚŘENÍ</t>
  </si>
  <si>
    <t>vytyčení stávajících IS</t>
  </si>
  <si>
    <t>vytyčení hranice staveniště, vč.vyhotovení vytyčovacího protokolu stavby</t>
  </si>
  <si>
    <t>12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</si>
  <si>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</si>
  <si>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</si>
  <si>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</si>
  <si>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</si>
  <si>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13</t>
  </si>
  <si>
    <t>zaměř.opěr po odbourání, zaměření povrchu desky + ložné vrstvy + obrusné vrstvy, vč.vytvoření digitálního modelu</t>
  </si>
  <si>
    <t>14</t>
  </si>
  <si>
    <t>02940</t>
  </si>
  <si>
    <t>OSTATNÍ POŽADAVKY - VYPRACOVÁNÍ DOKUMENTACE</t>
  </si>
  <si>
    <t>technické předpisy (betonáž, izolace, sanace, PKO, tryskání apod.)</t>
  </si>
  <si>
    <t>15</t>
  </si>
  <si>
    <t>VTD prefabrikátů 
VTD podpěrné skruže NK 
a další případná VTD</t>
  </si>
  <si>
    <t>1=1,000 [A]</t>
  </si>
  <si>
    <t>16</t>
  </si>
  <si>
    <t>plán sledování a údržby mostu</t>
  </si>
  <si>
    <t>17</t>
  </si>
  <si>
    <t>02943</t>
  </si>
  <si>
    <t>OSTATNÍ POŽADAVKY - VYPRACOVÁNÍ RDS</t>
  </si>
  <si>
    <t>RDS-Z-PDS - pro celou stavbu</t>
  </si>
  <si>
    <t>18</t>
  </si>
  <si>
    <t>02944</t>
  </si>
  <si>
    <t>OSTAT POŽADAVKY - DOKUMENTACE SKUTEČ PROVEDENÍ V DIGIT FORMĚ</t>
  </si>
  <si>
    <t>skutečného provedení stavby - v digitální i tištěné podobě</t>
  </si>
  <si>
    <t>19</t>
  </si>
  <si>
    <t>02945</t>
  </si>
  <si>
    <t>OSTAT POŽADAVKY - GEOMETRICKÝ PLÁN</t>
  </si>
  <si>
    <t>Ve 12-ti vyhotoveních</t>
  </si>
  <si>
    <t>20</t>
  </si>
  <si>
    <t>02946</t>
  </si>
  <si>
    <t>OSTAT POŽADAVKY - FOTODOKUMENTACE</t>
  </si>
  <si>
    <t>Včetně zdokumentování stávajícího stavu během demolice a pasportizace 
přilehlých ploch, okolí a konstrukcí</t>
  </si>
  <si>
    <t>21</t>
  </si>
  <si>
    <t>02950</t>
  </si>
  <si>
    <t>OSTATNÍ POŽADAVKY - POSUDKY, KONTROLY, REVIZNÍ ZPRÁVY</t>
  </si>
  <si>
    <t>Povodňový a havarijní plán</t>
  </si>
  <si>
    <t>22</t>
  </si>
  <si>
    <t>02960</t>
  </si>
  <si>
    <t>OSTATNÍ POŽADAVKY - ODBORNÝ DOZOR</t>
  </si>
  <si>
    <t>Inženýrská činnost pro DIO</t>
  </si>
  <si>
    <t>23</t>
  </si>
  <si>
    <t>Geotechnický dohled</t>
  </si>
  <si>
    <t>24</t>
  </si>
  <si>
    <t>02969R</t>
  </si>
  <si>
    <t>OSTATNÍ POŽADAVKY - ZKUŠEBNÍ VZORKY</t>
  </si>
  <si>
    <t>vzorky zábradlí ,profilování povrchu římsy, kamenů pro obklad a jiné dle požadavků památkové péče k jejich odsouhlasení</t>
  </si>
  <si>
    <t>25</t>
  </si>
  <si>
    <t>02991</t>
  </si>
  <si>
    <t>OSTATNÍ POŽADAVKY - INFORMAČNÍ TABULE</t>
  </si>
  <si>
    <t>Označení stavby dle směrnic investora</t>
  </si>
  <si>
    <t>26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</si>
  <si>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</si>
  <si>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</si>
  <si>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</si>
  <si>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27</t>
  </si>
  <si>
    <t>03190R</t>
  </si>
  <si>
    <t>ZPŘÍSTUPNĚNÍ PILÍŘE V ŘECE</t>
  </si>
  <si>
    <t>Zřízení těžkého pracovního lešení pro odstranění horní části pilíře a vrtání mikropilot 
(obsluha jeřábem ze břehu vč.přístup.cest)</t>
  </si>
  <si>
    <t>SO 182</t>
  </si>
  <si>
    <t>Přechodné dopravní značení</t>
  </si>
  <si>
    <t>02720</t>
  </si>
  <si>
    <t>POMOC PRÁCE ZŘÍZ NEBO ZAJIŠŤ REGULACI A OCHRANU DOPRAVY</t>
  </si>
  <si>
    <t>pro objízdnou trasu nad 7,5 t - pouze údržba a odstranění 
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stavby Součástí položky je i údržba a péče o dopravně inženýrská opatření v 
průběhu celé stavby. 
vč.případné pasportizace v okolí stavby, objízdných tras či dopravního značení 
Součástí položky je vyřízení DIR včetně jeho projednání.</t>
  </si>
  <si>
    <t>pro objízdnou trasu do 7,5 t 
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stavby Součástí položky je i údržba a péče o dopravně inženýrská opatření v 
průběhu celé stavby. 
vč.případné pasportizace v okolí stavby, objízdných tras či dopravního značení 
Součástí položky je vyřízení DIR včetně jeho projednání.</t>
  </si>
  <si>
    <t>Komunikace</t>
  </si>
  <si>
    <t>57792A</t>
  </si>
  <si>
    <t>VÝSPRAVA VÝTLUKŮ SMĚSÍ ACO TL. DO 50MM</t>
  </si>
  <si>
    <t>M2</t>
  </si>
  <si>
    <t>ČERPÁNÍ DLE POKYNU TDI 
celoplošné a lokální výspravy, které budou odsouhlaseny předem objednatelem 
vozidla nad 7,5 t - délka objízdné trasy cca 77,4 km 
vozidla do 7,5 t - délka objízdné trasy cca 15,6 km 
- odfrézování poškozených vozovkových vrstev krytu  tl.50 mm 
- zaříznutí hran 
- vyčištění 
- nátěr spojovací 
- dodání a pokládka předepsanou zhutněnou balenou asfaltovou směsí 
- asfaltová zálivka</t>
  </si>
  <si>
    <t>oprava objízdných tras - odhad cca 1,2% plochy   (77400*6,0+15600*6,0)*0,012=6 696,000 [A]</t>
  </si>
  <si>
    <t>oprava ul.Plzeňská - dl.1 km 
ČERPÁNÍ DLE POKYNU TDI 
celoplošné a lokální výspravy, které budou odsouhlaseny předem objednatelem 
- odfrézování poškozených vozovkových vrstev krytu  tl.50 mm 
- zaříznutí hran 
- vyčištění 
- nátěr spojovací 
- dodání a pokládka předepsanou zhutněnou balenou asfaltovou směsí 
- asfaltová zálivka</t>
  </si>
  <si>
    <t>odhad cca 5% plochy  1000*6,0*0,05=300,000 [A]</t>
  </si>
  <si>
    <t>587201</t>
  </si>
  <si>
    <t>PŘEDLÁŽDĚNÍ KRYTU Z VELKÝCH KOSTEK</t>
  </si>
  <si>
    <t>ul.5.května přes nám Republiky - dl.400 m</t>
  </si>
  <si>
    <t>odhad cca 10% plochy vč.případného doplnění materiálu  400,0*6,0*0,1=240,000 [A]</t>
  </si>
  <si>
    <t>SO 201</t>
  </si>
  <si>
    <t>Most ev. č. 193-022b</t>
  </si>
  <si>
    <t>015111</t>
  </si>
  <si>
    <t>POPLATKY ZA LIKVIDACŮ ODPADŮ NEKONTAMINOVANÝCH - 17 05 04 VYTĚŽENÉ ZEMINY A HORNINY - I. TŘÍDA TĚŽITELNOSTI</t>
  </si>
  <si>
    <t>T</t>
  </si>
  <si>
    <t>zemina. kámen, kamenivo</t>
  </si>
  <si>
    <t>pol.113328  46,86*2,0=93,720 [A]</t>
  </si>
  <si>
    <t>015130</t>
  </si>
  <si>
    <t>POPLATKY ZA LIKVIDACŮ ODPADŮ NEKONTAMINOVANÝCH - 17 03 02 VYBOURANÝ ASFALTOVÝ BETON BEZ DEHTU</t>
  </si>
  <si>
    <t>pol.113338  15,16*2,4=36,384 [A]</t>
  </si>
  <si>
    <t>015140</t>
  </si>
  <si>
    <t>POPLATKY ZA LIKVIDACŮ ODPADŮ NEKONTAMINOVANÝCH - 17 01 01 BETON Z DEMOLIC OBJEKTŮ, ZÁKLADŮ TV</t>
  </si>
  <si>
    <t>beton prostý</t>
  </si>
  <si>
    <t>pol.966118  6,408*2,5=16,020 [A] 
pol.966158  20,05*2,3=46,115 [B] 
pol.97816  6,3*2,3=14,490 [C] 
pol.113348  27,69*2,3=63,687 [D] 
Celkem: A+B+C+D=140,312 [E]</t>
  </si>
  <si>
    <t>015330</t>
  </si>
  <si>
    <t>POPLATKY ZA LIKVIDACŮ ODPADŮ NEKONTAMINOVANÝCH - 17 05 04 KAMENNÁ SUŤ</t>
  </si>
  <si>
    <t>pol.113534  48,0*0,1*0,25*2,6=3,120 [A] 
pol.11355  48,0*0,1*0,1*2,6=1,248 [B] 
Celkem: A+B=4,368 [C]</t>
  </si>
  <si>
    <t>015420</t>
  </si>
  <si>
    <t>POPLATKY ZA LIKVIDACŮ ODPADŮ NEKONTAMINOVANÝCH - 17 06 04 ZBYTKY IZOLAČNÍCH MATERIÁLŮ</t>
  </si>
  <si>
    <t>pol.97817  216,72*0,01*2,4=5,201 [A]</t>
  </si>
  <si>
    <t>02930</t>
  </si>
  <si>
    <t>OSTATNÍ POŽADAVKY - UMĚLECKÁ DÍLA</t>
  </si>
  <si>
    <t>Opatrné snesení dřevěného kříže z podstavce a odvoz a uložení v mezideponii, zpětné osazení</t>
  </si>
  <si>
    <t>029412</t>
  </si>
  <si>
    <t>OSTATNÍ POŽADAVKY - VYPRACOVÁNÍ MOSTNÍHO LISTU</t>
  </si>
  <si>
    <t>výpočet zatížitelnosti vč.vyhodnocení</t>
  </si>
  <si>
    <t>02953</t>
  </si>
  <si>
    <t>OSTATNÍ POŽADAVKY - HLAVNÍ MOSTNÍ PROHLÍDKA</t>
  </si>
  <si>
    <t>1. HMP vč.zpřístupnění</t>
  </si>
  <si>
    <t>Pamětní destička rozměrů A3 z plastu</t>
  </si>
  <si>
    <t>Zemní práce</t>
  </si>
  <si>
    <t>11120</t>
  </si>
  <si>
    <t>ODSTRANĚNÍ KŘOVIN</t>
  </si>
  <si>
    <t>vč.štěpkování</t>
  </si>
  <si>
    <t>op.3  10,0=10,000 [A]</t>
  </si>
  <si>
    <t>113328</t>
  </si>
  <si>
    <t>ODSTRAN PODKL ZPEVNĚNÝCH PLOCH Z KAMENIVA NESTMEL, ODVOZ DO 20KM</t>
  </si>
  <si>
    <t>M3</t>
  </si>
  <si>
    <t>vč.odvozu a uložení na skládku</t>
  </si>
  <si>
    <t>předmostí zámek tl.220 mm  (6,0*15,0+33,0m2)*0,22=27,060 [B] 
předmostí Domažlice tl.220 mm   6,0*15,0*0,22=19,800 [C] 
Celkem: B+C=46,860 [D]</t>
  </si>
  <si>
    <t>113338</t>
  </si>
  <si>
    <t>ODSTRAN PODKL ZPEVNĚNÝCH PLOCH S ASFALT POJIVEM, ODVOZ DO 20KM</t>
  </si>
  <si>
    <t>vč.odvozu a uložení na skládku objednatele Valdorf Horš.Týn</t>
  </si>
  <si>
    <t>ochrana izolace tl.30 mm   5,6*38,7*0,03=6,502 [A] 
chodník Domažlice tl.30+50 mm  13,6*(2,8+2,4)*0,08=5,658 [B] 
nad výkopem za opěrami tl.50 mm  6,0*5,0*0,05*2=3,000 [C] 
Celkem: A+B+C=15,160 [D]</t>
  </si>
  <si>
    <t>113348</t>
  </si>
  <si>
    <t>ODSTRAN PODKL ZPEVNĚNÝCH PLOCH S CEM POJIVEM, ODVOZ DO 20KM</t>
  </si>
  <si>
    <t>předmostí zámek tl.130 mm  (6,0*15,0+33,0m2)*0,130=15,990 [B] 
předmostí Domažlice tl.130 mm   6,0*15,0*0,130=11,700 [C] 
Celkem: B+C=27,690 [D]</t>
  </si>
  <si>
    <t>113534</t>
  </si>
  <si>
    <t>ODSTRANĚNÍ CHODNÍKOVÝCH KAMENNÝCH OBRUBNÍKŮ, ODVOZ DO 5KM</t>
  </si>
  <si>
    <t>M</t>
  </si>
  <si>
    <t>podél chodníků na předmostích  8,5+11,5+14,0*2=48,000 [A]</t>
  </si>
  <si>
    <t>11355</t>
  </si>
  <si>
    <t>ODSTRANĚNÍ OBRUB Z DLAŽEBNÍCH KOSTEK JEDNODUCHÝCH</t>
  </si>
  <si>
    <t>ve vozovce - podél obrubníku na předmostích  8,5+11,5+14,0*2=48,000 [A]</t>
  </si>
  <si>
    <t>113728</t>
  </si>
  <si>
    <t>FRÉZOVÁNÍ ZPEVNĚNÝCH PLOCH ASFALTOVÝCH, ODVOZ DO 20KM</t>
  </si>
  <si>
    <t>vč.odvozu na skládku objednatele Valdorf Horš.Týn</t>
  </si>
  <si>
    <t>na mostě (rub záv.zídky) - tl.110 mm  5,6*38,7*0,110=23,839 [A] 
předmostí zámek tl.100 mm  6,0*15,0*0,1=9,000 [D] 
sjezd Źižkova tl.150 mm  33,0m2*0,15=4,950 [B] 
předmostí Domažlice tl.100 m   6,0*15,0*0,1=9,000 [C] 
Celkem: A+D+B+C=46,789 [E]</t>
  </si>
  <si>
    <t>113766</t>
  </si>
  <si>
    <t>FRÉZOVÁNÍ DRÁŽKY PRŮŘEZU DO 800MM2 V ASFALTOVÉ VOZOVCE</t>
  </si>
  <si>
    <t>napojení vozovky a živ.chodníků</t>
  </si>
  <si>
    <t>vozovka  6,0*2+3,8=15,800 [B] 
chodníky  2,6+2,6=5,200 [A] 
Celkem: B+A=21,000 [C]</t>
  </si>
  <si>
    <t>121101</t>
  </si>
  <si>
    <t>SEJMUTÍ ORNICE NEBO LESNÍ PŮDY S ODVOZEM DO 1KM</t>
  </si>
  <si>
    <t>vč.odvozu na meziskládku - použije se zpět</t>
  </si>
  <si>
    <t>v místě provizorní  lávky a výkopu 
op.1  8,0*5,0*0,1=4,000 [A] 
op.3  5,0*4,0*0,1=2,000 [B] 
Celkem: A+B=6,000 [C]</t>
  </si>
  <si>
    <t>125731</t>
  </si>
  <si>
    <t>VYKOPÁVKY ZE ZEMNÍKŮ A SKLÁDEK TŘ. I, ODVOZ DO 1KM</t>
  </si>
  <si>
    <t>ornice pro zpětné použití</t>
  </si>
  <si>
    <t>6,0=6,000 [A]</t>
  </si>
  <si>
    <t>131738</t>
  </si>
  <si>
    <t>HLOUBENÍ JAM ZAPAŽ I NEPAŽ TŘ. I, ODVOZ DO 20KM</t>
  </si>
  <si>
    <t>vč.odvozu na skládku</t>
  </si>
  <si>
    <t>3,3*2,6*(10,9+2,0*2)*2=255,684 [A]</t>
  </si>
  <si>
    <t>17120</t>
  </si>
  <si>
    <t>ULOŽENÍ SYPANINY DO NÁSYPŮ A NA SKLÁDKY BEZ ZHUTNĚNÍ</t>
  </si>
  <si>
    <t>zemina  255,684=255,684 [A] 
ornice  6,0=6,000 [B] 
Celkem: A+B=261,684 [C]</t>
  </si>
  <si>
    <t>17481</t>
  </si>
  <si>
    <t>ZÁSYP JAM A RÝH Z NAKUPOVANÝCH MATERIÁLŮ</t>
  </si>
  <si>
    <t>přechodová oblast</t>
  </si>
  <si>
    <t>za opěrami  1,81m2*10,9*2=39,458 [A] 
boční klíny k opěrám  3,3*2,6*2,0*2*2=68,640 [B] 
Celkem: A+B=108,098 [C]</t>
  </si>
  <si>
    <t>17581</t>
  </si>
  <si>
    <t>OBSYP POTRUBÍ A OBJEKTŮ Z NAKUPOVANÝCH MATERIÁLŮ</t>
  </si>
  <si>
    <t>ochranný zásyp a podkladní přechodový klín</t>
  </si>
  <si>
    <t>2,05m2*10,9*2=44,690 [A]</t>
  </si>
  <si>
    <t>18221</t>
  </si>
  <si>
    <t>ROZPROSTŘENÍ ORNICE VE SVAHU V TL DO 0,10M</t>
  </si>
  <si>
    <t>op.3  5,0*4,0=20,000 [A]</t>
  </si>
  <si>
    <t>18231</t>
  </si>
  <si>
    <t>ROZPROSTŘENÍ ORNICE V ROVINĚ V TL DO 0,10M</t>
  </si>
  <si>
    <t>op.1  8,0*5,0=40,000 [A]</t>
  </si>
  <si>
    <t>28</t>
  </si>
  <si>
    <t>18242</t>
  </si>
  <si>
    <t>ZALOŽENÍ TRÁVNÍKU HYDROOSEVEM NA ORNICI</t>
  </si>
  <si>
    <t>40,0+20,0=60,000 [A]</t>
  </si>
  <si>
    <t>29</t>
  </si>
  <si>
    <t>18247</t>
  </si>
  <si>
    <t>OŠETŘOVÁNÍ TRÁVNÍKU</t>
  </si>
  <si>
    <t>Základy</t>
  </si>
  <si>
    <t>30</t>
  </si>
  <si>
    <t>21331</t>
  </si>
  <si>
    <t>DRENÁŽNÍ VRSTVY Z BETONU MEZEROVITÉHO (DRENÁŽNÍHO)</t>
  </si>
  <si>
    <t>okolo drenáže opěr   0,3*0,3*10,9*2=1,962 [A]</t>
  </si>
  <si>
    <t>31</t>
  </si>
  <si>
    <t>21341</t>
  </si>
  <si>
    <t>DRENÁŽNÍ VRSTVY Z PLASTBETONU (PLASTMALTY)</t>
  </si>
  <si>
    <t>podélné žebro 0,15*0,04*39,1*2=0,469 [A] 
okolo odv.trubiček 0,45*0,4*0,07*16=0,202 [B] 
okolo odvodňovačů  0,15*0,04*3*8=0,144 [C] 
Celkem: A+B+C=0,815 [D]</t>
  </si>
  <si>
    <t>32</t>
  </si>
  <si>
    <t>22501R</t>
  </si>
  <si>
    <t>MIKROZÁPOROVÁ STĚNA DOČASNÁ</t>
  </si>
  <si>
    <t>pažení části výkopu za op.3 (zřízení a odstranění vč.odvozu)</t>
  </si>
  <si>
    <t>4,0=4,000 [A]</t>
  </si>
  <si>
    <t>33</t>
  </si>
  <si>
    <t>227831</t>
  </si>
  <si>
    <t>MIKROPILOTY KOMPLET D DO 150MM NA POVRCHU</t>
  </si>
  <si>
    <t>112/20 vč.tlakových hlavic</t>
  </si>
  <si>
    <t>opěra 1,3  
svislé  (2+2)*2*10,5=84,000 [A] 
odkloněné  (3+3)*2*10,5=126,000 [B] 
pilíř 2 
svislé  (3+3)*10,5=63,000 [C] 
odkloněné  5*2*2*10,5=210,000 [D] 
Celkem: A+B+C+D=483,000 [E]</t>
  </si>
  <si>
    <t>34</t>
  </si>
  <si>
    <t>26115</t>
  </si>
  <si>
    <t>VRTY PRO KOTVENÍ, INJEKTÁŽ A MIKROPILOTY NA POVRCHU TŘ. I D DO 300MM</t>
  </si>
  <si>
    <t>opěra 1,3  
svislé  (2+2)*2*(10,0-3,7-1,0)=42,400 [A] 
odkloněné  (3+3)*2*(10,0-3,7-1,0)=63,600 [B] 
pilíř 2 
svislé  (3+3)*(10,0-3,5-1,0)=33,000 [C] 
odkloněné  5*2*2*(10,0-3,5-1,0)=110,000 [D] 
Celkem: A+B+C+D=249,000 [E]</t>
  </si>
  <si>
    <t>35</t>
  </si>
  <si>
    <t>26135</t>
  </si>
  <si>
    <t>VRTY PRO KOTVENÍ, INJEKTÁŽ A MIKROPILOTY NA POVRCHU TŘ. III D DO 300MM</t>
  </si>
  <si>
    <t>odhad 1,0m do podloží</t>
  </si>
  <si>
    <t>opěry  10*2*1,0=20,000 [A] 
pilíř  26*1,0=26,000 [B] 
Celkem: A+B=46,000 [C]</t>
  </si>
  <si>
    <t>36</t>
  </si>
  <si>
    <t>26145</t>
  </si>
  <si>
    <t>VRTY PRO KOTVENÍ, INJEKTÁŽ A MIKROPILOTY NA POVRCHU TŘ. IV D DO 300MM</t>
  </si>
  <si>
    <t>skrz stávající opěry, pilíř - jádrový vrt (prům.vrtu 220-240 mm)</t>
  </si>
  <si>
    <t>opěra 1,3  
svislé  (2+2)*2*3,7=29,600 [A] 
odkloněné  (3+3)*2*3,7=44,400 [B] 
pilíř 2 
svislé  (3+3)*3,5=21,000 [C] 
odkloněné  5*2*2*3,5=70,000 [D] 
Celkem: A+B+C+D=165,000 [E]</t>
  </si>
  <si>
    <t>37</t>
  </si>
  <si>
    <t>261914</t>
  </si>
  <si>
    <t>VRTY PRO KOTVENÍ A INJEKTÁŽ TŘ V A VI NA POVRCHU D DO 35MM</t>
  </si>
  <si>
    <t>pro injektáž 
Čerpáno dle skutečného stavu po odsouhlasení TDI</t>
  </si>
  <si>
    <t>opěry  2,3*10,9*2*6ks/m2*1,0=300,840 [A] 
pilíř  2,0*8,0*2*6ks/m2*1,0=192,000 [B] 
Celkem: A+B=492,840 [C]</t>
  </si>
  <si>
    <t>38</t>
  </si>
  <si>
    <t>281451</t>
  </si>
  <si>
    <t>INJEKTOVÁNÍ NÍZKOTLAKÉ Z CEMENTOVÉ MALTY NA POVRCHU</t>
  </si>
  <si>
    <t>zpevnění opěr a pilíře před vrtáním mikropilot 
Čerpáno dle skutečného stavu po odsouhlasení TDI</t>
  </si>
  <si>
    <t>odhad 15% objemu 
opěry  1,8*2,3*10,9*2*0,15=13,538 [A] 
pilíř  1,5*2,0*8,0*0,15=3,600 [B] 
Celkem: A+B=17,138 [C]</t>
  </si>
  <si>
    <t>39</t>
  </si>
  <si>
    <t>285392</t>
  </si>
  <si>
    <t>DODATEČNÉ KOTVENÍ VLEPENÍM BETONÁŘSKÉ VÝZTUŽE D DO 16MM DO VRTŮ</t>
  </si>
  <si>
    <t>dodání výztuže, provedení vrtu, vsunutí výztuže do vyvrtaného profilu a její 
zalepení předepsaným pojivem</t>
  </si>
  <si>
    <t>ve 2 řadách po 300 mm 
nová a původní opěra  2*8,7/0,3*2=116,000 [A] 
nový a původní pilíř 0=0,000 [B] 
Celkem: A+B=116,000 [C]</t>
  </si>
  <si>
    <t>40</t>
  </si>
  <si>
    <t>28999</t>
  </si>
  <si>
    <t>OPLÁŠTĚNÍ (ZPEVNĚNÍ) Z FÓLIE</t>
  </si>
  <si>
    <t>těsnící fólie</t>
  </si>
  <si>
    <t>za rubem opěr  1,4*10,9*2=30,520 [A]</t>
  </si>
  <si>
    <t>Svislé konstrukce</t>
  </si>
  <si>
    <t>41</t>
  </si>
  <si>
    <t>31717</t>
  </si>
  <si>
    <t>KOVOVÉ KONSTRUKCE PRO KOTVENÍ ŘÍMSY</t>
  </si>
  <si>
    <t>KG</t>
  </si>
  <si>
    <t>odhad 6 kg/kus po 2 ks/2 m na NK  20*2*6,0*2=480,000 [A]</t>
  </si>
  <si>
    <t>42</t>
  </si>
  <si>
    <t>317325</t>
  </si>
  <si>
    <t>ŘÍMSY ZE ŽELEZOBETONU DO C30/37</t>
  </si>
  <si>
    <t>(0,35*0,55+0,5*0,35+1,55*0,25)*(40,7+43,7)=63,722 [A] 
odpočet chráničky  -3,1416*0,055*0,055*(40,72+43,7*7)=-3,294 [B] 
Celkem: A+B=60,428 [C]</t>
  </si>
  <si>
    <t>43</t>
  </si>
  <si>
    <t>317365</t>
  </si>
  <si>
    <t>VÝZTUŽ ŘÍMS Z OCELI 10505, B500B</t>
  </si>
  <si>
    <t>odhad 160 kg/m3</t>
  </si>
  <si>
    <t>60,428*0,160=9,668 [A]</t>
  </si>
  <si>
    <t>44</t>
  </si>
  <si>
    <t>327212</t>
  </si>
  <si>
    <t>ZDI OPĚRNÉ, ZÁRUBNÍ, NÁBŘEŽNÍ Z LOMOVÉHO KAMENE NA MC</t>
  </si>
  <si>
    <t>přizdění stáv.nábřežní zdi op.1 u sjezdu Žižkova, římsa se použije stávající   5,0*0,5*0,5*0,7=0,875 [A]</t>
  </si>
  <si>
    <t>45</t>
  </si>
  <si>
    <t>327215</t>
  </si>
  <si>
    <t>PŘEZDĚNÍ ZDÍ Z KAMENNÉHO ZDIVA</t>
  </si>
  <si>
    <t>vč.doplnění potřebného materiálu</t>
  </si>
  <si>
    <t>nábřežní zeď na návodní straně mostu za OP1 pod elektro rozvaděčem  6,0*0,8*2,0=9,600 [A] 
římsa u sjezdu Žižkova OP1  0,6*0,2*5,0=0,600 [B] 
Celkem: A+B=10,200 [C]</t>
  </si>
  <si>
    <t>46</t>
  </si>
  <si>
    <t>333215</t>
  </si>
  <si>
    <t>PŘEZDĚNÍ OPĚR A KŘÍDEL Z KAMENNÉHO ZDIVA</t>
  </si>
  <si>
    <t>části opěr vč.doplnění potřebného materiálu</t>
  </si>
  <si>
    <t>krajní horní části opěr   0,9*0,9*0,9*4=2,916 [A] 
oprava obkladu opěr a pilíře pod hladinou  5,0=5,000 [B] 
Celkem: A+B=7,916 [C]</t>
  </si>
  <si>
    <t>47</t>
  </si>
  <si>
    <t>333221</t>
  </si>
  <si>
    <t>OBKLAD MOSTNÍCH OPĚR A KŘÍDEL KVÁDROVÝ A ŘÁDKOVÝ</t>
  </si>
  <si>
    <t>použijí se stávající očíslované kameny, vč.kotvení a doplnění cca 30% nového materiálu</t>
  </si>
  <si>
    <t>opěry tl.400 mm  (11,3+8,3)*0,5*0,9*0,4*2=7,056 [C]</t>
  </si>
  <si>
    <t>48</t>
  </si>
  <si>
    <t>333325</t>
  </si>
  <si>
    <t>MOSTNÍ OPĚRY A KŘÍDLA ZE ŽELEZOVÉHO BETONU DO C30/37</t>
  </si>
  <si>
    <t>C30/37 -XF2 vč.bednění, výplně a těsnění pracovních a dilatačních spar, vč.nátěru 
zasypaných ploch proti zemní vlhkosti, vč.ochrany této izolace, vč.odvodnění 
úl.prahu, vč.letopočtu z obou stran mostu</t>
  </si>
  <si>
    <t>op.1  2,05m2*8,8+(1,0*0,9+0,67m2)*(10,9-8,8)=21,337 [A] 
op.3  2,1m2*8,8+(1,0*0,9+0,67m2)*(10,9-8,8)=21,777 [B] 
bločky  0,9*0,9*0,2*2*2=0,648 [C] 
Celkem: A+B+C=43,762 [D]</t>
  </si>
  <si>
    <t>49</t>
  </si>
  <si>
    <t>333365</t>
  </si>
  <si>
    <t>VÝZTUŽ MOSTNÍCH OPĚR A KŘÍDEL Z OCELI 10505, B500B</t>
  </si>
  <si>
    <t>odhad 200 kg/m3</t>
  </si>
  <si>
    <t>43,762*0,200=8,752 [A]</t>
  </si>
  <si>
    <t>50</t>
  </si>
  <si>
    <t>334221</t>
  </si>
  <si>
    <t>OBKLAD MOSTNÍCH PILÍŘŮ KVÁDROVÝ A ŘÁDKOVÝ</t>
  </si>
  <si>
    <t>použijí se stávající očíslované kameny, vč.kotvení a doplnění cca 30% nového materiálu 
vč.dopravy materiálu pod most (loď, ponton)</t>
  </si>
  <si>
    <t>pilíř tl.150 mm  0,15*(5,3*2,8+1,5*2,5*2)=3,351 [B]</t>
  </si>
  <si>
    <t>51</t>
  </si>
  <si>
    <t>334325</t>
  </si>
  <si>
    <t>MOSTNÍ PILÍŘE A STATIVA ZE ŽELEZOVÉHO BETONU DO C30/37</t>
  </si>
  <si>
    <t>C30/37 -XF2 vč.bednění, výplně a těsnění pracovních a dilatačních spar,</t>
  </si>
  <si>
    <t>0,9m2*8,34+0,9*1,25*0,35*2=8,294 [A]</t>
  </si>
  <si>
    <t>52</t>
  </si>
  <si>
    <t>334365</t>
  </si>
  <si>
    <t>VÝZTUŽ MOSTNÍCH PILÍŘŮ A STATIV Z OCELI 10505, B500B</t>
  </si>
  <si>
    <t>odhad 250 kg/m3</t>
  </si>
  <si>
    <t>8,294*0,250=2,074 [A]</t>
  </si>
  <si>
    <t>Vodorovné konstrukce</t>
  </si>
  <si>
    <t>53</t>
  </si>
  <si>
    <t>420325</t>
  </si>
  <si>
    <t>PŘECHODOVÉ DESKY MOSTNÍCH OPĚR ZE ŽELEZOBETONU C30/37</t>
  </si>
  <si>
    <t>2,5*0,25*10,9*2=13,625 [A]</t>
  </si>
  <si>
    <t>54</t>
  </si>
  <si>
    <t>420365</t>
  </si>
  <si>
    <t>VÝZTUŽ PŘECHODOVÝCH DESEK MOSTNÍCH OPĚR Z OCELI 10505, B500B</t>
  </si>
  <si>
    <t>Odhad 160 kg/m3</t>
  </si>
  <si>
    <t>13,625*0,160=2,180 [A]</t>
  </si>
  <si>
    <t>55</t>
  </si>
  <si>
    <t>422326R</t>
  </si>
  <si>
    <t>MOSTNÍ NOSNÉ TRÁMOVÉ KONSTRUKCE ZE ŽELEZOBETONU C50/60</t>
  </si>
  <si>
    <t>beton C45/55</t>
  </si>
  <si>
    <t>monol.dobetonávka  0,28m2*4*18,25*2=40,880 [A] 
koncové příčníky  7,64m2*1,0*2=15,280 [B] 
střední příčník  8,48m2*0,8=6,784 [C] 
Celkem: A+B+C=62,944 [D]</t>
  </si>
  <si>
    <t>56</t>
  </si>
  <si>
    <t>422365</t>
  </si>
  <si>
    <t>VÝZTUŽ MOSTNÍ TRÁMOVÉ KONSTRUKCE Z OCELI 10505, B500B</t>
  </si>
  <si>
    <t>odhad 300 kg/m3</t>
  </si>
  <si>
    <t>62,944*0,300=18,883 [A]</t>
  </si>
  <si>
    <t>57</t>
  </si>
  <si>
    <t>424137R</t>
  </si>
  <si>
    <t>MOSTNÍ NOSNÍKY Z DÍLCŮ Z PŘEDPJ BET DO C60/70</t>
  </si>
  <si>
    <t>předpjaté deskové prefabrikáty z vysokopevnostního betonu C 55/67 – XF2,  
dodání dílce požadovaného tvaru a vlastností, jeho skladování, doprava a osazení do definitivní polohy, včetně komplexní technologie výroby a montáže dílců, (jeřábem na obou březích),  ošetření a ochrana dílců, 
vč.veškeré výztuže, případně i tuhé kovové prvky a závěsná oka 
včetně kabelů spojitosti 
vč.veškerých podpěrných konstrukcí vč.založení v řece</t>
  </si>
  <si>
    <t>(0,957+0,971+0,996+0,971+0,957)m2*18,25*2=177,098 [A]</t>
  </si>
  <si>
    <t>58</t>
  </si>
  <si>
    <t>42838</t>
  </si>
  <si>
    <t>KLOUB ZE ŽELEZOBETONU VČET VÝZTUŽE</t>
  </si>
  <si>
    <t>přechodové desky</t>
  </si>
  <si>
    <t>10,9*2=21,800 [A]</t>
  </si>
  <si>
    <t>59</t>
  </si>
  <si>
    <t>42853</t>
  </si>
  <si>
    <t>MOSTNÍ LOŽISKA HRNCOVÁ PRO ZATÍŽ DO 5,0MN</t>
  </si>
  <si>
    <t>kompletní vč.PKO</t>
  </si>
  <si>
    <t>opěry  2+2=4,000 [A] 
pilíř  2=2,000 [B] 
Celkem: A+B=6,000 [C]</t>
  </si>
  <si>
    <t>60</t>
  </si>
  <si>
    <t>451312</t>
  </si>
  <si>
    <t>PODKLADNÍ A VÝPLŇOVÉ VRSTVY Z PROSTÉHO BETONU C12/15</t>
  </si>
  <si>
    <t>za a pod opěrami  0,7*0,8*10,9*2=12,208 [A] 
pod přechod.deskami  2,5*11,4*0,15*2=8,550 [B] 
pod římsou za op.1  3,0*2,0*0,2=1,200 [C] 
pod drenáží  1,0*0,2*10,9*2=4,360 [D] 
Celkem: A+B+C+D=26,318 [E]</t>
  </si>
  <si>
    <t>61</t>
  </si>
  <si>
    <t>45157</t>
  </si>
  <si>
    <t>PODKLADNÍ A VÝPLŇOVÉ VRSTVY Z KAMENIVA TĚŽENÉHO</t>
  </si>
  <si>
    <t>ŚP 0-16</t>
  </si>
  <si>
    <t>za rubem opěr - okolo těsnící fólie   (0,15+0,15)*1,4*10,9*2=9,156 [A]</t>
  </si>
  <si>
    <t>62</t>
  </si>
  <si>
    <t>561431</t>
  </si>
  <si>
    <t>KAMENIVO ZPEVNĚNÉ CEMENTEM TŘ. I TL. DO 150MM</t>
  </si>
  <si>
    <t>SC C 8/10  tl.130 mm</t>
  </si>
  <si>
    <t>sjezd Źižkova  33,0m2=33,000 [B] 
nad výkopem  6,5*3,0*2=39,000 [C] 
Celkem: B+C=72,000 [D]</t>
  </si>
  <si>
    <t>63</t>
  </si>
  <si>
    <t>56335</t>
  </si>
  <si>
    <t>VOZOVKOVÉ VRSTVY ZE ŠTĚRKODRTI TL. DO 250MM</t>
  </si>
  <si>
    <t>tl.min.220 mm</t>
  </si>
  <si>
    <t>chodník Domažlice  13,6*(2,8+2,4)=70,720 [A] 
sjezd Źižkova  33,0m2=33,000 [B] 
nad výkopem  6,5*2,5*2=32,500 [C] 
Celkem: A+B+C=136,220 [D]</t>
  </si>
  <si>
    <t>64</t>
  </si>
  <si>
    <t>572123</t>
  </si>
  <si>
    <t>INFILTRAČNÍ POSTŘIK Z EMULZE DO 1,0KG/M2</t>
  </si>
  <si>
    <t>PI-EP 0,6 kg/m2</t>
  </si>
  <si>
    <t>70,72+72,0=142,720 [A]</t>
  </si>
  <si>
    <t>65</t>
  </si>
  <si>
    <t>572214</t>
  </si>
  <si>
    <t>SPOJOVACÍ POSTŘIK Z MODIFIK EMULZE DO 0,5KG/M2</t>
  </si>
  <si>
    <t>PS-EP 0,35 kg/m3</t>
  </si>
  <si>
    <t>70,72+196,8+686,8-264,55=689,770 [A]</t>
  </si>
  <si>
    <t>66</t>
  </si>
  <si>
    <t>574A21</t>
  </si>
  <si>
    <t>ASFALTOVÝ BETON PRO OBRUSNÉ VRSTVY ACO 8 TL. 30MM</t>
  </si>
  <si>
    <t>chodník Domažlice  13,6*(2,8+2,4)=70,720 [A]</t>
  </si>
  <si>
    <t>67</t>
  </si>
  <si>
    <t>574B34</t>
  </si>
  <si>
    <t>ASFALTOVÝ BETON PRO OBRUSNÉ VRSTVY MODIFIK ACO 11+, 11S TL. 40MM</t>
  </si>
  <si>
    <t>na mostě (rub záv.zídky) - 2 vrstvy  6,5*(38,0+1,35*2)*2=529,100 [A] 
odpočet odvod.proužek (dl.NK)  -0,5*2*39,1=-39,100 [D] 
předmostí zámek  6,0*(15,0-1,35)+33,0m2=114,900 [B] 
předmostí Domažlice  6,0*(15,0-1,35)=81,900 [C] 
Celkem: A+D+B+C=686,800 [E]</t>
  </si>
  <si>
    <t>68</t>
  </si>
  <si>
    <t>574D56</t>
  </si>
  <si>
    <t>ASFALTOVÝ BETON PRO LOŽNÍ VRSTVY MODIFIK ACL 16+, 16S TL. 60MM</t>
  </si>
  <si>
    <t>předmostí zámek  6,0*(15,0-1,35)+33,0m2=114,900 [B] 
předmostí Domažlice  6,0*(15,0-1,35)=81,900 [C] 
Celkem: B+C=196,800 [D]</t>
  </si>
  <si>
    <t>69</t>
  </si>
  <si>
    <t>574F46</t>
  </si>
  <si>
    <t>ASFALTOVÝ BETON PRO PODKLADNÍ VRSTVY MODIFIK ACP 16+, 16S TL. 50MM</t>
  </si>
  <si>
    <t>chodník Domažlice  13,6*(2,8+2,4)=70,720 [A] 
sjezd Źižkova  33,0m2=33,000 [B] 
nad výkopem  6,5*3,5*2=45,500 [C] 
Celkem: A+B+C=149,220 [D]</t>
  </si>
  <si>
    <t>70</t>
  </si>
  <si>
    <t>575B41</t>
  </si>
  <si>
    <t>LITÝ ASFALT MA II (KŘIŽ, PARKOVIŠTĚ, ZASTÁVKY) 8 TL. 35MM</t>
  </si>
  <si>
    <t>odvodňovací proužek</t>
  </si>
  <si>
    <t>mezi dilatace  0,5*2*39,1=39,100 [A]</t>
  </si>
  <si>
    <t>71</t>
  </si>
  <si>
    <t>587202</t>
  </si>
  <si>
    <t>PŘEDLÁŽDĚNÍ KRYTU Z DROBNÝCH KOSTEK</t>
  </si>
  <si>
    <t>rozebrání stávající dlažby a pokládka dlažby ze stávajícího dlažebního materiálu (bez dodávky nového) 
zahrnuje nezbytnou manipulaci s tímto materiálem (nakládání, doprava, složení, očištění) 
- dodání a rozprostření materiálu pro lože a jeho tloušťku předepsanou dokumentací a pro předepsanou výplň spar</t>
  </si>
  <si>
    <t>chodník u odbočení ul.Žižkova  8,5*1,2=10,200 [A]</t>
  </si>
  <si>
    <t>72</t>
  </si>
  <si>
    <t>587203</t>
  </si>
  <si>
    <t>PŘEDLÁŽDĚNÍ KRYTU Z MOZAIKOVÝCH KOSTEK</t>
  </si>
  <si>
    <t>chodník u kříže  11,5*1,5=17,250 [A]</t>
  </si>
  <si>
    <t>Úpravy povrchů, podlahy, výplně otvorů</t>
  </si>
  <si>
    <t>73</t>
  </si>
  <si>
    <t>62745</t>
  </si>
  <si>
    <t>SPÁROVÁNÍ STARÉHO ZDIVA CEMENTOVOU MALTOU</t>
  </si>
  <si>
    <t>očištěné stávající kce</t>
  </si>
  <si>
    <t>opěry  (2,5*14,0+1,7*8,8)*2=99,920 [A] 
pilíř  2,5*20,0=50,000 [B] 
Celkem: A+B=149,920 [C]</t>
  </si>
  <si>
    <t>Přidružená stavební výroba</t>
  </si>
  <si>
    <t>74</t>
  </si>
  <si>
    <t>711432</t>
  </si>
  <si>
    <t>IZOLACE MOSTOVEK POD ŘÍMSOU ASFALTOVÝMI PÁSY</t>
  </si>
  <si>
    <t>Ochrana izolace pod římsou - s kovovou vložkou</t>
  </si>
  <si>
    <t>2,2*39,1*2=172,040 [A]</t>
  </si>
  <si>
    <t>75</t>
  </si>
  <si>
    <t>711442</t>
  </si>
  <si>
    <t>IZOLACE MOSTOVEK CELOPLOŠNÁ ASFALTOVÝMI PÁSY S PEČETÍCÍ VRSTVOU</t>
  </si>
  <si>
    <t>9,9*(38,0+2,35*2)=422,730 [A]</t>
  </si>
  <si>
    <t>76</t>
  </si>
  <si>
    <t>711509</t>
  </si>
  <si>
    <t>OCHRANA IZOLACE NA POVRCHU TEXTILIÍ</t>
  </si>
  <si>
    <t>rub opěr  2,5*10,9*2=54,500 [A]</t>
  </si>
  <si>
    <t>77</t>
  </si>
  <si>
    <t>78382</t>
  </si>
  <si>
    <t>NÁTĚRY BETON KONSTR TYP S2 (OS-B)</t>
  </si>
  <si>
    <t>kraje NK  (0,25+0,2)*39,1*2=35,190 [A] 
čela NK  (0,85+0,2)*8,5*2=17,850 [B] 
Celkem: A+B=53,040 [C]</t>
  </si>
  <si>
    <t>Potrubí</t>
  </si>
  <si>
    <t>78</t>
  </si>
  <si>
    <t>87533</t>
  </si>
  <si>
    <t>POTRUBÍ DREN Z TRUB PLAST DN DO 150MM</t>
  </si>
  <si>
    <t>drenáž za opěrou vč.vyústění skrz stávající (přezděné) zdi</t>
  </si>
  <si>
    <t>15,0*2=30,000 [A]</t>
  </si>
  <si>
    <t>79</t>
  </si>
  <si>
    <t>87627</t>
  </si>
  <si>
    <t>CHRÁNIČKY Z TRUB PLASTOVÝCH DN DO 100MM</t>
  </si>
  <si>
    <t>(40,7+0,5*2)*2=83,400 [A] 
(43,7+0,5*2)*7=312,900 [B] 
Celkem: A+B=396,300 [C]</t>
  </si>
  <si>
    <t>Ostatní konstrukce a práce</t>
  </si>
  <si>
    <t>80</t>
  </si>
  <si>
    <t>9111A2</t>
  </si>
  <si>
    <t>ZÁBRADLÍ SILNIČNÍ S VODOR MADLY - MONTÁŽ S PŘESUNEM (BEZ DODÁVKY)</t>
  </si>
  <si>
    <t>použije se stávající</t>
  </si>
  <si>
    <t>předmostí  6,0+3,5+2,5+6,0=18,000 [A]</t>
  </si>
  <si>
    <t>81</t>
  </si>
  <si>
    <t>9111A3</t>
  </si>
  <si>
    <t>ZÁBRADLÍ SILNIČNÍ S VODOR MADLY - DEMONTÁŽ S PŘESUNEM</t>
  </si>
  <si>
    <t>vč.odvozu</t>
  </si>
  <si>
    <t>82</t>
  </si>
  <si>
    <t>9112B1</t>
  </si>
  <si>
    <t>ZÁBRADLÍ MOSTNÍ SE SVISLOU VÝPLNÍ - DODÁVKA A MONTÁŽ</t>
  </si>
  <si>
    <t>z otevřených profilů 
kompletní vč.kotvení, plastmalty a PKO 
včetně zkušebního vzorku</t>
  </si>
  <si>
    <t>40,7+43,7=84,400 [A]</t>
  </si>
  <si>
    <t>83</t>
  </si>
  <si>
    <t>9112B3</t>
  </si>
  <si>
    <t>ZÁBRADLÍ MOSTNÍ SE SVISLOU VÝPLNÍ - DEMONTÁŽ S PŘESUNEM</t>
  </si>
  <si>
    <t>vč.odvozu a uskladnění</t>
  </si>
  <si>
    <t>na mostě - vně chodníků  38,7*2=77,400 [A]</t>
  </si>
  <si>
    <t>84</t>
  </si>
  <si>
    <t>91345</t>
  </si>
  <si>
    <t>NIVELAČNÍ ZNAČKY KOVOVÉ</t>
  </si>
  <si>
    <t>nerezové provedení</t>
  </si>
  <si>
    <t>spodní stavba  3*2=6,000 [A] 
římsy  (3+2)*2=10,000 [B] 
Celkem: A+B=16,000 [C]</t>
  </si>
  <si>
    <t>85</t>
  </si>
  <si>
    <t>91355</t>
  </si>
  <si>
    <t>EVIDENČNÍ ČÍSLO MOSTU</t>
  </si>
  <si>
    <t>kompletní vč.uchycení</t>
  </si>
  <si>
    <t>ev.č. 1+1=2,000 [A] 
název řeky  1+1=2,000 [B] 
Celkem: A+B=4,000 [C]</t>
  </si>
  <si>
    <t>86</t>
  </si>
  <si>
    <t>914133</t>
  </si>
  <si>
    <t>DOPRAVNÍ ZNAČKY ZÁKLADNÍ VELIKOSTI OCELOVÉ FÓLIE TŘ 2 - DEMONTÁŽ</t>
  </si>
  <si>
    <t>stávající P7, P8  1+1=2,000 [A]</t>
  </si>
  <si>
    <t>87</t>
  </si>
  <si>
    <t>917424</t>
  </si>
  <si>
    <t>CHODNÍKOVÉ OBRUBY Z KAMENNÝCH OBRUBNÍKŮ ŠÍŘ 150MM</t>
  </si>
  <si>
    <t>kotvený kamenný obrubník vč.lože</t>
  </si>
  <si>
    <t>podél chodníku na mostě  40,7+43,7=84,400 [A]</t>
  </si>
  <si>
    <t>88</t>
  </si>
  <si>
    <t>vč.lože</t>
  </si>
  <si>
    <t>sjezd ul.Žižkova  8,5=8,500 [A] 
u vozovky směr Domažlice  15,0*2=30,000 [B] 
Celkem: A+B=38,500 [C]</t>
  </si>
  <si>
    <t>89</t>
  </si>
  <si>
    <t>917426</t>
  </si>
  <si>
    <t>CHODNÍKOVÉ OBRUBY Z KAMENNÝCH OBRUBNÍKŮ ŠÍŘ 250MM</t>
  </si>
  <si>
    <t>u vozovky směr zámek  8,5+11,5=20,000 [A]</t>
  </si>
  <si>
    <t>90</t>
  </si>
  <si>
    <t>91772</t>
  </si>
  <si>
    <t>OBRUBA Z DLAŽEBNÍCH KOSTEK DROBNÝCH</t>
  </si>
  <si>
    <t>podél obrubníku ve vozovce na předmostí  15,0*2*2=60,000 [A]</t>
  </si>
  <si>
    <t>91</t>
  </si>
  <si>
    <t>919111</t>
  </si>
  <si>
    <t>ŘEZÁNÍ ASFALTOVÉHO KRYTU VOZOVEK TL DO 50MM</t>
  </si>
  <si>
    <t>92</t>
  </si>
  <si>
    <t>91916</t>
  </si>
  <si>
    <t>ŘEZÁNÍ KAMENNÝCH KONSTRUKCÍ</t>
  </si>
  <si>
    <t>ořezání stávajících kamenných obkladů do nového tvaru</t>
  </si>
  <si>
    <t>opěry   (11,3+8,3)*0,5*0,9*2=17,640 [C] 
pilíř   5,3*2,8+1,5*2,5*2=22,340 [B] 
Celkem: C+B=39,980 [D]</t>
  </si>
  <si>
    <t>93</t>
  </si>
  <si>
    <t>931325</t>
  </si>
  <si>
    <t>TĚSNĚNÍ DILATAČ SPAR ASF ZÁLIVKOU MODIFIK PRŮŘ DO 600MM2</t>
  </si>
  <si>
    <t>podél odvod.proužku  39,1*2=78,200 [A]</t>
  </si>
  <si>
    <t>94</t>
  </si>
  <si>
    <t>931326</t>
  </si>
  <si>
    <t>TĚSNĚNÍ DILATAČ SPAR ASF ZÁLIVKOU MODIFIK PRŮŘ DO 800MM2</t>
  </si>
  <si>
    <t>95</t>
  </si>
  <si>
    <t>vč.předtěsnění</t>
  </si>
  <si>
    <t>podél říms - horní vrstva  40,7+43,7=84,400 [A]</t>
  </si>
  <si>
    <t>96</t>
  </si>
  <si>
    <t>93151</t>
  </si>
  <si>
    <t>MOSTNÍ ZÁVĚRY POVRCHOVÉ POSUN DO 60MM</t>
  </si>
  <si>
    <t>kompletní vč.PKO 
PŮDORYSNÁ DÉLKA</t>
  </si>
  <si>
    <t>nad opěrami  11,6*2=23,200 [A]</t>
  </si>
  <si>
    <t>97</t>
  </si>
  <si>
    <t>93311</t>
  </si>
  <si>
    <t>ZATĚŽOVACÍ ZKOUŠKA MOSTU STATICKÁ 1. POLE DO 300M2</t>
  </si>
  <si>
    <t>98</t>
  </si>
  <si>
    <t>93315</t>
  </si>
  <si>
    <t>ZATĚŽOVACÍ ZKOUŠKA MOSTU STATICKÁ 2. A DALŠÍ POLE DO 300M2</t>
  </si>
  <si>
    <t>99</t>
  </si>
  <si>
    <t>93640R</t>
  </si>
  <si>
    <t>DROBNÉ DOPLŇK KONSTR KAMENNÉ - PŘESUN KAMENNÝCH SLOUPKŮ</t>
  </si>
  <si>
    <t>Odstranění stávajícího kamenného sloupku a usazení do nové plohy vč.repase a impregnace</t>
  </si>
  <si>
    <t>4=4,000 [A]</t>
  </si>
  <si>
    <t>100</t>
  </si>
  <si>
    <t>936532</t>
  </si>
  <si>
    <t>MOSTNÍ ODVODŇOVACÍ SOUPRAVA 300/500</t>
  </si>
  <si>
    <t>kompletní vč.PKO, vč.vyústění do řeky</t>
  </si>
  <si>
    <t>4+4=8,000 [A]</t>
  </si>
  <si>
    <t>101</t>
  </si>
  <si>
    <t>936541</t>
  </si>
  <si>
    <t>MOSTNÍ ODVODŇOVACÍ TRUBKA (POVRCHŮ IZOLACE) Z NEREZ OCELI</t>
  </si>
  <si>
    <t>kompletní s volným odkapem pod most</t>
  </si>
  <si>
    <t>8+8=16,000 [A]</t>
  </si>
  <si>
    <t>102</t>
  </si>
  <si>
    <t>938441</t>
  </si>
  <si>
    <t>OČIŠTĚNÍ ZDIVA OTRYSKÁNÍM TLAKOVOU VODOU DO 200 BARŮ</t>
  </si>
  <si>
    <t>stávající nerozebrané zdivo, vč.vyčištění spár</t>
  </si>
  <si>
    <t>103</t>
  </si>
  <si>
    <t>94490R</t>
  </si>
  <si>
    <t>OCHRANA KONSTRUKCÍ BEDNĚNÍM</t>
  </si>
  <si>
    <t>Ochrana sochy a podstavce kříže</t>
  </si>
  <si>
    <t>socha  (2,5+1,0)*2*3,0+2,5*1,0=23,500 [B] 
kříž  (3,0+2*1,0)*1,0+(2,0+0,75)*2*1,5+2,0*1,0=15,250 [A] 
Celkem: B+A=38,750 [C]</t>
  </si>
  <si>
    <t>104</t>
  </si>
  <si>
    <t>966118</t>
  </si>
  <si>
    <t>BOURÁNÍ KONSTRUKCÍ Z BETON DÍLCŮ S ODVOZEM DO 20KM</t>
  </si>
  <si>
    <t>svislé beton.panely u vozovky  0,9*0,1*35,6*2=6,408 [A]</t>
  </si>
  <si>
    <t>105</t>
  </si>
  <si>
    <t>966131</t>
  </si>
  <si>
    <t>BOURÁNÍ KONSTRUKCÍ Z KAMENE NA MC S ODVOZEM DO 1KM</t>
  </si>
  <si>
    <t>vč.odvozu a uložení na meziskládku - ruční rozebrání konstrukcí z kamene vč.očíslování a očištění (použije se zpět)</t>
  </si>
  <si>
    <t>kamenný obklad 
opěry tl.400 mm  (11,3+8,3)*0,5*0,9*0,4*2=7,056 [C] 
pilíř tl.150 mm  0,15*(5,3*2,8+1,5*2,5*2)=3,351 [B] 
Celkem: C+B=10,407 [D]</t>
  </si>
  <si>
    <t>106</t>
  </si>
  <si>
    <t>966158</t>
  </si>
  <si>
    <t>BOURÁNÍ KONSTRUKCÍ Z PROST BETONU S ODVOZEM DO 20KM</t>
  </si>
  <si>
    <t>opěry (1,1*0,6+1,65*0,9)*8,8-7,056=11,820 [C] 
pilíř  8,23m2*1,0=8,230 [B] 
Celkem: C+B=20,050 [D]</t>
  </si>
  <si>
    <t>107</t>
  </si>
  <si>
    <t>966188R</t>
  </si>
  <si>
    <t>DEMONTÁŽ KONSTRUKCÍ KOVOVÝCH S ODVOZEM DO 20KM</t>
  </si>
  <si>
    <t>Rozdělení na části a bezpečné snesení např. pomocí jeřábu vč.všech pomocných prací (provizorní zpevněné plochy pro manipulaci s jeřábem) 
vč.zpevnění (ztužení)  jednotlivých částí NK 
vč.odvozu na skládku zajištěnou objednatelem</t>
  </si>
  <si>
    <t>9,36*37,5=351,000 [A]</t>
  </si>
  <si>
    <t>108</t>
  </si>
  <si>
    <t>97816</t>
  </si>
  <si>
    <t>ODSEKÁNÍ VRSTVY VYROVNÁVACÍHO BETONU NA MOSTECH</t>
  </si>
  <si>
    <t>prům.tl.30 mm  5,6*37,5*0,03=6,300 [A]</t>
  </si>
  <si>
    <t>109</t>
  </si>
  <si>
    <t>97817</t>
  </si>
  <si>
    <t>ODSTRANĚNÍ MOSTNÍ IZOLACE</t>
  </si>
  <si>
    <t>5,6*38,7=216,720 [A]</t>
  </si>
  <si>
    <t>SO 210</t>
  </si>
  <si>
    <t>Provizorní lávka pro přeložku STL</t>
  </si>
  <si>
    <t>pol.113328  23,25*2,0=46,500 [A] 
pol.12960  7,5*2,0=15,000 [B]</t>
  </si>
  <si>
    <t>Vč.odvozu a uložení na skládku</t>
  </si>
  <si>
    <t>ŠP podsyp opěr  3,0=3,000 [A] 
výplň truhlíku pil.2  20,25=20,250 [B] 
Celkem: A+B=23,250 [C]</t>
  </si>
  <si>
    <t>12960</t>
  </si>
  <si>
    <t>ČIŠTĚNÍ VODOTEČÍ A MELIORAČ KANÁLŮ OD NÁNOSŮ</t>
  </si>
  <si>
    <t>odstranění bahna na dně řeky pro pil.2  5,0*5,0*0,3=7,500 [A]</t>
  </si>
  <si>
    <t>17680</t>
  </si>
  <si>
    <t>VÝPLNĚ Z NAKUPOVANÝCH MATERIÁLŮ</t>
  </si>
  <si>
    <t>pil.2  4,5*4,5*1,0=20,250 [A]</t>
  </si>
  <si>
    <t>27512</t>
  </si>
  <si>
    <t>HRANICE PODPĚRNÉ Z DÍLCŮ ŽELEZOBETONOVÝCH</t>
  </si>
  <si>
    <t>např.panelová rovnanina</t>
  </si>
  <si>
    <t>op.1  2,0*2,0*2,0=8,000 [A] 
op.3  2,0*3,0*2,3+1,0*2,0*0,85=15,500 [B] 
Celkem: A+B=23,500 [C]</t>
  </si>
  <si>
    <t>42417</t>
  </si>
  <si>
    <t>MOSTNÍ NOSNÍKY Z OCELI</t>
  </si>
  <si>
    <t>UPE 400 + diagonály+ konzoly - odhad 180 kg/m 
0,180*(21,5+18,2)=7,146 [A]</t>
  </si>
  <si>
    <t>ŠP podsyp</t>
  </si>
  <si>
    <t>pod opěrami   
op.1  2,5*2,5*0,2=1,250 [A] 
op.3  3,5*2,5*0,2=1,750 [B] 
Celkem: A+B=3,000 [C]</t>
  </si>
  <si>
    <t>93650</t>
  </si>
  <si>
    <t>DROBNÉ DOPLŇK KONSTR KOVOVÉ</t>
  </si>
  <si>
    <t>ocelový rám U160 (20 kg/m) - pod pil.2 - odhad 4,5*4*20*1,2=432,000 [A]</t>
  </si>
  <si>
    <t>94894</t>
  </si>
  <si>
    <t>PODPĚRNÉ SKRUŽE KOVOVÉ</t>
  </si>
  <si>
    <t>Např PIŽMO 
Položka zahrnuje dovoz, montáž, údržbu, opotřebení (nájemné), demontáž, 
konzervaci, odvoz</t>
  </si>
  <si>
    <t>pilíř 2 - odhad  3,5=3,500 [A]</t>
  </si>
  <si>
    <t>Vč.odvozu na místo určené investorem</t>
  </si>
  <si>
    <t>23,5=23,500 [A]</t>
  </si>
  <si>
    <t>966188</t>
  </si>
  <si>
    <t>ocelový rám pod pil.2  0,432=0,432 [A] 
nosníky (NK)  7,146=7,146 [B] 
Celkem: A+B=7,578 [C]</t>
  </si>
  <si>
    <t>SO 431</t>
  </si>
  <si>
    <t>Přeložka kabelu VO</t>
  </si>
  <si>
    <t>014101</t>
  </si>
  <si>
    <t>POPLATKY ZA SKLÁDKU</t>
  </si>
  <si>
    <t>přebytečná zemina</t>
  </si>
  <si>
    <t>0,35*0,2*10=0,700 [A]</t>
  </si>
  <si>
    <t>125738</t>
  </si>
  <si>
    <t>VYKOPÁVKY ZE ZEMNÍKŮ A SKLÁDEK TŘ. I, ODVOZ DO 20KM</t>
  </si>
  <si>
    <t>13173</t>
  </si>
  <si>
    <t>HLOUBENÍ JAM ZAPAŽ I NEPAŽ TŘ. I</t>
  </si>
  <si>
    <t>jáma pro spojku</t>
  </si>
  <si>
    <t>0,5=0,500 [A]</t>
  </si>
  <si>
    <t>13273</t>
  </si>
  <si>
    <t>HLOUBENÍ RÝH ŠÍŘ DO 2M PAŽ I NEPAŽ TŘ. I</t>
  </si>
  <si>
    <t>kabelová trasa</t>
  </si>
  <si>
    <t>0,34*0,45*10=1,530 [A]</t>
  </si>
  <si>
    <t>17411</t>
  </si>
  <si>
    <t>ZÁSYP JAM A RÝH ZEMINOU SE ZHUTNĚNÍM</t>
  </si>
  <si>
    <t>0,35*(0,45-0,2)*10=0,875 [A] 
0,5=0,500 [B] 
Celkem: A+B=1,375 [C]</t>
  </si>
  <si>
    <t>pískové lože</t>
  </si>
  <si>
    <t>740001R</t>
  </si>
  <si>
    <t>REPASE STOŽÁRU, SVÍTIDLA A ELEKTRO VÝZBOROJE</t>
  </si>
  <si>
    <t>očištění stožáru, svítidla elektrovýzboroje, výměna spojovacích prvků (za nerezové), obnova PKO</t>
  </si>
  <si>
    <t>741811</t>
  </si>
  <si>
    <t>UZEMŇOVACÍ VODIČ NA POVRCHU FEZN DO 120 MM2</t>
  </si>
  <si>
    <t>propojení strojeného zemniče a stožáru, včetně svorek a PKO</t>
  </si>
  <si>
    <t>1,5*2=3,000 [A]</t>
  </si>
  <si>
    <t>741911</t>
  </si>
  <si>
    <t>UZEMŇOVACÍ VODIČ V ZEMI FEZN DO 120 MM2</t>
  </si>
  <si>
    <t>drát FeZn pr. 10 mm, včetně svorek a PKO</t>
  </si>
  <si>
    <t>58=58,000 [A]</t>
  </si>
  <si>
    <t>742H12</t>
  </si>
  <si>
    <t>KABEL NN ČTYŘ- A PĚTIŽÍLOVÝ CU S PLASTOVOU IZOLACÍ OD 4 DO 16 MM2</t>
  </si>
  <si>
    <t>kabel CYKY 4-Jx10 
dodávka a montáž</t>
  </si>
  <si>
    <t>58*1,05=60,900 [A]</t>
  </si>
  <si>
    <t>742L12</t>
  </si>
  <si>
    <t>UKONČENÍ DVOU AŽ PĚTIŽÍLOVÉHO KABELU V ROZVADĚČI NEBO NA PŘÍSTROJI OD 4 DO
16 MM2</t>
  </si>
  <si>
    <t>742L22</t>
  </si>
  <si>
    <t>UKONČENÍ DVOU AŽ PĚTIŽÍLOVÉHO KABELU KABELOVOU SPOJKOU OD 4 DO 16 MM2</t>
  </si>
  <si>
    <t>teplem smrštitelná, dodávka a montáž</t>
  </si>
  <si>
    <t>742Z11</t>
  </si>
  <si>
    <t>DEMONTÁŽ SLOUPU/STOŽÁRU NN VČETNĚ VEŠKERÉ VÝSTROJE</t>
  </si>
  <si>
    <t>demontáž stožáru VO, včetně odvozu a uskladnění</t>
  </si>
  <si>
    <t>742Z23</t>
  </si>
  <si>
    <t>DEMONTÁŽ KABELOVÉHO VEDENÍ NN</t>
  </si>
  <si>
    <t>včetně odvozu a likvidace</t>
  </si>
  <si>
    <t>743121</t>
  </si>
  <si>
    <t>OSVĚTLOVACÍ STOŽÁR  PEVNÝ ŽÁROVĚ ZINKOVANÝ DÉLKY DO 6 M</t>
  </si>
  <si>
    <t>montáž stáv. stořáru</t>
  </si>
  <si>
    <t>747211</t>
  </si>
  <si>
    <t>CELKOVÁ PROHLÍDKA, ZKOUŠENÍ, MĚŘENÍ A VYHOTOVENÍ VÝCHOZÍ REVIZNÍ ZPRÁVY,
PRO OBJEM IN DO 100 TIS.</t>
  </si>
  <si>
    <t>936501</t>
  </si>
  <si>
    <t>DROBNÉ DOPLŇK KONSTR KOVOVÉ NEREZ</t>
  </si>
  <si>
    <t>kotevní přípravek do římsy mostu</t>
  </si>
  <si>
    <t>2*10=20,000 [A]</t>
  </si>
  <si>
    <t>SO 501</t>
  </si>
  <si>
    <t>Přeložka STL plynovodu</t>
  </si>
  <si>
    <t>zemina</t>
  </si>
  <si>
    <t>pol.132738  111,996*2,0=223,992 [A] 
pol.131738  43,8*2,0=87,600 [B] 
Celkem: A+B=311,592 [C]</t>
  </si>
  <si>
    <t>povinný odkup zhotovitelem</t>
  </si>
  <si>
    <t>dočasná přel. 
tl.110 mm  (1,4*(6,0+5,0)+4,6*2,1+0,8*9,0)*0,11=3,549 [A] 
další tl.120 mm  (0,8*(6,0+5,0)+4,0*1,5)*0,12=1,776 [B] 
Celkem dočasná: A+B=5,325 [C] 
trvalá přel. 
tl.110 mm  (1,4*(5,5+6,0)+4,6*2,1+0,8*2,0)*0,11=3,010 [D] 
další tl.120 mm  (0,8*(5,5+6,0)+4,0*1,5)*0,12=1,824 [E] 
Celkem trvalá: D+E=4,834 [F] 
Celkem: C+F=10,159 [G]</t>
  </si>
  <si>
    <t>pro napojení asf.vozovky a chodníku</t>
  </si>
  <si>
    <t>pro dočasnou přeložku  2*6,0+(4,6+2,1)*2=25,400 [A] 
pro demontáž stáv.potrubí  2*(5,0+9,0)=28,000 [B] 
pro trvalou přeložku  2*(5,5+2,0)+(4,6+2,1)*2=28,400 [C] 
pro demontáž dočasné přeložky  2*6,0=12,000 [D] 
Celkem: A+B+C+D=93,800 [E]</t>
  </si>
  <si>
    <t>z meziskládky - zemina z výkopu</t>
  </si>
  <si>
    <t>pod zatravněné plochy  0,8*(0,63*(18,0+5,5)+1,0*18,0)=26,244 [E]</t>
  </si>
  <si>
    <t>12993</t>
  </si>
  <si>
    <t>ČIŠTĚNÍ POTRUBÍ DN DO 200MM</t>
  </si>
  <si>
    <t>dočasná přel. 
čištění potrubí (nové) dn 160  42,5=42,500 [A] 
čištění potrubí (nové) DN 150  51,5=51,500 [B] 
trvalá přel. 
čištění potrubí (nové) dn 160  26,0=26,000 [C] 
čištění potrubí (nové) DN 150  45,5=45,500 [D] 
Celkem: A+B+C+D=165,500 [E]</t>
  </si>
  <si>
    <t>montážní jáma  
dočasná přeložka 
4,0*1,5*1,4=8,400 [A] 
3,0*1,5*1,5*2=13,500 [B] 
trvalá přeložka 
4,0*1,5*1,4=8,400 [C] 
3,0*1,5*1,5*2=13,500 [D] 
Celkem: A+B+C+D=43,800 [E]</t>
  </si>
  <si>
    <t>132731</t>
  </si>
  <si>
    <t>HLOUBENÍ RÝH ŠÍŘ DO 2M PAŽ I NEPAŽ TŘ. I, ODVOZ DO 1KM</t>
  </si>
  <si>
    <t>vč.odvozu na meziskládku - zemina z výkopu</t>
  </si>
  <si>
    <t>132738</t>
  </si>
  <si>
    <t>HLOUBENÍ RÝH ŠÍŘ DO 2M PAŽ I NEPAŽ TŘ. I, ODVOZ DO 20KM</t>
  </si>
  <si>
    <t>vč.odvozu na skládku - ruční výkop</t>
  </si>
  <si>
    <t>pro dočasnou přeložku  0,8*1,2*(6,0+21,0+18,0)=43,200 [A] 
pro demontáž stáv.potrubí  0,8*1,2*(5,0+9,0+14)=26,880 [B] 
pro trvalou přeložku  0,8*1,2*(5,5+2,0+4,5+8,5+5,5)=24,960 [C] 
pro demontáž dočasné přeložky  0,8*1,2*(6,0+21,0+18,0)=43,200 [D] 
Celkem: A+B+C+D=138,240 [E] 
odpočet na meziskládku  -26,244=-26,244 [F] 
Celkem: E+F=111,996 [G]</t>
  </si>
  <si>
    <t>138,24+43,8=182,040 [A]</t>
  </si>
  <si>
    <t>pro dočasnou přeložku  0,8*0,6*(6,0+21,0+18,0)=21,600 [A] 
pro demontáž stáv.potrubí  0,8*1,0*(5,0+9,0+14)=22,400 [B] 
pro trvalou přeložku  0,8*0,6*(5,5+2,0+4,5+8,5+5,5)=12,480 [C] 
pro demontáž dočasné přeložky  0,8*1,0*(6,0+21,0+18,0)=36,000 [D] 
odpočet zatravněné plochy  -0,8*(0,63*(18,0+5,5)+1,0*18,0)=-26,244 [E] 
montážní jámy (4,0*1,5+3,0*1,5*2)*1,0*2=30,000 [F] 
Celkem: A+B+C+D+E+F=96,236 [G]</t>
  </si>
  <si>
    <t>podsyp a obsyp</t>
  </si>
  <si>
    <t>pro dočasnou přeložku  0,8*0,5*(6,0+21,0+18,0)=18,000 [A] 
pro trvalou přeložku  0,8*0,5*(5,5+2,0+4,5+8,5+5,5)=10,400 [C] 
Celkem: A+C=28,400 [D]</t>
  </si>
  <si>
    <t>56333</t>
  </si>
  <si>
    <t>VOZOVKOVÉ VRSTVY ZE ŠTĚRKODRTI TL. DO 150MM</t>
  </si>
  <si>
    <t>dočasná přel.  
živič.vozovka 2x150 mm  (0,8*(6,0+5,0)+4,0*1,5)*2=29,600 [A] 
chodník 1x120 mm  0,8*9,0=7,200 [C] 
dlažba 1x150 mm  1,4*21,0+0,8*14,0+3,0*1,5*2=49,600 [E] 
trvalá přel.  
živič.vozovka 2x150 mm (0,8*(5,5+6,0)+4,0*1,5)*2=30,400 [B] 
chodník 1x120 mm  0,8*2,0=1,600 [D] 
dlažba 1x150 mm  1,4*21,0+0,8*4,5+3,0*1,5*2=42,000 [F] 
Celkem: A+C+E+B+D+F=160,400 [G]</t>
  </si>
  <si>
    <t>dočasná přel. 
1,4*(6,0+5,0)+4,6*2,1+0,8*9,0=32,260 [A] 
trvalá přel. 
1,4*(5,5+6,0)+4,6*2,1+0,8*2,0=27,360 [D] 
Celkem: A+D=59,620 [E]</t>
  </si>
  <si>
    <t>chodník</t>
  </si>
  <si>
    <t>dočasná přel. 
0,8*9,0=7,200 [A] 
trvalá přel. 
0,8*2,0=1,600 [D] 
Celkem: A+D=8,800 [E]</t>
  </si>
  <si>
    <t>574A33</t>
  </si>
  <si>
    <t>ASFALTOVÝ BETON PRO OBRUSNÉ VRSTVY ACO 11 TL. 40MM</t>
  </si>
  <si>
    <t>vozovka</t>
  </si>
  <si>
    <t>dočasná přel. 
1,4*(6,0+5,0)+4,6*2,1=25,060 [A] 
trvalá přel. 
1,4*(5,5+6,0)+4,6*2,1=25,760 [D] 
Celkem: A+D=50,820 [E]</t>
  </si>
  <si>
    <t>574C67</t>
  </si>
  <si>
    <t>ASFALTOVÝ BETON PRO LOŽNÍ VRSTVY ACL 22 TL. 70MM</t>
  </si>
  <si>
    <t>574E56</t>
  </si>
  <si>
    <t>ASFALTOVÝ BETON PRO PODKLADNÍ VRSTVY ACP 16+, 16S TL. 60MM</t>
  </si>
  <si>
    <t>vozovka - 2x 60 mm</t>
  </si>
  <si>
    <t>dočasná přel. 
0,8*(6,0+5,0)+4,0*1,5=14,800 [A] 
trvalá přel. 
0,8*(5,5+6,0)+4,0*1,5=15,200 [D] 
Celkem: (A+D)*2=60,000 [E]</t>
  </si>
  <si>
    <t>574E76</t>
  </si>
  <si>
    <t>ASFALTOVÝ BETON PRO PODKLADNÍ VRSTVY ACP 16+, 16S TL. 80MM</t>
  </si>
  <si>
    <t>žuková dlažba  
dočasná přel.  1,4*21,0+3,0*1,5=33,900 [A] 
trvalá přel.  1,4*21,0+3,0*1,5=33,900 [B] 
Celkem: A+B=67,800 [C]</t>
  </si>
  <si>
    <t>mozaiková dlažba  
dočasná přel.  1,6*14,0+3,0*1,5=26,900 [A] 
trvalá přel.  1,6*4,5+3,0*1,5+0,8*8,5=18,500 [B] 
Celkem: A+B=45,400 [C]</t>
  </si>
  <si>
    <t>86333</t>
  </si>
  <si>
    <t>POTRUBÍ Z TRUB OCELOVÝCH DN DO 150MM</t>
  </si>
  <si>
    <t>DN 150 - kompletní vč.tvarovek a upevnění (závěsů)</t>
  </si>
  <si>
    <t>trubky ocelové DN 150 (168,3 x 4,5), s atestem 2.2 izolace PE v provedení N - v dle DIN 30 670  
dočasná přel. 4,0=4,000 [A] 
trvalá přel.  45,5=45,500 [C] 
trubky ocelové DN 150 (168,3 x 4,5), s atestem 2.2 - černé  
dočasná přel. 47,5=47,500 [B] 
Celkem: A+C+B=97,000 [D]</t>
  </si>
  <si>
    <t>86344</t>
  </si>
  <si>
    <t>POTRUBÍ Z TRUB OCELOVÝCH DN DO 250MM</t>
  </si>
  <si>
    <t>DN 250 - kompletní vč.tvarovek a upevnění (prostupy)</t>
  </si>
  <si>
    <t>trubky ocelové DN 250 (273 x7), s atestem 2.2 izolace PE v provedení N - v dle DIN 30 670 – ochranné trubky 
trvalá přel.  3,2=3,200 [A]</t>
  </si>
  <si>
    <t>87334</t>
  </si>
  <si>
    <t>POTRUBÍ Z TRUB PLASTOVÝCH TLAKOVÝCH SVAŘOVANÝCH DN DO 200MM</t>
  </si>
  <si>
    <t>kompletní vč.tvarovek a upevnění (závěsů)</t>
  </si>
  <si>
    <t>trubky PE 100 RC-O, SDR 17,6 (0,4 MPa) – tyče dn 160/9,1 s ochranným pláštěm   
dočasná přel.  42,5=42,500 [A] 
trvalá přel.  26,0=26,000 [B] 
Celkem: A+B=68,500 [C]</t>
  </si>
  <si>
    <t>891134</t>
  </si>
  <si>
    <t>ŠOUPÁTKA DN DO 200MM</t>
  </si>
  <si>
    <t>dočasná přel. 
Šoupě dn 160 s konci PE 100, SDR 17,6  3=3,000 [A]</t>
  </si>
  <si>
    <t>891934</t>
  </si>
  <si>
    <t>ZEMNÍ SOUPRAVY DN DO 200MM S POKLOPEM</t>
  </si>
  <si>
    <t>dočasná přel.  3=3,000 [A]</t>
  </si>
  <si>
    <t>899308</t>
  </si>
  <si>
    <t>DOPLŇKY NA POTRUBÍ - SIGNALIZAČ VODIČ</t>
  </si>
  <si>
    <t>vč.vývodu</t>
  </si>
  <si>
    <t>dočasná   6,0+21,0+18,0+1,0*2*3=51,000 [A] 
trvalá  5,5+2,0+4,5+8,5+5,5+1,0*2*5=36,000 [B] 
Celkem: A+B=87,000 [C]</t>
  </si>
  <si>
    <t>899309</t>
  </si>
  <si>
    <t>DOPLŇKY NA POTRUBÍ - VÝSTRAŽNÁ FÓLIE</t>
  </si>
  <si>
    <t>š.300 mm</t>
  </si>
  <si>
    <t>899341</t>
  </si>
  <si>
    <t>DOPLŇKY NA PLYN POTRUBÍ DN DO 200MM - PROPOJE</t>
  </si>
  <si>
    <t>3+3=6,000 [A]</t>
  </si>
  <si>
    <t>89939R</t>
  </si>
  <si>
    <t>Přerušení průtoku plynu pomocí Stoplovacího zařízení RAVETTI PE dn 160</t>
  </si>
  <si>
    <t>dočasná přeložka  2=2,000 [A] 
trvalá přeložka  2=2,000 [B] 
Celkem: A+B=4,000 [C]</t>
  </si>
  <si>
    <t>899641</t>
  </si>
  <si>
    <t>TLAKOVÉ ZKOUŠKY POTRUBÍ DN DO 200MM</t>
  </si>
  <si>
    <t>tlaková zkouška těsnosti potrubí dn 160, DN 150, 600 kPa 
dočasná přel.  94,0=94,000 [A] 
trvalá přel.  71,5=71,500 [B] 
Celkem: A+B=165,500 [C]</t>
  </si>
  <si>
    <t>919112</t>
  </si>
  <si>
    <t>ŘEZÁNÍ ASFALTOVÉHO KRYTU VOZOVEK TL DO 100MM</t>
  </si>
  <si>
    <t>zaříznutí hrany pro vybourání asf.vozovky a chodníku</t>
  </si>
  <si>
    <t>napojení asf.vozovky a chodníku</t>
  </si>
  <si>
    <t>969333</t>
  </si>
  <si>
    <t>VYBOURÁNÍ POTRUBÍ DN DO 150MM PLYNOVÝCH</t>
  </si>
  <si>
    <t>vč.odvozu na skládku a poplatku za uložení, vč.stávajících armatur</t>
  </si>
  <si>
    <t>stávající -  DN 150 na mostní konstrukci  42,0=42,000 [A] 
dočasná přel. 
trubky ocelové DN 150 izolace PE v zemi 4,0=4,000 [B]   
trubky ocelové DN 150 na trubním mostě - černé  47,5=47,500 [C] 
Celkem: A+B+C=93,500 [D]</t>
  </si>
  <si>
    <t>969334</t>
  </si>
  <si>
    <t>VYBOURÁNÍ POTRUBÍ DN DO 200MM PLYNOVÝCH</t>
  </si>
  <si>
    <t>stávající - PE dn 160  28,5=28,500 [A] 
dočasná přel. - trubky PE 100 RC-O, SDR 17,6 (0,4 MPa) – tyče dn 160/9,1 s ochranným pláštěm  42,5=42,500 [B] 
Celkem: A+B=71,000 [C]</t>
  </si>
  <si>
    <t>969434</t>
  </si>
  <si>
    <t>PROPLACH PLYN POTRUBÍ DN DO 200MM VZDUCHEM NEBO INERT PLYNEM</t>
  </si>
  <si>
    <t>odplynění a inertizace odpojených plynovodů DN 150, PE d 160 
dočasná přel.  70,5=70,500 [A] 
trvalá přel.  93,0=93,000 [B] 
Celkem: A+B=163,500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</si>
</sst>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'SO 000_SO 000'!I3</f>
      </c>
      <c s="20">
        <f>'SO 000_SO 000'!O2</f>
      </c>
      <c s="20">
        <f>C10+D10</f>
      </c>
    </row>
    <row r="11" spans="1:5" ht="12.75" customHeight="1">
      <c r="A11" s="19" t="s">
        <v>145</v>
      </c>
      <c s="19" t="s">
        <v>146</v>
      </c>
      <c s="20">
        <f>'SO 182_SO 182'!I3</f>
      </c>
      <c s="20">
        <f>'SO 182_SO 182'!O2</f>
      </c>
      <c s="20">
        <f>C11+D11</f>
      </c>
    </row>
    <row r="12" spans="1:5" ht="12.75" customHeight="1">
      <c r="A12" s="19" t="s">
        <v>163</v>
      </c>
      <c s="19" t="s">
        <v>164</v>
      </c>
      <c s="20">
        <f>'SO 201_SO 201'!I3</f>
      </c>
      <c s="20">
        <f>'SO 201_SO 201'!O2</f>
      </c>
      <c s="20">
        <f>C12+D12</f>
      </c>
    </row>
    <row r="13" spans="1:5" ht="12.75" customHeight="1">
      <c r="A13" s="19" t="s">
        <v>630</v>
      </c>
      <c s="19" t="s">
        <v>631</v>
      </c>
      <c s="20">
        <f>'SO 210_SO 210'!I3</f>
      </c>
      <c s="20">
        <f>'SO 210_SO 210'!O2</f>
      </c>
      <c s="20">
        <f>C13+D13</f>
      </c>
    </row>
    <row r="14" spans="1:5" ht="12.75" customHeight="1">
      <c r="A14" s="19" t="s">
        <v>661</v>
      </c>
      <c s="19" t="s">
        <v>662</v>
      </c>
      <c s="20">
        <f>'SO 431_SO 431'!I3</f>
      </c>
      <c s="20">
        <f>'SO 431_SO 431'!O2</f>
      </c>
      <c s="20">
        <f>C14+D14</f>
      </c>
    </row>
    <row r="15" spans="1:5" ht="12.75" customHeight="1">
      <c r="A15" s="19" t="s">
        <v>716</v>
      </c>
      <c s="19" t="s">
        <v>717</v>
      </c>
      <c s="20">
        <f>'SO 501_SO 501'!I3</f>
      </c>
      <c s="20">
        <f>'SO 501_SO 501'!O2</f>
      </c>
      <c s="20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39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0+I10+I13+I16+I19+I22+I25+I28+I31+I34+I37+I40+I43+I46+I49+I52+I55+I58+I61+I64+I67+I70+I73+I76+I79+I82+I85+I88</f>
      </c>
      <c>
        <f>0+O10+O13+O16+O19+O22+O25+O28+O31+O34+O37+O40+O43+O46+O49+O52+O55+O58+O61+O64+O67+O70+O73+O76+O79+O82+O85+O88</f>
      </c>
    </row>
    <row r="10" spans="1:16" ht="12.75">
      <c r="A10" s="24" t="s">
        <v>49</v>
      </c>
      <c s="29" t="s">
        <v>31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3">
        <f>ROUND(ROUND(H10,2)*ROUND(G10,3),2)</f>
      </c>
      <c s="31"/>
      <c r="O10">
        <f>(I10*21)/100</f>
      </c>
      <c t="s">
        <v>27</v>
      </c>
    </row>
    <row r="11" spans="1:5" ht="178.5">
      <c r="A11" s="34" t="s">
        <v>54</v>
      </c>
      <c r="E11" s="35" t="s">
        <v>55</v>
      </c>
    </row>
    <row r="12" spans="1:5" ht="12.75">
      <c r="A12" s="38" t="s">
        <v>56</v>
      </c>
      <c r="E12" s="37" t="s">
        <v>51</v>
      </c>
    </row>
    <row r="13" spans="1:16" ht="12.75">
      <c r="A13" s="24" t="s">
        <v>49</v>
      </c>
      <c s="29" t="s">
        <v>27</v>
      </c>
      <c s="29" t="s">
        <v>57</v>
      </c>
      <c s="24" t="s">
        <v>51</v>
      </c>
      <c s="30" t="s">
        <v>58</v>
      </c>
      <c s="31" t="s">
        <v>53</v>
      </c>
      <c s="32">
        <v>1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127.5">
      <c r="A14" s="34" t="s">
        <v>54</v>
      </c>
      <c r="E14" s="35" t="s">
        <v>59</v>
      </c>
    </row>
    <row r="15" spans="1:5" ht="12.75">
      <c r="A15" s="38" t="s">
        <v>56</v>
      </c>
      <c r="E15" s="37" t="s">
        <v>51</v>
      </c>
    </row>
    <row r="16" spans="1:16" ht="12.75">
      <c r="A16" s="24" t="s">
        <v>49</v>
      </c>
      <c s="29" t="s">
        <v>26</v>
      </c>
      <c s="29" t="s">
        <v>60</v>
      </c>
      <c s="24" t="s">
        <v>51</v>
      </c>
      <c s="30" t="s">
        <v>61</v>
      </c>
      <c s="31" t="s">
        <v>53</v>
      </c>
      <c s="32">
        <v>1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63</v>
      </c>
    </row>
    <row r="18" spans="1:5" ht="12.75">
      <c r="A18" s="38" t="s">
        <v>56</v>
      </c>
      <c r="E18" s="37" t="s">
        <v>51</v>
      </c>
    </row>
    <row r="19" spans="1:16" ht="12.75">
      <c r="A19" s="24" t="s">
        <v>49</v>
      </c>
      <c s="29" t="s">
        <v>35</v>
      </c>
      <c s="29" t="s">
        <v>64</v>
      </c>
      <c s="24" t="s">
        <v>51</v>
      </c>
      <c s="30" t="s">
        <v>65</v>
      </c>
      <c s="31" t="s">
        <v>53</v>
      </c>
      <c s="32">
        <v>1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25.5">
      <c r="A20" s="34" t="s">
        <v>54</v>
      </c>
      <c r="E20" s="35" t="s">
        <v>66</v>
      </c>
    </row>
    <row r="21" spans="1:5" ht="12.75">
      <c r="A21" s="38" t="s">
        <v>56</v>
      </c>
      <c r="E21" s="37" t="s">
        <v>51</v>
      </c>
    </row>
    <row r="22" spans="1:16" ht="12.75">
      <c r="A22" s="24" t="s">
        <v>49</v>
      </c>
      <c s="29" t="s">
        <v>37</v>
      </c>
      <c s="29" t="s">
        <v>67</v>
      </c>
      <c s="24" t="s">
        <v>68</v>
      </c>
      <c s="30" t="s">
        <v>69</v>
      </c>
      <c s="31" t="s">
        <v>53</v>
      </c>
      <c s="32">
        <v>1</v>
      </c>
      <c s="33">
        <v>0</v>
      </c>
      <c s="33">
        <f>ROUND(ROUND(H22,2)*ROUND(G22,3),2)</f>
      </c>
      <c s="31"/>
      <c r="O22">
        <f>(I22*21)/100</f>
      </c>
      <c t="s">
        <v>27</v>
      </c>
    </row>
    <row r="23" spans="1:5" ht="12.75">
      <c r="A23" s="34" t="s">
        <v>54</v>
      </c>
      <c r="E23" s="35" t="s">
        <v>70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67</v>
      </c>
      <c s="24" t="s">
        <v>71</v>
      </c>
      <c s="30" t="s">
        <v>72</v>
      </c>
      <c s="31" t="s">
        <v>53</v>
      </c>
      <c s="32">
        <v>1</v>
      </c>
      <c s="33">
        <v>0</v>
      </c>
      <c s="33">
        <f>ROUND(ROUND(H25,2)*ROUND(G25,3),2)</f>
      </c>
      <c s="31"/>
      <c r="O25">
        <f>(I25*21)/100</f>
      </c>
      <c t="s">
        <v>27</v>
      </c>
    </row>
    <row r="26" spans="1:5" ht="12.75">
      <c r="A26" s="34" t="s">
        <v>54</v>
      </c>
      <c r="E26" s="35" t="s">
        <v>51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73</v>
      </c>
      <c s="29" t="s">
        <v>67</v>
      </c>
      <c s="24" t="s">
        <v>74</v>
      </c>
      <c s="30" t="s">
        <v>75</v>
      </c>
      <c s="31" t="s">
        <v>53</v>
      </c>
      <c s="32">
        <v>1</v>
      </c>
      <c s="33">
        <v>0</v>
      </c>
      <c s="33">
        <f>ROUND(ROUND(H28,2)*ROUND(G28,3),2)</f>
      </c>
      <c s="31"/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12.75">
      <c r="A30" s="38" t="s">
        <v>56</v>
      </c>
      <c r="E30" s="37" t="s">
        <v>51</v>
      </c>
    </row>
    <row r="31" spans="1:16" ht="12.75">
      <c r="A31" s="24" t="s">
        <v>49</v>
      </c>
      <c s="29" t="s">
        <v>76</v>
      </c>
      <c s="29" t="s">
        <v>77</v>
      </c>
      <c s="24" t="s">
        <v>51</v>
      </c>
      <c s="30" t="s">
        <v>78</v>
      </c>
      <c s="31" t="s">
        <v>53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79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80</v>
      </c>
      <c s="24" t="s">
        <v>51</v>
      </c>
      <c s="30" t="s">
        <v>81</v>
      </c>
      <c s="31" t="s">
        <v>53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82</v>
      </c>
    </row>
    <row r="36" spans="1:5" ht="12.75">
      <c r="A36" s="38" t="s">
        <v>56</v>
      </c>
      <c r="E36" s="37" t="s">
        <v>51</v>
      </c>
    </row>
    <row r="37" spans="1:16" ht="12.75">
      <c r="A37" s="24" t="s">
        <v>49</v>
      </c>
      <c s="29" t="s">
        <v>44</v>
      </c>
      <c s="29" t="s">
        <v>83</v>
      </c>
      <c s="24" t="s">
        <v>68</v>
      </c>
      <c s="30" t="s">
        <v>84</v>
      </c>
      <c s="31" t="s">
        <v>53</v>
      </c>
      <c s="32">
        <v>1</v>
      </c>
      <c s="33">
        <v>0</v>
      </c>
      <c s="33">
        <f>ROUND(ROUND(H37,2)*ROUND(G37,3),2)</f>
      </c>
      <c s="31" t="s">
        <v>62</v>
      </c>
      <c r="O37">
        <f>(I37*21)/100</f>
      </c>
      <c t="s">
        <v>27</v>
      </c>
    </row>
    <row r="38" spans="1:5" ht="12.75">
      <c r="A38" s="34" t="s">
        <v>54</v>
      </c>
      <c r="E38" s="35" t="s">
        <v>85</v>
      </c>
    </row>
    <row r="39" spans="1:5" ht="12.75">
      <c r="A39" s="38" t="s">
        <v>56</v>
      </c>
      <c r="E39" s="37" t="s">
        <v>51</v>
      </c>
    </row>
    <row r="40" spans="1:16" ht="12.75">
      <c r="A40" s="24" t="s">
        <v>49</v>
      </c>
      <c s="29" t="s">
        <v>46</v>
      </c>
      <c s="29" t="s">
        <v>83</v>
      </c>
      <c s="24" t="s">
        <v>71</v>
      </c>
      <c s="30" t="s">
        <v>84</v>
      </c>
      <c s="31" t="s">
        <v>53</v>
      </c>
      <c s="32">
        <v>1</v>
      </c>
      <c s="33">
        <v>0</v>
      </c>
      <c s="33">
        <f>ROUND(ROUND(H40,2)*ROUND(G40,3),2)</f>
      </c>
      <c s="31" t="s">
        <v>62</v>
      </c>
      <c r="O40">
        <f>(I40*21)/100</f>
      </c>
      <c t="s">
        <v>27</v>
      </c>
    </row>
    <row r="41" spans="1:5" ht="12.75">
      <c r="A41" s="34" t="s">
        <v>54</v>
      </c>
      <c r="E41" s="35" t="s">
        <v>86</v>
      </c>
    </row>
    <row r="42" spans="1:5" ht="12.75">
      <c r="A42" s="38" t="s">
        <v>56</v>
      </c>
      <c r="E42" s="37" t="s">
        <v>51</v>
      </c>
    </row>
    <row r="43" spans="1:16" ht="12.75">
      <c r="A43" s="24" t="s">
        <v>49</v>
      </c>
      <c s="29" t="s">
        <v>87</v>
      </c>
      <c s="29" t="s">
        <v>88</v>
      </c>
      <c s="24" t="s">
        <v>68</v>
      </c>
      <c s="30" t="s">
        <v>89</v>
      </c>
      <c s="31" t="s">
        <v>90</v>
      </c>
      <c s="32">
        <v>1</v>
      </c>
      <c s="33">
        <v>0</v>
      </c>
      <c s="33">
        <f>ROUND(ROUND(H43,2)*ROUND(G43,3),2)</f>
      </c>
      <c s="31" t="s">
        <v>62</v>
      </c>
      <c r="O43">
        <f>(I43*21)/100</f>
      </c>
      <c t="s">
        <v>27</v>
      </c>
    </row>
    <row r="44" spans="1:5" ht="25.5">
      <c r="A44" s="34" t="s">
        <v>54</v>
      </c>
      <c r="E44" s="35" t="s">
        <v>91</v>
      </c>
    </row>
    <row r="45" spans="1:5" ht="12.75">
      <c r="A45" s="38" t="s">
        <v>56</v>
      </c>
      <c r="E45" s="37" t="s">
        <v>51</v>
      </c>
    </row>
    <row r="46" spans="1:16" ht="12.75">
      <c r="A46" s="24" t="s">
        <v>49</v>
      </c>
      <c s="29" t="s">
        <v>92</v>
      </c>
      <c s="29" t="s">
        <v>88</v>
      </c>
      <c s="24" t="s">
        <v>71</v>
      </c>
      <c s="30" t="s">
        <v>89</v>
      </c>
      <c s="31" t="s">
        <v>90</v>
      </c>
      <c s="32">
        <v>1</v>
      </c>
      <c s="33">
        <v>0</v>
      </c>
      <c s="33">
        <f>ROUND(ROUND(H46,2)*ROUND(G46,3),2)</f>
      </c>
      <c s="31" t="s">
        <v>62</v>
      </c>
      <c r="O46">
        <f>(I46*21)/100</f>
      </c>
      <c t="s">
        <v>27</v>
      </c>
    </row>
    <row r="47" spans="1:5" ht="25.5">
      <c r="A47" s="34" t="s">
        <v>54</v>
      </c>
      <c r="E47" s="35" t="s">
        <v>93</v>
      </c>
    </row>
    <row r="48" spans="1:5" ht="12.75">
      <c r="A48" s="38" t="s">
        <v>56</v>
      </c>
      <c r="E48" s="37" t="s">
        <v>51</v>
      </c>
    </row>
    <row r="49" spans="1:16" ht="12.75">
      <c r="A49" s="24" t="s">
        <v>49</v>
      </c>
      <c s="29" t="s">
        <v>94</v>
      </c>
      <c s="29" t="s">
        <v>95</v>
      </c>
      <c s="24" t="s">
        <v>68</v>
      </c>
      <c s="30" t="s">
        <v>96</v>
      </c>
      <c s="31" t="s">
        <v>53</v>
      </c>
      <c s="32">
        <v>1</v>
      </c>
      <c s="33">
        <v>0</v>
      </c>
      <c s="33">
        <f>ROUND(ROUND(H49,2)*ROUND(G49,3),2)</f>
      </c>
      <c s="31" t="s">
        <v>62</v>
      </c>
      <c r="O49">
        <f>(I49*21)/100</f>
      </c>
      <c t="s">
        <v>27</v>
      </c>
    </row>
    <row r="50" spans="1:5" ht="12.75">
      <c r="A50" s="34" t="s">
        <v>54</v>
      </c>
      <c r="E50" s="35" t="s">
        <v>97</v>
      </c>
    </row>
    <row r="51" spans="1:5" ht="12.75">
      <c r="A51" s="38" t="s">
        <v>56</v>
      </c>
      <c r="E51" s="37" t="s">
        <v>51</v>
      </c>
    </row>
    <row r="52" spans="1:16" ht="12.75">
      <c r="A52" s="24" t="s">
        <v>49</v>
      </c>
      <c s="29" t="s">
        <v>98</v>
      </c>
      <c s="29" t="s">
        <v>95</v>
      </c>
      <c s="24" t="s">
        <v>71</v>
      </c>
      <c s="30" t="s">
        <v>96</v>
      </c>
      <c s="31" t="s">
        <v>53</v>
      </c>
      <c s="32">
        <v>1</v>
      </c>
      <c s="33">
        <v>0</v>
      </c>
      <c s="33">
        <f>ROUND(ROUND(H52,2)*ROUND(G52,3),2)</f>
      </c>
      <c s="31" t="s">
        <v>62</v>
      </c>
      <c r="O52">
        <f>(I52*21)/100</f>
      </c>
      <c t="s">
        <v>27</v>
      </c>
    </row>
    <row r="53" spans="1:5" ht="38.25">
      <c r="A53" s="34" t="s">
        <v>54</v>
      </c>
      <c r="E53" s="35" t="s">
        <v>99</v>
      </c>
    </row>
    <row r="54" spans="1:5" ht="12.75">
      <c r="A54" s="38" t="s">
        <v>56</v>
      </c>
      <c r="E54" s="37" t="s">
        <v>100</v>
      </c>
    </row>
    <row r="55" spans="1:16" ht="12.75">
      <c r="A55" s="24" t="s">
        <v>49</v>
      </c>
      <c s="29" t="s">
        <v>101</v>
      </c>
      <c s="29" t="s">
        <v>95</v>
      </c>
      <c s="24" t="s">
        <v>74</v>
      </c>
      <c s="30" t="s">
        <v>96</v>
      </c>
      <c s="31" t="s">
        <v>53</v>
      </c>
      <c s="32">
        <v>1</v>
      </c>
      <c s="33">
        <v>0</v>
      </c>
      <c s="33">
        <f>ROUND(ROUND(H55,2)*ROUND(G55,3),2)</f>
      </c>
      <c s="31" t="s">
        <v>62</v>
      </c>
      <c r="O55">
        <f>(I55*21)/100</f>
      </c>
      <c t="s">
        <v>27</v>
      </c>
    </row>
    <row r="56" spans="1:5" ht="12.75">
      <c r="A56" s="34" t="s">
        <v>54</v>
      </c>
      <c r="E56" s="35" t="s">
        <v>102</v>
      </c>
    </row>
    <row r="57" spans="1:5" ht="12.75">
      <c r="A57" s="38" t="s">
        <v>56</v>
      </c>
      <c r="E57" s="37" t="s">
        <v>51</v>
      </c>
    </row>
    <row r="58" spans="1:16" ht="12.75">
      <c r="A58" s="24" t="s">
        <v>49</v>
      </c>
      <c s="29" t="s">
        <v>103</v>
      </c>
      <c s="29" t="s">
        <v>104</v>
      </c>
      <c s="24" t="s">
        <v>51</v>
      </c>
      <c s="30" t="s">
        <v>105</v>
      </c>
      <c s="31" t="s">
        <v>53</v>
      </c>
      <c s="32">
        <v>1</v>
      </c>
      <c s="33">
        <v>0</v>
      </c>
      <c s="33">
        <f>ROUND(ROUND(H58,2)*ROUND(G58,3),2)</f>
      </c>
      <c s="31" t="s">
        <v>62</v>
      </c>
      <c r="O58">
        <f>(I58*21)/100</f>
      </c>
      <c t="s">
        <v>27</v>
      </c>
    </row>
    <row r="59" spans="1:5" ht="12.75">
      <c r="A59" s="34" t="s">
        <v>54</v>
      </c>
      <c r="E59" s="35" t="s">
        <v>106</v>
      </c>
    </row>
    <row r="60" spans="1:5" ht="12.75">
      <c r="A60" s="38" t="s">
        <v>56</v>
      </c>
      <c r="E60" s="37" t="s">
        <v>51</v>
      </c>
    </row>
    <row r="61" spans="1:16" ht="12.75">
      <c r="A61" s="24" t="s">
        <v>49</v>
      </c>
      <c s="29" t="s">
        <v>107</v>
      </c>
      <c s="29" t="s">
        <v>108</v>
      </c>
      <c s="24" t="s">
        <v>51</v>
      </c>
      <c s="30" t="s">
        <v>109</v>
      </c>
      <c s="31" t="s">
        <v>53</v>
      </c>
      <c s="32">
        <v>1</v>
      </c>
      <c s="33">
        <v>0</v>
      </c>
      <c s="33">
        <f>ROUND(ROUND(H61,2)*ROUND(G61,3),2)</f>
      </c>
      <c s="31" t="s">
        <v>62</v>
      </c>
      <c r="O61">
        <f>(I61*21)/100</f>
      </c>
      <c t="s">
        <v>27</v>
      </c>
    </row>
    <row r="62" spans="1:5" ht="12.75">
      <c r="A62" s="34" t="s">
        <v>54</v>
      </c>
      <c r="E62" s="35" t="s">
        <v>110</v>
      </c>
    </row>
    <row r="63" spans="1:5" ht="12.75">
      <c r="A63" s="38" t="s">
        <v>56</v>
      </c>
      <c r="E63" s="37" t="s">
        <v>51</v>
      </c>
    </row>
    <row r="64" spans="1:16" ht="12.75">
      <c r="A64" s="24" t="s">
        <v>49</v>
      </c>
      <c s="29" t="s">
        <v>111</v>
      </c>
      <c s="29" t="s">
        <v>112</v>
      </c>
      <c s="24" t="s">
        <v>51</v>
      </c>
      <c s="30" t="s">
        <v>113</v>
      </c>
      <c s="31" t="s">
        <v>53</v>
      </c>
      <c s="32">
        <v>1</v>
      </c>
      <c s="33">
        <v>0</v>
      </c>
      <c s="33">
        <f>ROUND(ROUND(H64,2)*ROUND(G64,3),2)</f>
      </c>
      <c s="31" t="s">
        <v>62</v>
      </c>
      <c r="O64">
        <f>(I64*21)/100</f>
      </c>
      <c t="s">
        <v>27</v>
      </c>
    </row>
    <row r="65" spans="1:5" ht="12.75">
      <c r="A65" s="34" t="s">
        <v>54</v>
      </c>
      <c r="E65" s="35" t="s">
        <v>114</v>
      </c>
    </row>
    <row r="66" spans="1:5" ht="12.75">
      <c r="A66" s="38" t="s">
        <v>56</v>
      </c>
      <c r="E66" s="37" t="s">
        <v>51</v>
      </c>
    </row>
    <row r="67" spans="1:16" ht="12.75">
      <c r="A67" s="24" t="s">
        <v>49</v>
      </c>
      <c s="29" t="s">
        <v>115</v>
      </c>
      <c s="29" t="s">
        <v>116</v>
      </c>
      <c s="24" t="s">
        <v>51</v>
      </c>
      <c s="30" t="s">
        <v>117</v>
      </c>
      <c s="31" t="s">
        <v>53</v>
      </c>
      <c s="32">
        <v>1</v>
      </c>
      <c s="33">
        <v>0</v>
      </c>
      <c s="33">
        <f>ROUND(ROUND(H67,2)*ROUND(G67,3),2)</f>
      </c>
      <c s="31" t="s">
        <v>62</v>
      </c>
      <c r="O67">
        <f>(I67*21)/100</f>
      </c>
      <c t="s">
        <v>27</v>
      </c>
    </row>
    <row r="68" spans="1:5" ht="25.5">
      <c r="A68" s="34" t="s">
        <v>54</v>
      </c>
      <c r="E68" s="35" t="s">
        <v>118</v>
      </c>
    </row>
    <row r="69" spans="1:5" ht="12.75">
      <c r="A69" s="38" t="s">
        <v>56</v>
      </c>
      <c r="E69" s="37" t="s">
        <v>51</v>
      </c>
    </row>
    <row r="70" spans="1:16" ht="12.75">
      <c r="A70" s="24" t="s">
        <v>49</v>
      </c>
      <c s="29" t="s">
        <v>119</v>
      </c>
      <c s="29" t="s">
        <v>120</v>
      </c>
      <c s="24" t="s">
        <v>71</v>
      </c>
      <c s="30" t="s">
        <v>121</v>
      </c>
      <c s="31" t="s">
        <v>53</v>
      </c>
      <c s="32">
        <v>1</v>
      </c>
      <c s="33">
        <v>0</v>
      </c>
      <c s="33">
        <f>ROUND(ROUND(H70,2)*ROUND(G70,3),2)</f>
      </c>
      <c s="31" t="s">
        <v>62</v>
      </c>
      <c r="O70">
        <f>(I70*21)/100</f>
      </c>
      <c t="s">
        <v>27</v>
      </c>
    </row>
    <row r="71" spans="1:5" ht="12.75">
      <c r="A71" s="34" t="s">
        <v>54</v>
      </c>
      <c r="E71" s="35" t="s">
        <v>122</v>
      </c>
    </row>
    <row r="72" spans="1:5" ht="12.75">
      <c r="A72" s="38" t="s">
        <v>56</v>
      </c>
      <c r="E72" s="37" t="s">
        <v>51</v>
      </c>
    </row>
    <row r="73" spans="1:16" ht="12.75">
      <c r="A73" s="24" t="s">
        <v>49</v>
      </c>
      <c s="29" t="s">
        <v>123</v>
      </c>
      <c s="29" t="s">
        <v>124</v>
      </c>
      <c s="24" t="s">
        <v>71</v>
      </c>
      <c s="30" t="s">
        <v>125</v>
      </c>
      <c s="31" t="s">
        <v>53</v>
      </c>
      <c s="32">
        <v>1</v>
      </c>
      <c s="33">
        <v>0</v>
      </c>
      <c s="33">
        <f>ROUND(ROUND(H73,2)*ROUND(G73,3),2)</f>
      </c>
      <c s="31" t="s">
        <v>62</v>
      </c>
      <c r="O73">
        <f>(I73*21)/100</f>
      </c>
      <c t="s">
        <v>27</v>
      </c>
    </row>
    <row r="74" spans="1:5" ht="12.75">
      <c r="A74" s="34" t="s">
        <v>54</v>
      </c>
      <c r="E74" s="35" t="s">
        <v>126</v>
      </c>
    </row>
    <row r="75" spans="1:5" ht="12.75">
      <c r="A75" s="38" t="s">
        <v>56</v>
      </c>
      <c r="E75" s="37" t="s">
        <v>51</v>
      </c>
    </row>
    <row r="76" spans="1:16" ht="12.75">
      <c r="A76" s="24" t="s">
        <v>49</v>
      </c>
      <c s="29" t="s">
        <v>127</v>
      </c>
      <c s="29" t="s">
        <v>124</v>
      </c>
      <c s="24" t="s">
        <v>74</v>
      </c>
      <c s="30" t="s">
        <v>125</v>
      </c>
      <c s="31" t="s">
        <v>53</v>
      </c>
      <c s="32">
        <v>1</v>
      </c>
      <c s="33">
        <v>0</v>
      </c>
      <c s="33">
        <f>ROUND(ROUND(H76,2)*ROUND(G76,3),2)</f>
      </c>
      <c s="31" t="s">
        <v>62</v>
      </c>
      <c r="O76">
        <f>(I76*21)/100</f>
      </c>
      <c t="s">
        <v>27</v>
      </c>
    </row>
    <row r="77" spans="1:5" ht="12.75">
      <c r="A77" s="34" t="s">
        <v>54</v>
      </c>
      <c r="E77" s="35" t="s">
        <v>128</v>
      </c>
    </row>
    <row r="78" spans="1:5" ht="12.75">
      <c r="A78" s="38" t="s">
        <v>56</v>
      </c>
      <c r="E78" s="37" t="s">
        <v>51</v>
      </c>
    </row>
    <row r="79" spans="1:16" ht="12.75">
      <c r="A79" s="24" t="s">
        <v>49</v>
      </c>
      <c s="29" t="s">
        <v>129</v>
      </c>
      <c s="29" t="s">
        <v>130</v>
      </c>
      <c s="24" t="s">
        <v>51</v>
      </c>
      <c s="30" t="s">
        <v>131</v>
      </c>
      <c s="31" t="s">
        <v>53</v>
      </c>
      <c s="32">
        <v>1</v>
      </c>
      <c s="33">
        <v>0</v>
      </c>
      <c s="33">
        <f>ROUND(ROUND(H79,2)*ROUND(G79,3),2)</f>
      </c>
      <c s="31"/>
      <c r="O79">
        <f>(I79*21)/100</f>
      </c>
      <c t="s">
        <v>27</v>
      </c>
    </row>
    <row r="80" spans="1:5" ht="25.5">
      <c r="A80" s="34" t="s">
        <v>54</v>
      </c>
      <c r="E80" s="35" t="s">
        <v>132</v>
      </c>
    </row>
    <row r="81" spans="1:5" ht="12.75">
      <c r="A81" s="38" t="s">
        <v>56</v>
      </c>
      <c r="E81" s="37" t="s">
        <v>51</v>
      </c>
    </row>
    <row r="82" spans="1:16" ht="12.75">
      <c r="A82" s="24" t="s">
        <v>49</v>
      </c>
      <c s="29" t="s">
        <v>133</v>
      </c>
      <c s="29" t="s">
        <v>134</v>
      </c>
      <c s="24" t="s">
        <v>51</v>
      </c>
      <c s="30" t="s">
        <v>135</v>
      </c>
      <c s="31" t="s">
        <v>90</v>
      </c>
      <c s="32">
        <v>2</v>
      </c>
      <c s="33">
        <v>0</v>
      </c>
      <c s="33">
        <f>ROUND(ROUND(H82,2)*ROUND(G82,3),2)</f>
      </c>
      <c s="31" t="s">
        <v>62</v>
      </c>
      <c r="O82">
        <f>(I82*21)/100</f>
      </c>
      <c t="s">
        <v>27</v>
      </c>
    </row>
    <row r="83" spans="1:5" ht="12.75">
      <c r="A83" s="34" t="s">
        <v>54</v>
      </c>
      <c r="E83" s="35" t="s">
        <v>136</v>
      </c>
    </row>
    <row r="84" spans="1:5" ht="12.75">
      <c r="A84" s="38" t="s">
        <v>56</v>
      </c>
      <c r="E84" s="37" t="s">
        <v>51</v>
      </c>
    </row>
    <row r="85" spans="1:16" ht="12.75">
      <c r="A85" s="24" t="s">
        <v>49</v>
      </c>
      <c s="29" t="s">
        <v>137</v>
      </c>
      <c s="29" t="s">
        <v>138</v>
      </c>
      <c s="24" t="s">
        <v>51</v>
      </c>
      <c s="30" t="s">
        <v>139</v>
      </c>
      <c s="31" t="s">
        <v>53</v>
      </c>
      <c s="32">
        <v>1</v>
      </c>
      <c s="33">
        <v>0</v>
      </c>
      <c s="33">
        <f>ROUND(ROUND(H85,2)*ROUND(G85,3),2)</f>
      </c>
      <c s="31" t="s">
        <v>62</v>
      </c>
      <c r="O85">
        <f>(I85*21)/100</f>
      </c>
      <c t="s">
        <v>27</v>
      </c>
    </row>
    <row r="86" spans="1:5" ht="51">
      <c r="A86" s="34" t="s">
        <v>54</v>
      </c>
      <c r="E86" s="35" t="s">
        <v>140</v>
      </c>
    </row>
    <row r="87" spans="1:5" ht="12.75">
      <c r="A87" s="38" t="s">
        <v>56</v>
      </c>
      <c r="E87" s="37" t="s">
        <v>51</v>
      </c>
    </row>
    <row r="88" spans="1:16" ht="12.75">
      <c r="A88" s="24" t="s">
        <v>49</v>
      </c>
      <c s="29" t="s">
        <v>141</v>
      </c>
      <c s="29" t="s">
        <v>142</v>
      </c>
      <c s="24" t="s">
        <v>51</v>
      </c>
      <c s="30" t="s">
        <v>143</v>
      </c>
      <c s="31" t="s">
        <v>53</v>
      </c>
      <c s="32">
        <v>1</v>
      </c>
      <c s="33">
        <v>0</v>
      </c>
      <c s="33">
        <f>ROUND(ROUND(H88,2)*ROUND(G88,3),2)</f>
      </c>
      <c s="31"/>
      <c r="O88">
        <f>(I88*21)/100</f>
      </c>
      <c t="s">
        <v>27</v>
      </c>
    </row>
    <row r="89" spans="1:5" ht="25.5">
      <c r="A89" s="34" t="s">
        <v>54</v>
      </c>
      <c r="E89" s="35" t="s">
        <v>144</v>
      </c>
    </row>
    <row r="90" spans="1:5" ht="12.75">
      <c r="A90" s="36" t="s">
        <v>56</v>
      </c>
      <c r="E90" s="37" t="s">
        <v>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145</v>
      </c>
      <c s="39">
        <f>0+I9+I16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145</v>
      </c>
      <c s="1"/>
      <c s="14" t="s">
        <v>146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145</v>
      </c>
      <c s="6"/>
      <c s="18" t="s">
        <v>146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</f>
      </c>
      <c>
        <f>0+O10+O13</f>
      </c>
    </row>
    <row r="10" spans="1:16" ht="12.75">
      <c r="A10" s="24" t="s">
        <v>49</v>
      </c>
      <c s="29" t="s">
        <v>31</v>
      </c>
      <c s="29" t="s">
        <v>147</v>
      </c>
      <c s="24" t="s">
        <v>68</v>
      </c>
      <c s="30" t="s">
        <v>148</v>
      </c>
      <c s="31" t="s">
        <v>53</v>
      </c>
      <c s="32">
        <v>1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65.75">
      <c r="A11" s="34" t="s">
        <v>54</v>
      </c>
      <c r="E11" s="35" t="s">
        <v>149</v>
      </c>
    </row>
    <row r="12" spans="1:5" ht="12.75">
      <c r="A12" s="38" t="s">
        <v>56</v>
      </c>
      <c r="E12" s="37" t="s">
        <v>100</v>
      </c>
    </row>
    <row r="13" spans="1:16" ht="12.75">
      <c r="A13" s="24" t="s">
        <v>49</v>
      </c>
      <c s="29" t="s">
        <v>27</v>
      </c>
      <c s="29" t="s">
        <v>147</v>
      </c>
      <c s="24" t="s">
        <v>71</v>
      </c>
      <c s="30" t="s">
        <v>148</v>
      </c>
      <c s="31" t="s">
        <v>53</v>
      </c>
      <c s="32">
        <v>1</v>
      </c>
      <c s="33">
        <v>0</v>
      </c>
      <c s="33">
        <f>ROUND(ROUND(H13,2)*ROUND(G13,3),2)</f>
      </c>
      <c s="31" t="s">
        <v>62</v>
      </c>
      <c r="O13">
        <f>(I13*21)/100</f>
      </c>
      <c t="s">
        <v>27</v>
      </c>
    </row>
    <row r="14" spans="1:5" ht="165.75">
      <c r="A14" s="34" t="s">
        <v>54</v>
      </c>
      <c r="E14" s="35" t="s">
        <v>150</v>
      </c>
    </row>
    <row r="15" spans="1:5" ht="12.75">
      <c r="A15" s="36" t="s">
        <v>56</v>
      </c>
      <c r="E15" s="37" t="s">
        <v>100</v>
      </c>
    </row>
    <row r="16" spans="1:18" ht="12.75" customHeight="1">
      <c r="A16" s="6" t="s">
        <v>47</v>
      </c>
      <c s="6"/>
      <c s="41" t="s">
        <v>37</v>
      </c>
      <c s="6"/>
      <c s="27" t="s">
        <v>151</v>
      </c>
      <c s="6"/>
      <c s="6"/>
      <c s="6"/>
      <c s="42">
        <f>0+Q16</f>
      </c>
      <c s="6"/>
      <c r="O16">
        <f>0+R16</f>
      </c>
      <c r="Q16">
        <f>0+I17+I20+I23</f>
      </c>
      <c>
        <f>0+O17+O20+O23</f>
      </c>
    </row>
    <row r="17" spans="1:16" ht="12.75">
      <c r="A17" s="24" t="s">
        <v>49</v>
      </c>
      <c s="29" t="s">
        <v>26</v>
      </c>
      <c s="29" t="s">
        <v>152</v>
      </c>
      <c s="24" t="s">
        <v>68</v>
      </c>
      <c s="30" t="s">
        <v>153</v>
      </c>
      <c s="31" t="s">
        <v>154</v>
      </c>
      <c s="32">
        <v>6696</v>
      </c>
      <c s="33">
        <v>0</v>
      </c>
      <c s="33">
        <f>ROUND(ROUND(H17,2)*ROUND(G17,3),2)</f>
      </c>
      <c s="31"/>
      <c r="O17">
        <f>(I17*21)/100</f>
      </c>
      <c t="s">
        <v>27</v>
      </c>
    </row>
    <row r="18" spans="1:5" ht="127.5">
      <c r="A18" s="34" t="s">
        <v>54</v>
      </c>
      <c r="E18" s="35" t="s">
        <v>155</v>
      </c>
    </row>
    <row r="19" spans="1:5" ht="25.5">
      <c r="A19" s="38" t="s">
        <v>56</v>
      </c>
      <c r="E19" s="37" t="s">
        <v>156</v>
      </c>
    </row>
    <row r="20" spans="1:16" ht="12.75">
      <c r="A20" s="24" t="s">
        <v>49</v>
      </c>
      <c s="29" t="s">
        <v>35</v>
      </c>
      <c s="29" t="s">
        <v>152</v>
      </c>
      <c s="24" t="s">
        <v>74</v>
      </c>
      <c s="30" t="s">
        <v>153</v>
      </c>
      <c s="31" t="s">
        <v>154</v>
      </c>
      <c s="32">
        <v>300</v>
      </c>
      <c s="33">
        <v>0</v>
      </c>
      <c s="33">
        <f>ROUND(ROUND(H20,2)*ROUND(G20,3),2)</f>
      </c>
      <c s="31"/>
      <c r="O20">
        <f>(I20*21)/100</f>
      </c>
      <c t="s">
        <v>27</v>
      </c>
    </row>
    <row r="21" spans="1:5" ht="114.75">
      <c r="A21" s="34" t="s">
        <v>54</v>
      </c>
      <c r="E21" s="35" t="s">
        <v>157</v>
      </c>
    </row>
    <row r="22" spans="1:5" ht="12.75">
      <c r="A22" s="38" t="s">
        <v>56</v>
      </c>
      <c r="E22" s="37" t="s">
        <v>158</v>
      </c>
    </row>
    <row r="23" spans="1:16" ht="12.75">
      <c r="A23" s="24" t="s">
        <v>49</v>
      </c>
      <c s="29" t="s">
        <v>37</v>
      </c>
      <c s="29" t="s">
        <v>159</v>
      </c>
      <c s="24" t="s">
        <v>51</v>
      </c>
      <c s="30" t="s">
        <v>160</v>
      </c>
      <c s="31" t="s">
        <v>154</v>
      </c>
      <c s="32">
        <v>240</v>
      </c>
      <c s="33">
        <v>0</v>
      </c>
      <c s="33">
        <f>ROUND(ROUND(H23,2)*ROUND(G23,3),2)</f>
      </c>
      <c s="31" t="s">
        <v>62</v>
      </c>
      <c r="O23">
        <f>(I23*21)/100</f>
      </c>
      <c t="s">
        <v>27</v>
      </c>
    </row>
    <row r="24" spans="1:5" ht="12.75">
      <c r="A24" s="34" t="s">
        <v>54</v>
      </c>
      <c r="E24" s="35" t="s">
        <v>161</v>
      </c>
    </row>
    <row r="25" spans="1:5" ht="12.75">
      <c r="A25" s="36" t="s">
        <v>56</v>
      </c>
      <c r="E25" s="37" t="s">
        <v>162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0+O9+O43+O98+O132+O169+O197+O231+O235+O248+O255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163</v>
      </c>
      <c s="39">
        <f>0+I9+I43+I98+I132+I169+I197+I231+I235+I248+I255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163</v>
      </c>
      <c s="1"/>
      <c s="14" t="s">
        <v>164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163</v>
      </c>
      <c s="6"/>
      <c s="18" t="s">
        <v>164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0+I10+I13+I16+I19+I22+I25+I28+I31+I34+I37+I40</f>
      </c>
      <c>
        <f>0+O10+O13+O16+O19+O22+O25+O28+O31+O34+O37+O40</f>
      </c>
    </row>
    <row r="10" spans="1:16" ht="25.5">
      <c r="A10" s="24" t="s">
        <v>49</v>
      </c>
      <c s="29" t="s">
        <v>31</v>
      </c>
      <c s="29" t="s">
        <v>165</v>
      </c>
      <c s="24" t="s">
        <v>51</v>
      </c>
      <c s="30" t="s">
        <v>166</v>
      </c>
      <c s="31" t="s">
        <v>167</v>
      </c>
      <c s="32">
        <v>93.72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168</v>
      </c>
    </row>
    <row r="12" spans="1:5" ht="12.75">
      <c r="A12" s="38" t="s">
        <v>56</v>
      </c>
      <c r="E12" s="37" t="s">
        <v>169</v>
      </c>
    </row>
    <row r="13" spans="1:16" ht="25.5">
      <c r="A13" s="24" t="s">
        <v>49</v>
      </c>
      <c s="29" t="s">
        <v>27</v>
      </c>
      <c s="29" t="s">
        <v>170</v>
      </c>
      <c s="24" t="s">
        <v>51</v>
      </c>
      <c s="30" t="s">
        <v>171</v>
      </c>
      <c s="31" t="s">
        <v>167</v>
      </c>
      <c s="32">
        <v>36.384</v>
      </c>
      <c s="33">
        <v>0</v>
      </c>
      <c s="33">
        <f>ROUND(ROUND(H13,2)*ROUND(G13,3),2)</f>
      </c>
      <c s="31" t="s">
        <v>62</v>
      </c>
      <c r="O13">
        <f>(I13*21)/100</f>
      </c>
      <c t="s">
        <v>27</v>
      </c>
    </row>
    <row r="14" spans="1:5" ht="12.75">
      <c r="A14" s="34" t="s">
        <v>54</v>
      </c>
      <c r="E14" s="35" t="s">
        <v>51</v>
      </c>
    </row>
    <row r="15" spans="1:5" ht="12.75">
      <c r="A15" s="38" t="s">
        <v>56</v>
      </c>
      <c r="E15" s="37" t="s">
        <v>172</v>
      </c>
    </row>
    <row r="16" spans="1:16" ht="25.5">
      <c r="A16" s="24" t="s">
        <v>49</v>
      </c>
      <c s="29" t="s">
        <v>26</v>
      </c>
      <c s="29" t="s">
        <v>173</v>
      </c>
      <c s="24" t="s">
        <v>51</v>
      </c>
      <c s="30" t="s">
        <v>174</v>
      </c>
      <c s="31" t="s">
        <v>167</v>
      </c>
      <c s="32">
        <v>140.312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175</v>
      </c>
    </row>
    <row r="18" spans="1:5" ht="63.75">
      <c r="A18" s="38" t="s">
        <v>56</v>
      </c>
      <c r="E18" s="37" t="s">
        <v>176</v>
      </c>
    </row>
    <row r="19" spans="1:16" ht="25.5">
      <c r="A19" s="24" t="s">
        <v>49</v>
      </c>
      <c s="29" t="s">
        <v>35</v>
      </c>
      <c s="29" t="s">
        <v>177</v>
      </c>
      <c s="24" t="s">
        <v>51</v>
      </c>
      <c s="30" t="s">
        <v>178</v>
      </c>
      <c s="31" t="s">
        <v>167</v>
      </c>
      <c s="32">
        <v>4.368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4" t="s">
        <v>54</v>
      </c>
      <c r="E20" s="35" t="s">
        <v>51</v>
      </c>
    </row>
    <row r="21" spans="1:5" ht="38.25">
      <c r="A21" s="38" t="s">
        <v>56</v>
      </c>
      <c r="E21" s="37" t="s">
        <v>179</v>
      </c>
    </row>
    <row r="22" spans="1:16" ht="25.5">
      <c r="A22" s="24" t="s">
        <v>49</v>
      </c>
      <c s="29" t="s">
        <v>37</v>
      </c>
      <c s="29" t="s">
        <v>180</v>
      </c>
      <c s="24" t="s">
        <v>51</v>
      </c>
      <c s="30" t="s">
        <v>181</v>
      </c>
      <c s="31" t="s">
        <v>167</v>
      </c>
      <c s="32">
        <v>5.201</v>
      </c>
      <c s="33">
        <v>0</v>
      </c>
      <c s="33">
        <f>ROUND(ROUND(H22,2)*ROUND(G22,3),2)</f>
      </c>
      <c s="31" t="s">
        <v>62</v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8" t="s">
        <v>56</v>
      </c>
      <c r="E24" s="37" t="s">
        <v>182</v>
      </c>
    </row>
    <row r="25" spans="1:16" ht="12.75">
      <c r="A25" s="24" t="s">
        <v>49</v>
      </c>
      <c s="29" t="s">
        <v>39</v>
      </c>
      <c s="29" t="s">
        <v>183</v>
      </c>
      <c s="24" t="s">
        <v>51</v>
      </c>
      <c s="30" t="s">
        <v>184</v>
      </c>
      <c s="31" t="s">
        <v>53</v>
      </c>
      <c s="32">
        <v>1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25.5">
      <c r="A26" s="34" t="s">
        <v>54</v>
      </c>
      <c r="E26" s="35" t="s">
        <v>185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73</v>
      </c>
      <c s="29" t="s">
        <v>95</v>
      </c>
      <c s="24" t="s">
        <v>51</v>
      </c>
      <c s="30" t="s">
        <v>96</v>
      </c>
      <c s="31" t="s">
        <v>53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102</v>
      </c>
    </row>
    <row r="30" spans="1:5" ht="12.75">
      <c r="A30" s="38" t="s">
        <v>56</v>
      </c>
      <c r="E30" s="37" t="s">
        <v>51</v>
      </c>
    </row>
    <row r="31" spans="1:16" ht="12.75">
      <c r="A31" s="24" t="s">
        <v>49</v>
      </c>
      <c s="29" t="s">
        <v>76</v>
      </c>
      <c s="29" t="s">
        <v>186</v>
      </c>
      <c s="24" t="s">
        <v>51</v>
      </c>
      <c s="30" t="s">
        <v>187</v>
      </c>
      <c s="31" t="s">
        <v>90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51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120</v>
      </c>
      <c s="24" t="s">
        <v>68</v>
      </c>
      <c s="30" t="s">
        <v>121</v>
      </c>
      <c s="31" t="s">
        <v>53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188</v>
      </c>
    </row>
    <row r="36" spans="1:5" ht="12.75">
      <c r="A36" s="38" t="s">
        <v>56</v>
      </c>
      <c r="E36" s="37" t="s">
        <v>51</v>
      </c>
    </row>
    <row r="37" spans="1:16" ht="12.75">
      <c r="A37" s="24" t="s">
        <v>49</v>
      </c>
      <c s="29" t="s">
        <v>44</v>
      </c>
      <c s="29" t="s">
        <v>189</v>
      </c>
      <c s="24" t="s">
        <v>51</v>
      </c>
      <c s="30" t="s">
        <v>190</v>
      </c>
      <c s="31" t="s">
        <v>90</v>
      </c>
      <c s="32">
        <v>1</v>
      </c>
      <c s="33">
        <v>0</v>
      </c>
      <c s="33">
        <f>ROUND(ROUND(H37,2)*ROUND(G37,3),2)</f>
      </c>
      <c s="31" t="s">
        <v>62</v>
      </c>
      <c r="O37">
        <f>(I37*21)/100</f>
      </c>
      <c t="s">
        <v>27</v>
      </c>
    </row>
    <row r="38" spans="1:5" ht="12.75">
      <c r="A38" s="34" t="s">
        <v>54</v>
      </c>
      <c r="E38" s="35" t="s">
        <v>191</v>
      </c>
    </row>
    <row r="39" spans="1:5" ht="12.75">
      <c r="A39" s="38" t="s">
        <v>56</v>
      </c>
      <c r="E39" s="37" t="s">
        <v>51</v>
      </c>
    </row>
    <row r="40" spans="1:16" ht="12.75">
      <c r="A40" s="24" t="s">
        <v>49</v>
      </c>
      <c s="29" t="s">
        <v>46</v>
      </c>
      <c s="29" t="s">
        <v>134</v>
      </c>
      <c s="24" t="s">
        <v>68</v>
      </c>
      <c s="30" t="s">
        <v>135</v>
      </c>
      <c s="31" t="s">
        <v>90</v>
      </c>
      <c s="32">
        <v>2</v>
      </c>
      <c s="33">
        <v>0</v>
      </c>
      <c s="33">
        <f>ROUND(ROUND(H40,2)*ROUND(G40,3),2)</f>
      </c>
      <c s="31" t="s">
        <v>62</v>
      </c>
      <c r="O40">
        <f>(I40*21)/100</f>
      </c>
      <c t="s">
        <v>27</v>
      </c>
    </row>
    <row r="41" spans="1:5" ht="12.75">
      <c r="A41" s="34" t="s">
        <v>54</v>
      </c>
      <c r="E41" s="35" t="s">
        <v>192</v>
      </c>
    </row>
    <row r="42" spans="1:5" ht="12.75">
      <c r="A42" s="36" t="s">
        <v>56</v>
      </c>
      <c r="E42" s="37" t="s">
        <v>51</v>
      </c>
    </row>
    <row r="43" spans="1:18" ht="12.75" customHeight="1">
      <c r="A43" s="6" t="s">
        <v>47</v>
      </c>
      <c s="6"/>
      <c s="41" t="s">
        <v>31</v>
      </c>
      <c s="6"/>
      <c s="27" t="s">
        <v>193</v>
      </c>
      <c s="6"/>
      <c s="6"/>
      <c s="6"/>
      <c s="42">
        <f>0+Q43</f>
      </c>
      <c s="6"/>
      <c r="O43">
        <f>0+R43</f>
      </c>
      <c r="Q43">
        <f>0+I44+I47+I50+I53+I56+I59+I62+I65+I68+I71+I74+I77+I80+I83+I86+I89+I92+I95</f>
      </c>
      <c>
        <f>0+O44+O47+O50+O53+O56+O59+O62+O65+O68+O71+O74+O77+O80+O83+O86+O89+O92+O95</f>
      </c>
    </row>
    <row r="44" spans="1:16" ht="12.75">
      <c r="A44" s="24" t="s">
        <v>49</v>
      </c>
      <c s="29" t="s">
        <v>87</v>
      </c>
      <c s="29" t="s">
        <v>194</v>
      </c>
      <c s="24" t="s">
        <v>51</v>
      </c>
      <c s="30" t="s">
        <v>195</v>
      </c>
      <c s="31" t="s">
        <v>154</v>
      </c>
      <c s="32">
        <v>10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196</v>
      </c>
    </row>
    <row r="46" spans="1:5" ht="12.75">
      <c r="A46" s="38" t="s">
        <v>56</v>
      </c>
      <c r="E46" s="37" t="s">
        <v>197</v>
      </c>
    </row>
    <row r="47" spans="1:16" ht="25.5">
      <c r="A47" s="24" t="s">
        <v>49</v>
      </c>
      <c s="29" t="s">
        <v>92</v>
      </c>
      <c s="29" t="s">
        <v>198</v>
      </c>
      <c s="24" t="s">
        <v>51</v>
      </c>
      <c s="30" t="s">
        <v>199</v>
      </c>
      <c s="31" t="s">
        <v>200</v>
      </c>
      <c s="32">
        <v>46.86</v>
      </c>
      <c s="33">
        <v>0</v>
      </c>
      <c s="33">
        <f>ROUND(ROUND(H47,2)*ROUND(G47,3),2)</f>
      </c>
      <c s="31" t="s">
        <v>62</v>
      </c>
      <c r="O47">
        <f>(I47*21)/100</f>
      </c>
      <c t="s">
        <v>27</v>
      </c>
    </row>
    <row r="48" spans="1:5" ht="12.75">
      <c r="A48" s="34" t="s">
        <v>54</v>
      </c>
      <c r="E48" s="35" t="s">
        <v>201</v>
      </c>
    </row>
    <row r="49" spans="1:5" ht="38.25">
      <c r="A49" s="38" t="s">
        <v>56</v>
      </c>
      <c r="E49" s="37" t="s">
        <v>202</v>
      </c>
    </row>
    <row r="50" spans="1:16" ht="25.5">
      <c r="A50" s="24" t="s">
        <v>49</v>
      </c>
      <c s="29" t="s">
        <v>94</v>
      </c>
      <c s="29" t="s">
        <v>203</v>
      </c>
      <c s="24" t="s">
        <v>51</v>
      </c>
      <c s="30" t="s">
        <v>204</v>
      </c>
      <c s="31" t="s">
        <v>200</v>
      </c>
      <c s="32">
        <v>15.16</v>
      </c>
      <c s="33">
        <v>0</v>
      </c>
      <c s="33">
        <f>ROUND(ROUND(H50,2)*ROUND(G50,3),2)</f>
      </c>
      <c s="31" t="s">
        <v>62</v>
      </c>
      <c r="O50">
        <f>(I50*21)/100</f>
      </c>
      <c t="s">
        <v>27</v>
      </c>
    </row>
    <row r="51" spans="1:5" ht="12.75">
      <c r="A51" s="34" t="s">
        <v>54</v>
      </c>
      <c r="E51" s="35" t="s">
        <v>205</v>
      </c>
    </row>
    <row r="52" spans="1:5" ht="51">
      <c r="A52" s="38" t="s">
        <v>56</v>
      </c>
      <c r="E52" s="37" t="s">
        <v>206</v>
      </c>
    </row>
    <row r="53" spans="1:16" ht="12.75">
      <c r="A53" s="24" t="s">
        <v>49</v>
      </c>
      <c s="29" t="s">
        <v>98</v>
      </c>
      <c s="29" t="s">
        <v>207</v>
      </c>
      <c s="24" t="s">
        <v>51</v>
      </c>
      <c s="30" t="s">
        <v>208</v>
      </c>
      <c s="31" t="s">
        <v>200</v>
      </c>
      <c s="32">
        <v>27.69</v>
      </c>
      <c s="33">
        <v>0</v>
      </c>
      <c s="33">
        <f>ROUND(ROUND(H53,2)*ROUND(G53,3),2)</f>
      </c>
      <c s="31" t="s">
        <v>62</v>
      </c>
      <c r="O53">
        <f>(I53*21)/100</f>
      </c>
      <c t="s">
        <v>27</v>
      </c>
    </row>
    <row r="54" spans="1:5" ht="12.75">
      <c r="A54" s="34" t="s">
        <v>54</v>
      </c>
      <c r="E54" s="35" t="s">
        <v>51</v>
      </c>
    </row>
    <row r="55" spans="1:5" ht="38.25">
      <c r="A55" s="38" t="s">
        <v>56</v>
      </c>
      <c r="E55" s="37" t="s">
        <v>209</v>
      </c>
    </row>
    <row r="56" spans="1:16" ht="12.75">
      <c r="A56" s="24" t="s">
        <v>49</v>
      </c>
      <c s="29" t="s">
        <v>101</v>
      </c>
      <c s="29" t="s">
        <v>210</v>
      </c>
      <c s="24" t="s">
        <v>51</v>
      </c>
      <c s="30" t="s">
        <v>211</v>
      </c>
      <c s="31" t="s">
        <v>212</v>
      </c>
      <c s="32">
        <v>48</v>
      </c>
      <c s="33">
        <v>0</v>
      </c>
      <c s="33">
        <f>ROUND(ROUND(H56,2)*ROUND(G56,3),2)</f>
      </c>
      <c s="31" t="s">
        <v>62</v>
      </c>
      <c r="O56">
        <f>(I56*21)/100</f>
      </c>
      <c t="s">
        <v>27</v>
      </c>
    </row>
    <row r="57" spans="1:5" ht="12.75">
      <c r="A57" s="34" t="s">
        <v>54</v>
      </c>
      <c r="E57" s="35" t="s">
        <v>201</v>
      </c>
    </row>
    <row r="58" spans="1:5" ht="12.75">
      <c r="A58" s="38" t="s">
        <v>56</v>
      </c>
      <c r="E58" s="37" t="s">
        <v>213</v>
      </c>
    </row>
    <row r="59" spans="1:16" ht="12.75">
      <c r="A59" s="24" t="s">
        <v>49</v>
      </c>
      <c s="29" t="s">
        <v>103</v>
      </c>
      <c s="29" t="s">
        <v>214</v>
      </c>
      <c s="24" t="s">
        <v>51</v>
      </c>
      <c s="30" t="s">
        <v>215</v>
      </c>
      <c s="31" t="s">
        <v>212</v>
      </c>
      <c s="32">
        <v>48</v>
      </c>
      <c s="33">
        <v>0</v>
      </c>
      <c s="33">
        <f>ROUND(ROUND(H59,2)*ROUND(G59,3),2)</f>
      </c>
      <c s="31" t="s">
        <v>62</v>
      </c>
      <c r="O59">
        <f>(I59*21)/100</f>
      </c>
      <c t="s">
        <v>27</v>
      </c>
    </row>
    <row r="60" spans="1:5" ht="12.75">
      <c r="A60" s="34" t="s">
        <v>54</v>
      </c>
      <c r="E60" s="35" t="s">
        <v>201</v>
      </c>
    </row>
    <row r="61" spans="1:5" ht="12.75">
      <c r="A61" s="38" t="s">
        <v>56</v>
      </c>
      <c r="E61" s="37" t="s">
        <v>216</v>
      </c>
    </row>
    <row r="62" spans="1:16" ht="12.75">
      <c r="A62" s="24" t="s">
        <v>49</v>
      </c>
      <c s="29" t="s">
        <v>107</v>
      </c>
      <c s="29" t="s">
        <v>217</v>
      </c>
      <c s="24" t="s">
        <v>51</v>
      </c>
      <c s="30" t="s">
        <v>218</v>
      </c>
      <c s="31" t="s">
        <v>200</v>
      </c>
      <c s="32">
        <v>46.789</v>
      </c>
      <c s="33">
        <v>0</v>
      </c>
      <c s="33">
        <f>ROUND(ROUND(H62,2)*ROUND(G62,3),2)</f>
      </c>
      <c s="31" t="s">
        <v>62</v>
      </c>
      <c r="O62">
        <f>(I62*21)/100</f>
      </c>
      <c t="s">
        <v>27</v>
      </c>
    </row>
    <row r="63" spans="1:5" ht="12.75">
      <c r="A63" s="34" t="s">
        <v>54</v>
      </c>
      <c r="E63" s="35" t="s">
        <v>219</v>
      </c>
    </row>
    <row r="64" spans="1:5" ht="63.75">
      <c r="A64" s="38" t="s">
        <v>56</v>
      </c>
      <c r="E64" s="37" t="s">
        <v>220</v>
      </c>
    </row>
    <row r="65" spans="1:16" ht="12.75">
      <c r="A65" s="24" t="s">
        <v>49</v>
      </c>
      <c s="29" t="s">
        <v>111</v>
      </c>
      <c s="29" t="s">
        <v>221</v>
      </c>
      <c s="24" t="s">
        <v>51</v>
      </c>
      <c s="30" t="s">
        <v>222</v>
      </c>
      <c s="31" t="s">
        <v>212</v>
      </c>
      <c s="32">
        <v>21</v>
      </c>
      <c s="33">
        <v>0</v>
      </c>
      <c s="33">
        <f>ROUND(ROUND(H65,2)*ROUND(G65,3),2)</f>
      </c>
      <c s="31" t="s">
        <v>62</v>
      </c>
      <c r="O65">
        <f>(I65*21)/100</f>
      </c>
      <c t="s">
        <v>27</v>
      </c>
    </row>
    <row r="66" spans="1:5" ht="12.75">
      <c r="A66" s="34" t="s">
        <v>54</v>
      </c>
      <c r="E66" s="35" t="s">
        <v>223</v>
      </c>
    </row>
    <row r="67" spans="1:5" ht="38.25">
      <c r="A67" s="38" t="s">
        <v>56</v>
      </c>
      <c r="E67" s="37" t="s">
        <v>224</v>
      </c>
    </row>
    <row r="68" spans="1:16" ht="12.75">
      <c r="A68" s="24" t="s">
        <v>49</v>
      </c>
      <c s="29" t="s">
        <v>115</v>
      </c>
      <c s="29" t="s">
        <v>225</v>
      </c>
      <c s="24" t="s">
        <v>51</v>
      </c>
      <c s="30" t="s">
        <v>226</v>
      </c>
      <c s="31" t="s">
        <v>200</v>
      </c>
      <c s="32">
        <v>6</v>
      </c>
      <c s="33">
        <v>0</v>
      </c>
      <c s="33">
        <f>ROUND(ROUND(H68,2)*ROUND(G68,3),2)</f>
      </c>
      <c s="31" t="s">
        <v>62</v>
      </c>
      <c r="O68">
        <f>(I68*21)/100</f>
      </c>
      <c t="s">
        <v>27</v>
      </c>
    </row>
    <row r="69" spans="1:5" ht="12.75">
      <c r="A69" s="34" t="s">
        <v>54</v>
      </c>
      <c r="E69" s="35" t="s">
        <v>227</v>
      </c>
    </row>
    <row r="70" spans="1:5" ht="51">
      <c r="A70" s="38" t="s">
        <v>56</v>
      </c>
      <c r="E70" s="37" t="s">
        <v>228</v>
      </c>
    </row>
    <row r="71" spans="1:16" ht="12.75">
      <c r="A71" s="24" t="s">
        <v>49</v>
      </c>
      <c s="29" t="s">
        <v>119</v>
      </c>
      <c s="29" t="s">
        <v>229</v>
      </c>
      <c s="24" t="s">
        <v>51</v>
      </c>
      <c s="30" t="s">
        <v>230</v>
      </c>
      <c s="31" t="s">
        <v>200</v>
      </c>
      <c s="32">
        <v>6</v>
      </c>
      <c s="33">
        <v>0</v>
      </c>
      <c s="33">
        <f>ROUND(ROUND(H71,2)*ROUND(G71,3),2)</f>
      </c>
      <c s="31" t="s">
        <v>62</v>
      </c>
      <c r="O71">
        <f>(I71*21)/100</f>
      </c>
      <c t="s">
        <v>27</v>
      </c>
    </row>
    <row r="72" spans="1:5" ht="12.75">
      <c r="A72" s="34" t="s">
        <v>54</v>
      </c>
      <c r="E72" s="35" t="s">
        <v>231</v>
      </c>
    </row>
    <row r="73" spans="1:5" ht="12.75">
      <c r="A73" s="38" t="s">
        <v>56</v>
      </c>
      <c r="E73" s="37" t="s">
        <v>232</v>
      </c>
    </row>
    <row r="74" spans="1:16" ht="12.75">
      <c r="A74" s="24" t="s">
        <v>49</v>
      </c>
      <c s="29" t="s">
        <v>123</v>
      </c>
      <c s="29" t="s">
        <v>233</v>
      </c>
      <c s="24" t="s">
        <v>51</v>
      </c>
      <c s="30" t="s">
        <v>234</v>
      </c>
      <c s="31" t="s">
        <v>200</v>
      </c>
      <c s="32">
        <v>255.684</v>
      </c>
      <c s="33">
        <v>0</v>
      </c>
      <c s="33">
        <f>ROUND(ROUND(H74,2)*ROUND(G74,3),2)</f>
      </c>
      <c s="31" t="s">
        <v>62</v>
      </c>
      <c r="O74">
        <f>(I74*21)/100</f>
      </c>
      <c t="s">
        <v>27</v>
      </c>
    </row>
    <row r="75" spans="1:5" ht="12.75">
      <c r="A75" s="34" t="s">
        <v>54</v>
      </c>
      <c r="E75" s="35" t="s">
        <v>235</v>
      </c>
    </row>
    <row r="76" spans="1:5" ht="12.75">
      <c r="A76" s="38" t="s">
        <v>56</v>
      </c>
      <c r="E76" s="37" t="s">
        <v>236</v>
      </c>
    </row>
    <row r="77" spans="1:16" ht="12.75">
      <c r="A77" s="24" t="s">
        <v>49</v>
      </c>
      <c s="29" t="s">
        <v>127</v>
      </c>
      <c s="29" t="s">
        <v>237</v>
      </c>
      <c s="24" t="s">
        <v>51</v>
      </c>
      <c s="30" t="s">
        <v>238</v>
      </c>
      <c s="31" t="s">
        <v>200</v>
      </c>
      <c s="32">
        <v>261.684</v>
      </c>
      <c s="33">
        <v>0</v>
      </c>
      <c s="33">
        <f>ROUND(ROUND(H77,2)*ROUND(G77,3),2)</f>
      </c>
      <c s="31" t="s">
        <v>62</v>
      </c>
      <c r="O77">
        <f>(I77*21)/100</f>
      </c>
      <c t="s">
        <v>27</v>
      </c>
    </row>
    <row r="78" spans="1:5" ht="12.75">
      <c r="A78" s="34" t="s">
        <v>54</v>
      </c>
      <c r="E78" s="35" t="s">
        <v>51</v>
      </c>
    </row>
    <row r="79" spans="1:5" ht="38.25">
      <c r="A79" s="38" t="s">
        <v>56</v>
      </c>
      <c r="E79" s="37" t="s">
        <v>239</v>
      </c>
    </row>
    <row r="80" spans="1:16" ht="12.75">
      <c r="A80" s="24" t="s">
        <v>49</v>
      </c>
      <c s="29" t="s">
        <v>129</v>
      </c>
      <c s="29" t="s">
        <v>240</v>
      </c>
      <c s="24" t="s">
        <v>51</v>
      </c>
      <c s="30" t="s">
        <v>241</v>
      </c>
      <c s="31" t="s">
        <v>200</v>
      </c>
      <c s="32">
        <v>108.098</v>
      </c>
      <c s="33">
        <v>0</v>
      </c>
      <c s="33">
        <f>ROUND(ROUND(H80,2)*ROUND(G80,3),2)</f>
      </c>
      <c s="31" t="s">
        <v>62</v>
      </c>
      <c r="O80">
        <f>(I80*21)/100</f>
      </c>
      <c t="s">
        <v>27</v>
      </c>
    </row>
    <row r="81" spans="1:5" ht="12.75">
      <c r="A81" s="34" t="s">
        <v>54</v>
      </c>
      <c r="E81" s="35" t="s">
        <v>242</v>
      </c>
    </row>
    <row r="82" spans="1:5" ht="38.25">
      <c r="A82" s="38" t="s">
        <v>56</v>
      </c>
      <c r="E82" s="37" t="s">
        <v>243</v>
      </c>
    </row>
    <row r="83" spans="1:16" ht="12.75">
      <c r="A83" s="24" t="s">
        <v>49</v>
      </c>
      <c s="29" t="s">
        <v>133</v>
      </c>
      <c s="29" t="s">
        <v>244</v>
      </c>
      <c s="24" t="s">
        <v>51</v>
      </c>
      <c s="30" t="s">
        <v>245</v>
      </c>
      <c s="31" t="s">
        <v>200</v>
      </c>
      <c s="32">
        <v>44.69</v>
      </c>
      <c s="33">
        <v>0</v>
      </c>
      <c s="33">
        <f>ROUND(ROUND(H83,2)*ROUND(G83,3),2)</f>
      </c>
      <c s="31" t="s">
        <v>62</v>
      </c>
      <c r="O83">
        <f>(I83*21)/100</f>
      </c>
      <c t="s">
        <v>27</v>
      </c>
    </row>
    <row r="84" spans="1:5" ht="12.75">
      <c r="A84" s="34" t="s">
        <v>54</v>
      </c>
      <c r="E84" s="35" t="s">
        <v>246</v>
      </c>
    </row>
    <row r="85" spans="1:5" ht="12.75">
      <c r="A85" s="38" t="s">
        <v>56</v>
      </c>
      <c r="E85" s="37" t="s">
        <v>247</v>
      </c>
    </row>
    <row r="86" spans="1:16" ht="12.75">
      <c r="A86" s="24" t="s">
        <v>49</v>
      </c>
      <c s="29" t="s">
        <v>137</v>
      </c>
      <c s="29" t="s">
        <v>248</v>
      </c>
      <c s="24" t="s">
        <v>51</v>
      </c>
      <c s="30" t="s">
        <v>249</v>
      </c>
      <c s="31" t="s">
        <v>154</v>
      </c>
      <c s="32">
        <v>20</v>
      </c>
      <c s="33">
        <v>0</v>
      </c>
      <c s="33">
        <f>ROUND(ROUND(H86,2)*ROUND(G86,3),2)</f>
      </c>
      <c s="31" t="s">
        <v>62</v>
      </c>
      <c r="O86">
        <f>(I86*21)/100</f>
      </c>
      <c t="s">
        <v>27</v>
      </c>
    </row>
    <row r="87" spans="1:5" ht="12.75">
      <c r="A87" s="34" t="s">
        <v>54</v>
      </c>
      <c r="E87" s="35" t="s">
        <v>51</v>
      </c>
    </row>
    <row r="88" spans="1:5" ht="12.75">
      <c r="A88" s="38" t="s">
        <v>56</v>
      </c>
      <c r="E88" s="37" t="s">
        <v>250</v>
      </c>
    </row>
    <row r="89" spans="1:16" ht="12.75">
      <c r="A89" s="24" t="s">
        <v>49</v>
      </c>
      <c s="29" t="s">
        <v>141</v>
      </c>
      <c s="29" t="s">
        <v>251</v>
      </c>
      <c s="24" t="s">
        <v>51</v>
      </c>
      <c s="30" t="s">
        <v>252</v>
      </c>
      <c s="31" t="s">
        <v>154</v>
      </c>
      <c s="32">
        <v>40</v>
      </c>
      <c s="33">
        <v>0</v>
      </c>
      <c s="33">
        <f>ROUND(ROUND(H89,2)*ROUND(G89,3),2)</f>
      </c>
      <c s="31" t="s">
        <v>62</v>
      </c>
      <c r="O89">
        <f>(I89*21)/100</f>
      </c>
      <c t="s">
        <v>27</v>
      </c>
    </row>
    <row r="90" spans="1:5" ht="12.75">
      <c r="A90" s="34" t="s">
        <v>54</v>
      </c>
      <c r="E90" s="35" t="s">
        <v>51</v>
      </c>
    </row>
    <row r="91" spans="1:5" ht="12.75">
      <c r="A91" s="38" t="s">
        <v>56</v>
      </c>
      <c r="E91" s="37" t="s">
        <v>253</v>
      </c>
    </row>
    <row r="92" spans="1:16" ht="12.75">
      <c r="A92" s="24" t="s">
        <v>49</v>
      </c>
      <c s="29" t="s">
        <v>254</v>
      </c>
      <c s="29" t="s">
        <v>255</v>
      </c>
      <c s="24" t="s">
        <v>51</v>
      </c>
      <c s="30" t="s">
        <v>256</v>
      </c>
      <c s="31" t="s">
        <v>154</v>
      </c>
      <c s="32">
        <v>60</v>
      </c>
      <c s="33">
        <v>0</v>
      </c>
      <c s="33">
        <f>ROUND(ROUND(H92,2)*ROUND(G92,3),2)</f>
      </c>
      <c s="31" t="s">
        <v>62</v>
      </c>
      <c r="O92">
        <f>(I92*21)/100</f>
      </c>
      <c t="s">
        <v>27</v>
      </c>
    </row>
    <row r="93" spans="1:5" ht="12.75">
      <c r="A93" s="34" t="s">
        <v>54</v>
      </c>
      <c r="E93" s="35" t="s">
        <v>51</v>
      </c>
    </row>
    <row r="94" spans="1:5" ht="12.75">
      <c r="A94" s="38" t="s">
        <v>56</v>
      </c>
      <c r="E94" s="37" t="s">
        <v>257</v>
      </c>
    </row>
    <row r="95" spans="1:16" ht="12.75">
      <c r="A95" s="24" t="s">
        <v>49</v>
      </c>
      <c s="29" t="s">
        <v>258</v>
      </c>
      <c s="29" t="s">
        <v>259</v>
      </c>
      <c s="24" t="s">
        <v>51</v>
      </c>
      <c s="30" t="s">
        <v>260</v>
      </c>
      <c s="31" t="s">
        <v>154</v>
      </c>
      <c s="32">
        <v>60</v>
      </c>
      <c s="33">
        <v>0</v>
      </c>
      <c s="33">
        <f>ROUND(ROUND(H95,2)*ROUND(G95,3),2)</f>
      </c>
      <c s="31" t="s">
        <v>62</v>
      </c>
      <c r="O95">
        <f>(I95*21)/100</f>
      </c>
      <c t="s">
        <v>27</v>
      </c>
    </row>
    <row r="96" spans="1:5" ht="12.75">
      <c r="A96" s="34" t="s">
        <v>54</v>
      </c>
      <c r="E96" s="35" t="s">
        <v>51</v>
      </c>
    </row>
    <row r="97" spans="1:5" ht="12.75">
      <c r="A97" s="36" t="s">
        <v>56</v>
      </c>
      <c r="E97" s="37" t="s">
        <v>51</v>
      </c>
    </row>
    <row r="98" spans="1:18" ht="12.75" customHeight="1">
      <c r="A98" s="6" t="s">
        <v>47</v>
      </c>
      <c s="6"/>
      <c s="41" t="s">
        <v>27</v>
      </c>
      <c s="6"/>
      <c s="27" t="s">
        <v>261</v>
      </c>
      <c s="6"/>
      <c s="6"/>
      <c s="6"/>
      <c s="42">
        <f>0+Q98</f>
      </c>
      <c s="6"/>
      <c r="O98">
        <f>0+R98</f>
      </c>
      <c r="Q98">
        <f>0+I99+I102+I105+I108+I111+I114+I117+I120+I123+I126+I129</f>
      </c>
      <c>
        <f>0+O99+O102+O105+O108+O111+O114+O117+O120+O123+O126+O129</f>
      </c>
    </row>
    <row r="99" spans="1:16" ht="12.75">
      <c r="A99" s="24" t="s">
        <v>49</v>
      </c>
      <c s="29" t="s">
        <v>262</v>
      </c>
      <c s="29" t="s">
        <v>263</v>
      </c>
      <c s="24" t="s">
        <v>51</v>
      </c>
      <c s="30" t="s">
        <v>264</v>
      </c>
      <c s="31" t="s">
        <v>200</v>
      </c>
      <c s="32">
        <v>1.962</v>
      </c>
      <c s="33">
        <v>0</v>
      </c>
      <c s="33">
        <f>ROUND(ROUND(H99,2)*ROUND(G99,3),2)</f>
      </c>
      <c s="31" t="s">
        <v>62</v>
      </c>
      <c r="O99">
        <f>(I99*21)/100</f>
      </c>
      <c t="s">
        <v>27</v>
      </c>
    </row>
    <row r="100" spans="1:5" ht="12.75">
      <c r="A100" s="34" t="s">
        <v>54</v>
      </c>
      <c r="E100" s="35" t="s">
        <v>51</v>
      </c>
    </row>
    <row r="101" spans="1:5" ht="12.75">
      <c r="A101" s="38" t="s">
        <v>56</v>
      </c>
      <c r="E101" s="37" t="s">
        <v>265</v>
      </c>
    </row>
    <row r="102" spans="1:16" ht="12.75">
      <c r="A102" s="24" t="s">
        <v>49</v>
      </c>
      <c s="29" t="s">
        <v>266</v>
      </c>
      <c s="29" t="s">
        <v>267</v>
      </c>
      <c s="24" t="s">
        <v>51</v>
      </c>
      <c s="30" t="s">
        <v>268</v>
      </c>
      <c s="31" t="s">
        <v>200</v>
      </c>
      <c s="32">
        <v>0.815</v>
      </c>
      <c s="33">
        <v>0</v>
      </c>
      <c s="33">
        <f>ROUND(ROUND(H102,2)*ROUND(G102,3),2)</f>
      </c>
      <c s="31" t="s">
        <v>62</v>
      </c>
      <c r="O102">
        <f>(I102*21)/100</f>
      </c>
      <c t="s">
        <v>27</v>
      </c>
    </row>
    <row r="103" spans="1:5" ht="12.75">
      <c r="A103" s="34" t="s">
        <v>54</v>
      </c>
      <c r="E103" s="35" t="s">
        <v>51</v>
      </c>
    </row>
    <row r="104" spans="1:5" ht="51">
      <c r="A104" s="38" t="s">
        <v>56</v>
      </c>
      <c r="E104" s="37" t="s">
        <v>269</v>
      </c>
    </row>
    <row r="105" spans="1:16" ht="12.75">
      <c r="A105" s="24" t="s">
        <v>49</v>
      </c>
      <c s="29" t="s">
        <v>270</v>
      </c>
      <c s="29" t="s">
        <v>271</v>
      </c>
      <c s="24" t="s">
        <v>51</v>
      </c>
      <c s="30" t="s">
        <v>272</v>
      </c>
      <c s="31" t="s">
        <v>212</v>
      </c>
      <c s="32">
        <v>4</v>
      </c>
      <c s="33">
        <v>0</v>
      </c>
      <c s="33">
        <f>ROUND(ROUND(H105,2)*ROUND(G105,3),2)</f>
      </c>
      <c s="31"/>
      <c r="O105">
        <f>(I105*21)/100</f>
      </c>
      <c t="s">
        <v>27</v>
      </c>
    </row>
    <row r="106" spans="1:5" ht="12.75">
      <c r="A106" s="34" t="s">
        <v>54</v>
      </c>
      <c r="E106" s="35" t="s">
        <v>273</v>
      </c>
    </row>
    <row r="107" spans="1:5" ht="12.75">
      <c r="A107" s="38" t="s">
        <v>56</v>
      </c>
      <c r="E107" s="37" t="s">
        <v>274</v>
      </c>
    </row>
    <row r="108" spans="1:16" ht="12.75">
      <c r="A108" s="24" t="s">
        <v>49</v>
      </c>
      <c s="29" t="s">
        <v>275</v>
      </c>
      <c s="29" t="s">
        <v>276</v>
      </c>
      <c s="24" t="s">
        <v>51</v>
      </c>
      <c s="30" t="s">
        <v>277</v>
      </c>
      <c s="31" t="s">
        <v>212</v>
      </c>
      <c s="32">
        <v>483</v>
      </c>
      <c s="33">
        <v>0</v>
      </c>
      <c s="33">
        <f>ROUND(ROUND(H108,2)*ROUND(G108,3),2)</f>
      </c>
      <c s="31" t="s">
        <v>62</v>
      </c>
      <c r="O108">
        <f>(I108*21)/100</f>
      </c>
      <c t="s">
        <v>27</v>
      </c>
    </row>
    <row r="109" spans="1:5" ht="12.75">
      <c r="A109" s="34" t="s">
        <v>54</v>
      </c>
      <c r="E109" s="35" t="s">
        <v>278</v>
      </c>
    </row>
    <row r="110" spans="1:5" ht="89.25">
      <c r="A110" s="38" t="s">
        <v>56</v>
      </c>
      <c r="E110" s="37" t="s">
        <v>279</v>
      </c>
    </row>
    <row r="111" spans="1:16" ht="25.5">
      <c r="A111" s="24" t="s">
        <v>49</v>
      </c>
      <c s="29" t="s">
        <v>280</v>
      </c>
      <c s="29" t="s">
        <v>281</v>
      </c>
      <c s="24" t="s">
        <v>51</v>
      </c>
      <c s="30" t="s">
        <v>282</v>
      </c>
      <c s="31" t="s">
        <v>212</v>
      </c>
      <c s="32">
        <v>249</v>
      </c>
      <c s="33">
        <v>0</v>
      </c>
      <c s="33">
        <f>ROUND(ROUND(H111,2)*ROUND(G111,3),2)</f>
      </c>
      <c s="31" t="s">
        <v>62</v>
      </c>
      <c r="O111">
        <f>(I111*21)/100</f>
      </c>
      <c t="s">
        <v>27</v>
      </c>
    </row>
    <row r="112" spans="1:5" ht="12.75">
      <c r="A112" s="34" t="s">
        <v>54</v>
      </c>
      <c r="E112" s="35" t="s">
        <v>51</v>
      </c>
    </row>
    <row r="113" spans="1:5" ht="89.25">
      <c r="A113" s="38" t="s">
        <v>56</v>
      </c>
      <c r="E113" s="37" t="s">
        <v>283</v>
      </c>
    </row>
    <row r="114" spans="1:16" ht="25.5">
      <c r="A114" s="24" t="s">
        <v>49</v>
      </c>
      <c s="29" t="s">
        <v>284</v>
      </c>
      <c s="29" t="s">
        <v>285</v>
      </c>
      <c s="24" t="s">
        <v>51</v>
      </c>
      <c s="30" t="s">
        <v>286</v>
      </c>
      <c s="31" t="s">
        <v>212</v>
      </c>
      <c s="32">
        <v>46</v>
      </c>
      <c s="33">
        <v>0</v>
      </c>
      <c s="33">
        <f>ROUND(ROUND(H114,2)*ROUND(G114,3),2)</f>
      </c>
      <c s="31" t="s">
        <v>62</v>
      </c>
      <c r="O114">
        <f>(I114*21)/100</f>
      </c>
      <c t="s">
        <v>27</v>
      </c>
    </row>
    <row r="115" spans="1:5" ht="12.75">
      <c r="A115" s="34" t="s">
        <v>54</v>
      </c>
      <c r="E115" s="35" t="s">
        <v>287</v>
      </c>
    </row>
    <row r="116" spans="1:5" ht="38.25">
      <c r="A116" s="38" t="s">
        <v>56</v>
      </c>
      <c r="E116" s="37" t="s">
        <v>288</v>
      </c>
    </row>
    <row r="117" spans="1:16" ht="25.5">
      <c r="A117" s="24" t="s">
        <v>49</v>
      </c>
      <c s="29" t="s">
        <v>289</v>
      </c>
      <c s="29" t="s">
        <v>290</v>
      </c>
      <c s="24" t="s">
        <v>51</v>
      </c>
      <c s="30" t="s">
        <v>291</v>
      </c>
      <c s="31" t="s">
        <v>212</v>
      </c>
      <c s="32">
        <v>165</v>
      </c>
      <c s="33">
        <v>0</v>
      </c>
      <c s="33">
        <f>ROUND(ROUND(H117,2)*ROUND(G117,3),2)</f>
      </c>
      <c s="31" t="s">
        <v>62</v>
      </c>
      <c r="O117">
        <f>(I117*21)/100</f>
      </c>
      <c t="s">
        <v>27</v>
      </c>
    </row>
    <row r="118" spans="1:5" ht="12.75">
      <c r="A118" s="34" t="s">
        <v>54</v>
      </c>
      <c r="E118" s="35" t="s">
        <v>292</v>
      </c>
    </row>
    <row r="119" spans="1:5" ht="89.25">
      <c r="A119" s="38" t="s">
        <v>56</v>
      </c>
      <c r="E119" s="37" t="s">
        <v>293</v>
      </c>
    </row>
    <row r="120" spans="1:16" ht="12.75">
      <c r="A120" s="24" t="s">
        <v>49</v>
      </c>
      <c s="29" t="s">
        <v>294</v>
      </c>
      <c s="29" t="s">
        <v>295</v>
      </c>
      <c s="24" t="s">
        <v>51</v>
      </c>
      <c s="30" t="s">
        <v>296</v>
      </c>
      <c s="31" t="s">
        <v>212</v>
      </c>
      <c s="32">
        <v>492.84</v>
      </c>
      <c s="33">
        <v>0</v>
      </c>
      <c s="33">
        <f>ROUND(ROUND(H120,2)*ROUND(G120,3),2)</f>
      </c>
      <c s="31" t="s">
        <v>62</v>
      </c>
      <c r="O120">
        <f>(I120*21)/100</f>
      </c>
      <c t="s">
        <v>27</v>
      </c>
    </row>
    <row r="121" spans="1:5" ht="25.5">
      <c r="A121" s="34" t="s">
        <v>54</v>
      </c>
      <c r="E121" s="35" t="s">
        <v>297</v>
      </c>
    </row>
    <row r="122" spans="1:5" ht="38.25">
      <c r="A122" s="38" t="s">
        <v>56</v>
      </c>
      <c r="E122" s="37" t="s">
        <v>298</v>
      </c>
    </row>
    <row r="123" spans="1:16" ht="12.75">
      <c r="A123" s="24" t="s">
        <v>49</v>
      </c>
      <c s="29" t="s">
        <v>299</v>
      </c>
      <c s="29" t="s">
        <v>300</v>
      </c>
      <c s="24" t="s">
        <v>51</v>
      </c>
      <c s="30" t="s">
        <v>301</v>
      </c>
      <c s="31" t="s">
        <v>200</v>
      </c>
      <c s="32">
        <v>17.138</v>
      </c>
      <c s="33">
        <v>0</v>
      </c>
      <c s="33">
        <f>ROUND(ROUND(H123,2)*ROUND(G123,3),2)</f>
      </c>
      <c s="31" t="s">
        <v>62</v>
      </c>
      <c r="O123">
        <f>(I123*21)/100</f>
      </c>
      <c t="s">
        <v>27</v>
      </c>
    </row>
    <row r="124" spans="1:5" ht="25.5">
      <c r="A124" s="34" t="s">
        <v>54</v>
      </c>
      <c r="E124" s="35" t="s">
        <v>302</v>
      </c>
    </row>
    <row r="125" spans="1:5" ht="51">
      <c r="A125" s="38" t="s">
        <v>56</v>
      </c>
      <c r="E125" s="37" t="s">
        <v>303</v>
      </c>
    </row>
    <row r="126" spans="1:16" ht="25.5">
      <c r="A126" s="24" t="s">
        <v>49</v>
      </c>
      <c s="29" t="s">
        <v>304</v>
      </c>
      <c s="29" t="s">
        <v>305</v>
      </c>
      <c s="24" t="s">
        <v>51</v>
      </c>
      <c s="30" t="s">
        <v>306</v>
      </c>
      <c s="31" t="s">
        <v>90</v>
      </c>
      <c s="32">
        <v>116</v>
      </c>
      <c s="33">
        <v>0</v>
      </c>
      <c s="33">
        <f>ROUND(ROUND(H126,2)*ROUND(G126,3),2)</f>
      </c>
      <c s="31" t="s">
        <v>62</v>
      </c>
      <c r="O126">
        <f>(I126*21)/100</f>
      </c>
      <c t="s">
        <v>27</v>
      </c>
    </row>
    <row r="127" spans="1:5" ht="25.5">
      <c r="A127" s="34" t="s">
        <v>54</v>
      </c>
      <c r="E127" s="35" t="s">
        <v>307</v>
      </c>
    </row>
    <row r="128" spans="1:5" ht="51">
      <c r="A128" s="38" t="s">
        <v>56</v>
      </c>
      <c r="E128" s="37" t="s">
        <v>308</v>
      </c>
    </row>
    <row r="129" spans="1:16" ht="12.75">
      <c r="A129" s="24" t="s">
        <v>49</v>
      </c>
      <c s="29" t="s">
        <v>309</v>
      </c>
      <c s="29" t="s">
        <v>310</v>
      </c>
      <c s="24" t="s">
        <v>51</v>
      </c>
      <c s="30" t="s">
        <v>311</v>
      </c>
      <c s="31" t="s">
        <v>154</v>
      </c>
      <c s="32">
        <v>30.52</v>
      </c>
      <c s="33">
        <v>0</v>
      </c>
      <c s="33">
        <f>ROUND(ROUND(H129,2)*ROUND(G129,3),2)</f>
      </c>
      <c s="31" t="s">
        <v>62</v>
      </c>
      <c r="O129">
        <f>(I129*21)/100</f>
      </c>
      <c t="s">
        <v>27</v>
      </c>
    </row>
    <row r="130" spans="1:5" ht="12.75">
      <c r="A130" s="34" t="s">
        <v>54</v>
      </c>
      <c r="E130" s="35" t="s">
        <v>312</v>
      </c>
    </row>
    <row r="131" spans="1:5" ht="12.75">
      <c r="A131" s="36" t="s">
        <v>56</v>
      </c>
      <c r="E131" s="37" t="s">
        <v>313</v>
      </c>
    </row>
    <row r="132" spans="1:18" ht="12.75" customHeight="1">
      <c r="A132" s="6" t="s">
        <v>47</v>
      </c>
      <c s="6"/>
      <c s="41" t="s">
        <v>26</v>
      </c>
      <c s="6"/>
      <c s="27" t="s">
        <v>314</v>
      </c>
      <c s="6"/>
      <c s="6"/>
      <c s="6"/>
      <c s="42">
        <f>0+Q132</f>
      </c>
      <c s="6"/>
      <c r="O132">
        <f>0+R132</f>
      </c>
      <c r="Q132">
        <f>0+I133+I136+I139+I142+I145+I148+I151+I154+I157+I160+I163+I166</f>
      </c>
      <c>
        <f>0+O133+O136+O139+O142+O145+O148+O151+O154+O157+O160+O163+O166</f>
      </c>
    </row>
    <row r="133" spans="1:16" ht="12.75">
      <c r="A133" s="24" t="s">
        <v>49</v>
      </c>
      <c s="29" t="s">
        <v>315</v>
      </c>
      <c s="29" t="s">
        <v>316</v>
      </c>
      <c s="24" t="s">
        <v>51</v>
      </c>
      <c s="30" t="s">
        <v>317</v>
      </c>
      <c s="31" t="s">
        <v>318</v>
      </c>
      <c s="32">
        <v>480</v>
      </c>
      <c s="33">
        <v>0</v>
      </c>
      <c s="33">
        <f>ROUND(ROUND(H133,2)*ROUND(G133,3),2)</f>
      </c>
      <c s="31" t="s">
        <v>62</v>
      </c>
      <c r="O133">
        <f>(I133*21)/100</f>
      </c>
      <c t="s">
        <v>27</v>
      </c>
    </row>
    <row r="134" spans="1:5" ht="12.75">
      <c r="A134" s="34" t="s">
        <v>54</v>
      </c>
      <c r="E134" s="35" t="s">
        <v>51</v>
      </c>
    </row>
    <row r="135" spans="1:5" ht="12.75">
      <c r="A135" s="38" t="s">
        <v>56</v>
      </c>
      <c r="E135" s="37" t="s">
        <v>319</v>
      </c>
    </row>
    <row r="136" spans="1:16" ht="12.75">
      <c r="A136" s="24" t="s">
        <v>49</v>
      </c>
      <c s="29" t="s">
        <v>320</v>
      </c>
      <c s="29" t="s">
        <v>321</v>
      </c>
      <c s="24" t="s">
        <v>51</v>
      </c>
      <c s="30" t="s">
        <v>322</v>
      </c>
      <c s="31" t="s">
        <v>200</v>
      </c>
      <c s="32">
        <v>60.428</v>
      </c>
      <c s="33">
        <v>0</v>
      </c>
      <c s="33">
        <f>ROUND(ROUND(H136,2)*ROUND(G136,3),2)</f>
      </c>
      <c s="31" t="s">
        <v>62</v>
      </c>
      <c r="O136">
        <f>(I136*21)/100</f>
      </c>
      <c t="s">
        <v>27</v>
      </c>
    </row>
    <row r="137" spans="1:5" ht="12.75">
      <c r="A137" s="34" t="s">
        <v>54</v>
      </c>
      <c r="E137" s="35" t="s">
        <v>51</v>
      </c>
    </row>
    <row r="138" spans="1:5" ht="38.25">
      <c r="A138" s="38" t="s">
        <v>56</v>
      </c>
      <c r="E138" s="37" t="s">
        <v>323</v>
      </c>
    </row>
    <row r="139" spans="1:16" ht="12.75">
      <c r="A139" s="24" t="s">
        <v>49</v>
      </c>
      <c s="29" t="s">
        <v>324</v>
      </c>
      <c s="29" t="s">
        <v>325</v>
      </c>
      <c s="24" t="s">
        <v>51</v>
      </c>
      <c s="30" t="s">
        <v>326</v>
      </c>
      <c s="31" t="s">
        <v>167</v>
      </c>
      <c s="32">
        <v>9.668</v>
      </c>
      <c s="33">
        <v>0</v>
      </c>
      <c s="33">
        <f>ROUND(ROUND(H139,2)*ROUND(G139,3),2)</f>
      </c>
      <c s="31" t="s">
        <v>62</v>
      </c>
      <c r="O139">
        <f>(I139*21)/100</f>
      </c>
      <c t="s">
        <v>27</v>
      </c>
    </row>
    <row r="140" spans="1:5" ht="12.75">
      <c r="A140" s="34" t="s">
        <v>54</v>
      </c>
      <c r="E140" s="35" t="s">
        <v>327</v>
      </c>
    </row>
    <row r="141" spans="1:5" ht="12.75">
      <c r="A141" s="38" t="s">
        <v>56</v>
      </c>
      <c r="E141" s="37" t="s">
        <v>328</v>
      </c>
    </row>
    <row r="142" spans="1:16" ht="12.75">
      <c r="A142" s="24" t="s">
        <v>49</v>
      </c>
      <c s="29" t="s">
        <v>329</v>
      </c>
      <c s="29" t="s">
        <v>330</v>
      </c>
      <c s="24" t="s">
        <v>51</v>
      </c>
      <c s="30" t="s">
        <v>331</v>
      </c>
      <c s="31" t="s">
        <v>200</v>
      </c>
      <c s="32">
        <v>0.875</v>
      </c>
      <c s="33">
        <v>0</v>
      </c>
      <c s="33">
        <f>ROUND(ROUND(H142,2)*ROUND(G142,3),2)</f>
      </c>
      <c s="31" t="s">
        <v>62</v>
      </c>
      <c r="O142">
        <f>(I142*21)/100</f>
      </c>
      <c t="s">
        <v>27</v>
      </c>
    </row>
    <row r="143" spans="1:5" ht="12.75">
      <c r="A143" s="34" t="s">
        <v>54</v>
      </c>
      <c r="E143" s="35" t="s">
        <v>51</v>
      </c>
    </row>
    <row r="144" spans="1:5" ht="25.5">
      <c r="A144" s="38" t="s">
        <v>56</v>
      </c>
      <c r="E144" s="37" t="s">
        <v>332</v>
      </c>
    </row>
    <row r="145" spans="1:16" ht="12.75">
      <c r="A145" s="24" t="s">
        <v>49</v>
      </c>
      <c s="29" t="s">
        <v>333</v>
      </c>
      <c s="29" t="s">
        <v>334</v>
      </c>
      <c s="24" t="s">
        <v>51</v>
      </c>
      <c s="30" t="s">
        <v>335</v>
      </c>
      <c s="31" t="s">
        <v>200</v>
      </c>
      <c s="32">
        <v>10.2</v>
      </c>
      <c s="33">
        <v>0</v>
      </c>
      <c s="33">
        <f>ROUND(ROUND(H145,2)*ROUND(G145,3),2)</f>
      </c>
      <c s="31" t="s">
        <v>62</v>
      </c>
      <c r="O145">
        <f>(I145*21)/100</f>
      </c>
      <c t="s">
        <v>27</v>
      </c>
    </row>
    <row r="146" spans="1:5" ht="12.75">
      <c r="A146" s="34" t="s">
        <v>54</v>
      </c>
      <c r="E146" s="35" t="s">
        <v>336</v>
      </c>
    </row>
    <row r="147" spans="1:5" ht="51">
      <c r="A147" s="38" t="s">
        <v>56</v>
      </c>
      <c r="E147" s="37" t="s">
        <v>337</v>
      </c>
    </row>
    <row r="148" spans="1:16" ht="12.75">
      <c r="A148" s="24" t="s">
        <v>49</v>
      </c>
      <c s="29" t="s">
        <v>338</v>
      </c>
      <c s="29" t="s">
        <v>339</v>
      </c>
      <c s="24" t="s">
        <v>51</v>
      </c>
      <c s="30" t="s">
        <v>340</v>
      </c>
      <c s="31" t="s">
        <v>200</v>
      </c>
      <c s="32">
        <v>7.916</v>
      </c>
      <c s="33">
        <v>0</v>
      </c>
      <c s="33">
        <f>ROUND(ROUND(H148,2)*ROUND(G148,3),2)</f>
      </c>
      <c s="31" t="s">
        <v>62</v>
      </c>
      <c r="O148">
        <f>(I148*21)/100</f>
      </c>
      <c t="s">
        <v>27</v>
      </c>
    </row>
    <row r="149" spans="1:5" ht="12.75">
      <c r="A149" s="34" t="s">
        <v>54</v>
      </c>
      <c r="E149" s="35" t="s">
        <v>341</v>
      </c>
    </row>
    <row r="150" spans="1:5" ht="38.25">
      <c r="A150" s="38" t="s">
        <v>56</v>
      </c>
      <c r="E150" s="37" t="s">
        <v>342</v>
      </c>
    </row>
    <row r="151" spans="1:16" ht="12.75">
      <c r="A151" s="24" t="s">
        <v>49</v>
      </c>
      <c s="29" t="s">
        <v>343</v>
      </c>
      <c s="29" t="s">
        <v>344</v>
      </c>
      <c s="24" t="s">
        <v>51</v>
      </c>
      <c s="30" t="s">
        <v>345</v>
      </c>
      <c s="31" t="s">
        <v>200</v>
      </c>
      <c s="32">
        <v>7.056</v>
      </c>
      <c s="33">
        <v>0</v>
      </c>
      <c s="33">
        <f>ROUND(ROUND(H151,2)*ROUND(G151,3),2)</f>
      </c>
      <c s="31" t="s">
        <v>62</v>
      </c>
      <c r="O151">
        <f>(I151*21)/100</f>
      </c>
      <c t="s">
        <v>27</v>
      </c>
    </row>
    <row r="152" spans="1:5" ht="25.5">
      <c r="A152" s="34" t="s">
        <v>54</v>
      </c>
      <c r="E152" s="35" t="s">
        <v>346</v>
      </c>
    </row>
    <row r="153" spans="1:5" ht="12.75">
      <c r="A153" s="38" t="s">
        <v>56</v>
      </c>
      <c r="E153" s="37" t="s">
        <v>347</v>
      </c>
    </row>
    <row r="154" spans="1:16" ht="12.75">
      <c r="A154" s="24" t="s">
        <v>49</v>
      </c>
      <c s="29" t="s">
        <v>348</v>
      </c>
      <c s="29" t="s">
        <v>349</v>
      </c>
      <c s="24" t="s">
        <v>51</v>
      </c>
      <c s="30" t="s">
        <v>350</v>
      </c>
      <c s="31" t="s">
        <v>200</v>
      </c>
      <c s="32">
        <v>43.762</v>
      </c>
      <c s="33">
        <v>0</v>
      </c>
      <c s="33">
        <f>ROUND(ROUND(H154,2)*ROUND(G154,3),2)</f>
      </c>
      <c s="31" t="s">
        <v>62</v>
      </c>
      <c r="O154">
        <f>(I154*21)/100</f>
      </c>
      <c t="s">
        <v>27</v>
      </c>
    </row>
    <row r="155" spans="1:5" ht="38.25">
      <c r="A155" s="34" t="s">
        <v>54</v>
      </c>
      <c r="E155" s="35" t="s">
        <v>351</v>
      </c>
    </row>
    <row r="156" spans="1:5" ht="51">
      <c r="A156" s="38" t="s">
        <v>56</v>
      </c>
      <c r="E156" s="37" t="s">
        <v>352</v>
      </c>
    </row>
    <row r="157" spans="1:16" ht="12.75">
      <c r="A157" s="24" t="s">
        <v>49</v>
      </c>
      <c s="29" t="s">
        <v>353</v>
      </c>
      <c s="29" t="s">
        <v>354</v>
      </c>
      <c s="24" t="s">
        <v>51</v>
      </c>
      <c s="30" t="s">
        <v>355</v>
      </c>
      <c s="31" t="s">
        <v>167</v>
      </c>
      <c s="32">
        <v>8.752</v>
      </c>
      <c s="33">
        <v>0</v>
      </c>
      <c s="33">
        <f>ROUND(ROUND(H157,2)*ROUND(G157,3),2)</f>
      </c>
      <c s="31" t="s">
        <v>62</v>
      </c>
      <c r="O157">
        <f>(I157*21)/100</f>
      </c>
      <c t="s">
        <v>27</v>
      </c>
    </row>
    <row r="158" spans="1:5" ht="12.75">
      <c r="A158" s="34" t="s">
        <v>54</v>
      </c>
      <c r="E158" s="35" t="s">
        <v>356</v>
      </c>
    </row>
    <row r="159" spans="1:5" ht="12.75">
      <c r="A159" s="38" t="s">
        <v>56</v>
      </c>
      <c r="E159" s="37" t="s">
        <v>357</v>
      </c>
    </row>
    <row r="160" spans="1:16" ht="12.75">
      <c r="A160" s="24" t="s">
        <v>49</v>
      </c>
      <c s="29" t="s">
        <v>358</v>
      </c>
      <c s="29" t="s">
        <v>359</v>
      </c>
      <c s="24" t="s">
        <v>51</v>
      </c>
      <c s="30" t="s">
        <v>360</v>
      </c>
      <c s="31" t="s">
        <v>200</v>
      </c>
      <c s="32">
        <v>3.351</v>
      </c>
      <c s="33">
        <v>0</v>
      </c>
      <c s="33">
        <f>ROUND(ROUND(H160,2)*ROUND(G160,3),2)</f>
      </c>
      <c s="31" t="s">
        <v>62</v>
      </c>
      <c r="O160">
        <f>(I160*21)/100</f>
      </c>
      <c t="s">
        <v>27</v>
      </c>
    </row>
    <row r="161" spans="1:5" ht="38.25">
      <c r="A161" s="34" t="s">
        <v>54</v>
      </c>
      <c r="E161" s="35" t="s">
        <v>361</v>
      </c>
    </row>
    <row r="162" spans="1:5" ht="12.75">
      <c r="A162" s="38" t="s">
        <v>56</v>
      </c>
      <c r="E162" s="37" t="s">
        <v>362</v>
      </c>
    </row>
    <row r="163" spans="1:16" ht="12.75">
      <c r="A163" s="24" t="s">
        <v>49</v>
      </c>
      <c s="29" t="s">
        <v>363</v>
      </c>
      <c s="29" t="s">
        <v>364</v>
      </c>
      <c s="24" t="s">
        <v>51</v>
      </c>
      <c s="30" t="s">
        <v>365</v>
      </c>
      <c s="31" t="s">
        <v>200</v>
      </c>
      <c s="32">
        <v>8.294</v>
      </c>
      <c s="33">
        <v>0</v>
      </c>
      <c s="33">
        <f>ROUND(ROUND(H163,2)*ROUND(G163,3),2)</f>
      </c>
      <c s="31" t="s">
        <v>62</v>
      </c>
      <c r="O163">
        <f>(I163*21)/100</f>
      </c>
      <c t="s">
        <v>27</v>
      </c>
    </row>
    <row r="164" spans="1:5" ht="12.75">
      <c r="A164" s="34" t="s">
        <v>54</v>
      </c>
      <c r="E164" s="35" t="s">
        <v>366</v>
      </c>
    </row>
    <row r="165" spans="1:5" ht="12.75">
      <c r="A165" s="38" t="s">
        <v>56</v>
      </c>
      <c r="E165" s="37" t="s">
        <v>367</v>
      </c>
    </row>
    <row r="166" spans="1:16" ht="12.75">
      <c r="A166" s="24" t="s">
        <v>49</v>
      </c>
      <c s="29" t="s">
        <v>368</v>
      </c>
      <c s="29" t="s">
        <v>369</v>
      </c>
      <c s="24" t="s">
        <v>51</v>
      </c>
      <c s="30" t="s">
        <v>370</v>
      </c>
      <c s="31" t="s">
        <v>167</v>
      </c>
      <c s="32">
        <v>2.074</v>
      </c>
      <c s="33">
        <v>0</v>
      </c>
      <c s="33">
        <f>ROUND(ROUND(H166,2)*ROUND(G166,3),2)</f>
      </c>
      <c s="31" t="s">
        <v>62</v>
      </c>
      <c r="O166">
        <f>(I166*21)/100</f>
      </c>
      <c t="s">
        <v>27</v>
      </c>
    </row>
    <row r="167" spans="1:5" ht="12.75">
      <c r="A167" s="34" t="s">
        <v>54</v>
      </c>
      <c r="E167" s="35" t="s">
        <v>371</v>
      </c>
    </row>
    <row r="168" spans="1:5" ht="12.75">
      <c r="A168" s="36" t="s">
        <v>56</v>
      </c>
      <c r="E168" s="37" t="s">
        <v>372</v>
      </c>
    </row>
    <row r="169" spans="1:18" ht="12.75" customHeight="1">
      <c r="A169" s="6" t="s">
        <v>47</v>
      </c>
      <c s="6"/>
      <c s="41" t="s">
        <v>35</v>
      </c>
      <c s="6"/>
      <c s="27" t="s">
        <v>373</v>
      </c>
      <c s="6"/>
      <c s="6"/>
      <c s="6"/>
      <c s="42">
        <f>0+Q169</f>
      </c>
      <c s="6"/>
      <c r="O169">
        <f>0+R169</f>
      </c>
      <c r="Q169">
        <f>0+I170+I173+I176+I179+I182+I185+I188+I191+I194</f>
      </c>
      <c>
        <f>0+O170+O173+O176+O179+O182+O185+O188+O191+O194</f>
      </c>
    </row>
    <row r="170" spans="1:16" ht="12.75">
      <c r="A170" s="24" t="s">
        <v>49</v>
      </c>
      <c s="29" t="s">
        <v>374</v>
      </c>
      <c s="29" t="s">
        <v>375</v>
      </c>
      <c s="24" t="s">
        <v>51</v>
      </c>
      <c s="30" t="s">
        <v>376</v>
      </c>
      <c s="31" t="s">
        <v>200</v>
      </c>
      <c s="32">
        <v>13.625</v>
      </c>
      <c s="33">
        <v>0</v>
      </c>
      <c s="33">
        <f>ROUND(ROUND(H170,2)*ROUND(G170,3),2)</f>
      </c>
      <c s="31" t="s">
        <v>62</v>
      </c>
      <c r="O170">
        <f>(I170*21)/100</f>
      </c>
      <c t="s">
        <v>27</v>
      </c>
    </row>
    <row r="171" spans="1:5" ht="12.75">
      <c r="A171" s="34" t="s">
        <v>54</v>
      </c>
      <c r="E171" s="35" t="s">
        <v>51</v>
      </c>
    </row>
    <row r="172" spans="1:5" ht="12.75">
      <c r="A172" s="38" t="s">
        <v>56</v>
      </c>
      <c r="E172" s="37" t="s">
        <v>377</v>
      </c>
    </row>
    <row r="173" spans="1:16" ht="12.75">
      <c r="A173" s="24" t="s">
        <v>49</v>
      </c>
      <c s="29" t="s">
        <v>378</v>
      </c>
      <c s="29" t="s">
        <v>379</v>
      </c>
      <c s="24" t="s">
        <v>51</v>
      </c>
      <c s="30" t="s">
        <v>380</v>
      </c>
      <c s="31" t="s">
        <v>167</v>
      </c>
      <c s="32">
        <v>2.18</v>
      </c>
      <c s="33">
        <v>0</v>
      </c>
      <c s="33">
        <f>ROUND(ROUND(H173,2)*ROUND(G173,3),2)</f>
      </c>
      <c s="31" t="s">
        <v>62</v>
      </c>
      <c r="O173">
        <f>(I173*21)/100</f>
      </c>
      <c t="s">
        <v>27</v>
      </c>
    </row>
    <row r="174" spans="1:5" ht="12.75">
      <c r="A174" s="34" t="s">
        <v>54</v>
      </c>
      <c r="E174" s="35" t="s">
        <v>381</v>
      </c>
    </row>
    <row r="175" spans="1:5" ht="12.75">
      <c r="A175" s="38" t="s">
        <v>56</v>
      </c>
      <c r="E175" s="37" t="s">
        <v>382</v>
      </c>
    </row>
    <row r="176" spans="1:16" ht="12.75">
      <c r="A176" s="24" t="s">
        <v>49</v>
      </c>
      <c s="29" t="s">
        <v>383</v>
      </c>
      <c s="29" t="s">
        <v>384</v>
      </c>
      <c s="24" t="s">
        <v>51</v>
      </c>
      <c s="30" t="s">
        <v>385</v>
      </c>
      <c s="31" t="s">
        <v>200</v>
      </c>
      <c s="32">
        <v>62.944</v>
      </c>
      <c s="33">
        <v>0</v>
      </c>
      <c s="33">
        <f>ROUND(ROUND(H176,2)*ROUND(G176,3),2)</f>
      </c>
      <c s="31"/>
      <c r="O176">
        <f>(I176*21)/100</f>
      </c>
      <c t="s">
        <v>27</v>
      </c>
    </row>
    <row r="177" spans="1:5" ht="12.75">
      <c r="A177" s="34" t="s">
        <v>54</v>
      </c>
      <c r="E177" s="35" t="s">
        <v>386</v>
      </c>
    </row>
    <row r="178" spans="1:5" ht="51">
      <c r="A178" s="38" t="s">
        <v>56</v>
      </c>
      <c r="E178" s="37" t="s">
        <v>387</v>
      </c>
    </row>
    <row r="179" spans="1:16" ht="12.75">
      <c r="A179" s="24" t="s">
        <v>49</v>
      </c>
      <c s="29" t="s">
        <v>388</v>
      </c>
      <c s="29" t="s">
        <v>389</v>
      </c>
      <c s="24" t="s">
        <v>51</v>
      </c>
      <c s="30" t="s">
        <v>390</v>
      </c>
      <c s="31" t="s">
        <v>167</v>
      </c>
      <c s="32">
        <v>18.883</v>
      </c>
      <c s="33">
        <v>0</v>
      </c>
      <c s="33">
        <f>ROUND(ROUND(H179,2)*ROUND(G179,3),2)</f>
      </c>
      <c s="31" t="s">
        <v>62</v>
      </c>
      <c r="O179">
        <f>(I179*21)/100</f>
      </c>
      <c t="s">
        <v>27</v>
      </c>
    </row>
    <row r="180" spans="1:5" ht="12.75">
      <c r="A180" s="34" t="s">
        <v>54</v>
      </c>
      <c r="E180" s="35" t="s">
        <v>391</v>
      </c>
    </row>
    <row r="181" spans="1:5" ht="12.75">
      <c r="A181" s="38" t="s">
        <v>56</v>
      </c>
      <c r="E181" s="37" t="s">
        <v>392</v>
      </c>
    </row>
    <row r="182" spans="1:16" ht="12.75">
      <c r="A182" s="24" t="s">
        <v>49</v>
      </c>
      <c s="29" t="s">
        <v>393</v>
      </c>
      <c s="29" t="s">
        <v>394</v>
      </c>
      <c s="24" t="s">
        <v>51</v>
      </c>
      <c s="30" t="s">
        <v>395</v>
      </c>
      <c s="31" t="s">
        <v>200</v>
      </c>
      <c s="32">
        <v>177.098</v>
      </c>
      <c s="33">
        <v>0</v>
      </c>
      <c s="33">
        <f>ROUND(ROUND(H182,2)*ROUND(G182,3),2)</f>
      </c>
      <c s="31"/>
      <c r="O182">
        <f>(I182*21)/100</f>
      </c>
      <c t="s">
        <v>27</v>
      </c>
    </row>
    <row r="183" spans="1:5" ht="89.25">
      <c r="A183" s="34" t="s">
        <v>54</v>
      </c>
      <c r="E183" s="35" t="s">
        <v>396</v>
      </c>
    </row>
    <row r="184" spans="1:5" ht="12.75">
      <c r="A184" s="38" t="s">
        <v>56</v>
      </c>
      <c r="E184" s="37" t="s">
        <v>397</v>
      </c>
    </row>
    <row r="185" spans="1:16" ht="12.75">
      <c r="A185" s="24" t="s">
        <v>49</v>
      </c>
      <c s="29" t="s">
        <v>398</v>
      </c>
      <c s="29" t="s">
        <v>399</v>
      </c>
      <c s="24" t="s">
        <v>51</v>
      </c>
      <c s="30" t="s">
        <v>400</v>
      </c>
      <c s="31" t="s">
        <v>212</v>
      </c>
      <c s="32">
        <v>21.8</v>
      </c>
      <c s="33">
        <v>0</v>
      </c>
      <c s="33">
        <f>ROUND(ROUND(H185,2)*ROUND(G185,3),2)</f>
      </c>
      <c s="31" t="s">
        <v>62</v>
      </c>
      <c r="O185">
        <f>(I185*21)/100</f>
      </c>
      <c t="s">
        <v>27</v>
      </c>
    </row>
    <row r="186" spans="1:5" ht="12.75">
      <c r="A186" s="34" t="s">
        <v>54</v>
      </c>
      <c r="E186" s="35" t="s">
        <v>401</v>
      </c>
    </row>
    <row r="187" spans="1:5" ht="12.75">
      <c r="A187" s="38" t="s">
        <v>56</v>
      </c>
      <c r="E187" s="37" t="s">
        <v>402</v>
      </c>
    </row>
    <row r="188" spans="1:16" ht="12.75">
      <c r="A188" s="24" t="s">
        <v>49</v>
      </c>
      <c s="29" t="s">
        <v>403</v>
      </c>
      <c s="29" t="s">
        <v>404</v>
      </c>
      <c s="24" t="s">
        <v>51</v>
      </c>
      <c s="30" t="s">
        <v>405</v>
      </c>
      <c s="31" t="s">
        <v>90</v>
      </c>
      <c s="32">
        <v>6</v>
      </c>
      <c s="33">
        <v>0</v>
      </c>
      <c s="33">
        <f>ROUND(ROUND(H188,2)*ROUND(G188,3),2)</f>
      </c>
      <c s="31" t="s">
        <v>62</v>
      </c>
      <c r="O188">
        <f>(I188*21)/100</f>
      </c>
      <c t="s">
        <v>27</v>
      </c>
    </row>
    <row r="189" spans="1:5" ht="12.75">
      <c r="A189" s="34" t="s">
        <v>54</v>
      </c>
      <c r="E189" s="35" t="s">
        <v>406</v>
      </c>
    </row>
    <row r="190" spans="1:5" ht="38.25">
      <c r="A190" s="38" t="s">
        <v>56</v>
      </c>
      <c r="E190" s="37" t="s">
        <v>407</v>
      </c>
    </row>
    <row r="191" spans="1:16" ht="12.75">
      <c r="A191" s="24" t="s">
        <v>49</v>
      </c>
      <c s="29" t="s">
        <v>408</v>
      </c>
      <c s="29" t="s">
        <v>409</v>
      </c>
      <c s="24" t="s">
        <v>51</v>
      </c>
      <c s="30" t="s">
        <v>410</v>
      </c>
      <c s="31" t="s">
        <v>200</v>
      </c>
      <c s="32">
        <v>26.318</v>
      </c>
      <c s="33">
        <v>0</v>
      </c>
      <c s="33">
        <f>ROUND(ROUND(H191,2)*ROUND(G191,3),2)</f>
      </c>
      <c s="31" t="s">
        <v>62</v>
      </c>
      <c r="O191">
        <f>(I191*21)/100</f>
      </c>
      <c t="s">
        <v>27</v>
      </c>
    </row>
    <row r="192" spans="1:5" ht="12.75">
      <c r="A192" s="34" t="s">
        <v>54</v>
      </c>
      <c r="E192" s="35" t="s">
        <v>51</v>
      </c>
    </row>
    <row r="193" spans="1:5" ht="63.75">
      <c r="A193" s="38" t="s">
        <v>56</v>
      </c>
      <c r="E193" s="37" t="s">
        <v>411</v>
      </c>
    </row>
    <row r="194" spans="1:16" ht="12.75">
      <c r="A194" s="24" t="s">
        <v>49</v>
      </c>
      <c s="29" t="s">
        <v>412</v>
      </c>
      <c s="29" t="s">
        <v>413</v>
      </c>
      <c s="24" t="s">
        <v>51</v>
      </c>
      <c s="30" t="s">
        <v>414</v>
      </c>
      <c s="31" t="s">
        <v>200</v>
      </c>
      <c s="32">
        <v>9.156</v>
      </c>
      <c s="33">
        <v>0</v>
      </c>
      <c s="33">
        <f>ROUND(ROUND(H194,2)*ROUND(G194,3),2)</f>
      </c>
      <c s="31" t="s">
        <v>62</v>
      </c>
      <c r="O194">
        <f>(I194*21)/100</f>
      </c>
      <c t="s">
        <v>27</v>
      </c>
    </row>
    <row r="195" spans="1:5" ht="12.75">
      <c r="A195" s="34" t="s">
        <v>54</v>
      </c>
      <c r="E195" s="35" t="s">
        <v>415</v>
      </c>
    </row>
    <row r="196" spans="1:5" ht="12.75">
      <c r="A196" s="36" t="s">
        <v>56</v>
      </c>
      <c r="E196" s="37" t="s">
        <v>416</v>
      </c>
    </row>
    <row r="197" spans="1:18" ht="12.75" customHeight="1">
      <c r="A197" s="6" t="s">
        <v>47</v>
      </c>
      <c s="6"/>
      <c s="41" t="s">
        <v>37</v>
      </c>
      <c s="6"/>
      <c s="27" t="s">
        <v>151</v>
      </c>
      <c s="6"/>
      <c s="6"/>
      <c s="6"/>
      <c s="42">
        <f>0+Q197</f>
      </c>
      <c s="6"/>
      <c r="O197">
        <f>0+R197</f>
      </c>
      <c r="Q197">
        <f>0+I198+I201+I204+I207+I210+I213+I216+I219+I222+I225+I228</f>
      </c>
      <c>
        <f>0+O198+O201+O204+O207+O210+O213+O216+O219+O222+O225+O228</f>
      </c>
    </row>
    <row r="198" spans="1:16" ht="12.75">
      <c r="A198" s="24" t="s">
        <v>49</v>
      </c>
      <c s="29" t="s">
        <v>417</v>
      </c>
      <c s="29" t="s">
        <v>418</v>
      </c>
      <c s="24" t="s">
        <v>51</v>
      </c>
      <c s="30" t="s">
        <v>419</v>
      </c>
      <c s="31" t="s">
        <v>154</v>
      </c>
      <c s="32">
        <v>72</v>
      </c>
      <c s="33">
        <v>0</v>
      </c>
      <c s="33">
        <f>ROUND(ROUND(H198,2)*ROUND(G198,3),2)</f>
      </c>
      <c s="31" t="s">
        <v>62</v>
      </c>
      <c r="O198">
        <f>(I198*21)/100</f>
      </c>
      <c t="s">
        <v>27</v>
      </c>
    </row>
    <row r="199" spans="1:5" ht="12.75">
      <c r="A199" s="34" t="s">
        <v>54</v>
      </c>
      <c r="E199" s="35" t="s">
        <v>420</v>
      </c>
    </row>
    <row r="200" spans="1:5" ht="38.25">
      <c r="A200" s="38" t="s">
        <v>56</v>
      </c>
      <c r="E200" s="37" t="s">
        <v>421</v>
      </c>
    </row>
    <row r="201" spans="1:16" ht="12.75">
      <c r="A201" s="24" t="s">
        <v>49</v>
      </c>
      <c s="29" t="s">
        <v>422</v>
      </c>
      <c s="29" t="s">
        <v>423</v>
      </c>
      <c s="24" t="s">
        <v>51</v>
      </c>
      <c s="30" t="s">
        <v>424</v>
      </c>
      <c s="31" t="s">
        <v>154</v>
      </c>
      <c s="32">
        <v>136.22</v>
      </c>
      <c s="33">
        <v>0</v>
      </c>
      <c s="33">
        <f>ROUND(ROUND(H201,2)*ROUND(G201,3),2)</f>
      </c>
      <c s="31" t="s">
        <v>62</v>
      </c>
      <c r="O201">
        <f>(I201*21)/100</f>
      </c>
      <c t="s">
        <v>27</v>
      </c>
    </row>
    <row r="202" spans="1:5" ht="12.75">
      <c r="A202" s="34" t="s">
        <v>54</v>
      </c>
      <c r="E202" s="35" t="s">
        <v>425</v>
      </c>
    </row>
    <row r="203" spans="1:5" ht="51">
      <c r="A203" s="38" t="s">
        <v>56</v>
      </c>
      <c r="E203" s="37" t="s">
        <v>426</v>
      </c>
    </row>
    <row r="204" spans="1:16" ht="12.75">
      <c r="A204" s="24" t="s">
        <v>49</v>
      </c>
      <c s="29" t="s">
        <v>427</v>
      </c>
      <c s="29" t="s">
        <v>428</v>
      </c>
      <c s="24" t="s">
        <v>51</v>
      </c>
      <c s="30" t="s">
        <v>429</v>
      </c>
      <c s="31" t="s">
        <v>154</v>
      </c>
      <c s="32">
        <v>142.72</v>
      </c>
      <c s="33">
        <v>0</v>
      </c>
      <c s="33">
        <f>ROUND(ROUND(H204,2)*ROUND(G204,3),2)</f>
      </c>
      <c s="31" t="s">
        <v>62</v>
      </c>
      <c r="O204">
        <f>(I204*21)/100</f>
      </c>
      <c t="s">
        <v>27</v>
      </c>
    </row>
    <row r="205" spans="1:5" ht="12.75">
      <c r="A205" s="34" t="s">
        <v>54</v>
      </c>
      <c r="E205" s="35" t="s">
        <v>430</v>
      </c>
    </row>
    <row r="206" spans="1:5" ht="12.75">
      <c r="A206" s="38" t="s">
        <v>56</v>
      </c>
      <c r="E206" s="37" t="s">
        <v>431</v>
      </c>
    </row>
    <row r="207" spans="1:16" ht="12.75">
      <c r="A207" s="24" t="s">
        <v>49</v>
      </c>
      <c s="29" t="s">
        <v>432</v>
      </c>
      <c s="29" t="s">
        <v>433</v>
      </c>
      <c s="24" t="s">
        <v>51</v>
      </c>
      <c s="30" t="s">
        <v>434</v>
      </c>
      <c s="31" t="s">
        <v>154</v>
      </c>
      <c s="32">
        <v>689.77</v>
      </c>
      <c s="33">
        <v>0</v>
      </c>
      <c s="33">
        <f>ROUND(ROUND(H207,2)*ROUND(G207,3),2)</f>
      </c>
      <c s="31" t="s">
        <v>62</v>
      </c>
      <c r="O207">
        <f>(I207*21)/100</f>
      </c>
      <c t="s">
        <v>27</v>
      </c>
    </row>
    <row r="208" spans="1:5" ht="12.75">
      <c r="A208" s="34" t="s">
        <v>54</v>
      </c>
      <c r="E208" s="35" t="s">
        <v>435</v>
      </c>
    </row>
    <row r="209" spans="1:5" ht="12.75">
      <c r="A209" s="38" t="s">
        <v>56</v>
      </c>
      <c r="E209" s="37" t="s">
        <v>436</v>
      </c>
    </row>
    <row r="210" spans="1:16" ht="12.75">
      <c r="A210" s="24" t="s">
        <v>49</v>
      </c>
      <c s="29" t="s">
        <v>437</v>
      </c>
      <c s="29" t="s">
        <v>438</v>
      </c>
      <c s="24" t="s">
        <v>51</v>
      </c>
      <c s="30" t="s">
        <v>439</v>
      </c>
      <c s="31" t="s">
        <v>154</v>
      </c>
      <c s="32">
        <v>70.72</v>
      </c>
      <c s="33">
        <v>0</v>
      </c>
      <c s="33">
        <f>ROUND(ROUND(H210,2)*ROUND(G210,3),2)</f>
      </c>
      <c s="31" t="s">
        <v>62</v>
      </c>
      <c r="O210">
        <f>(I210*21)/100</f>
      </c>
      <c t="s">
        <v>27</v>
      </c>
    </row>
    <row r="211" spans="1:5" ht="12.75">
      <c r="A211" s="34" t="s">
        <v>54</v>
      </c>
      <c r="E211" s="35" t="s">
        <v>51</v>
      </c>
    </row>
    <row r="212" spans="1:5" ht="12.75">
      <c r="A212" s="38" t="s">
        <v>56</v>
      </c>
      <c r="E212" s="37" t="s">
        <v>440</v>
      </c>
    </row>
    <row r="213" spans="1:16" ht="12.75">
      <c r="A213" s="24" t="s">
        <v>49</v>
      </c>
      <c s="29" t="s">
        <v>441</v>
      </c>
      <c s="29" t="s">
        <v>442</v>
      </c>
      <c s="24" t="s">
        <v>51</v>
      </c>
      <c s="30" t="s">
        <v>443</v>
      </c>
      <c s="31" t="s">
        <v>154</v>
      </c>
      <c s="32">
        <v>686.8</v>
      </c>
      <c s="33">
        <v>0</v>
      </c>
      <c s="33">
        <f>ROUND(ROUND(H213,2)*ROUND(G213,3),2)</f>
      </c>
      <c s="31" t="s">
        <v>62</v>
      </c>
      <c r="O213">
        <f>(I213*21)/100</f>
      </c>
      <c t="s">
        <v>27</v>
      </c>
    </row>
    <row r="214" spans="1:5" ht="12.75">
      <c r="A214" s="34" t="s">
        <v>54</v>
      </c>
      <c r="E214" s="35" t="s">
        <v>51</v>
      </c>
    </row>
    <row r="215" spans="1:5" ht="63.75">
      <c r="A215" s="38" t="s">
        <v>56</v>
      </c>
      <c r="E215" s="37" t="s">
        <v>444</v>
      </c>
    </row>
    <row r="216" spans="1:16" ht="12.75">
      <c r="A216" s="24" t="s">
        <v>49</v>
      </c>
      <c s="29" t="s">
        <v>445</v>
      </c>
      <c s="29" t="s">
        <v>446</v>
      </c>
      <c s="24" t="s">
        <v>51</v>
      </c>
      <c s="30" t="s">
        <v>447</v>
      </c>
      <c s="31" t="s">
        <v>154</v>
      </c>
      <c s="32">
        <v>196.8</v>
      </c>
      <c s="33">
        <v>0</v>
      </c>
      <c s="33">
        <f>ROUND(ROUND(H216,2)*ROUND(G216,3),2)</f>
      </c>
      <c s="31" t="s">
        <v>62</v>
      </c>
      <c r="O216">
        <f>(I216*21)/100</f>
      </c>
      <c t="s">
        <v>27</v>
      </c>
    </row>
    <row r="217" spans="1:5" ht="12.75">
      <c r="A217" s="34" t="s">
        <v>54</v>
      </c>
      <c r="E217" s="35" t="s">
        <v>51</v>
      </c>
    </row>
    <row r="218" spans="1:5" ht="38.25">
      <c r="A218" s="38" t="s">
        <v>56</v>
      </c>
      <c r="E218" s="37" t="s">
        <v>448</v>
      </c>
    </row>
    <row r="219" spans="1:16" ht="25.5">
      <c r="A219" s="24" t="s">
        <v>49</v>
      </c>
      <c s="29" t="s">
        <v>449</v>
      </c>
      <c s="29" t="s">
        <v>450</v>
      </c>
      <c s="24" t="s">
        <v>51</v>
      </c>
      <c s="30" t="s">
        <v>451</v>
      </c>
      <c s="31" t="s">
        <v>154</v>
      </c>
      <c s="32">
        <v>149.22</v>
      </c>
      <c s="33">
        <v>0</v>
      </c>
      <c s="33">
        <f>ROUND(ROUND(H219,2)*ROUND(G219,3),2)</f>
      </c>
      <c s="31" t="s">
        <v>62</v>
      </c>
      <c r="O219">
        <f>(I219*21)/100</f>
      </c>
      <c t="s">
        <v>27</v>
      </c>
    </row>
    <row r="220" spans="1:5" ht="12.75">
      <c r="A220" s="34" t="s">
        <v>54</v>
      </c>
      <c r="E220" s="35" t="s">
        <v>51</v>
      </c>
    </row>
    <row r="221" spans="1:5" ht="51">
      <c r="A221" s="38" t="s">
        <v>56</v>
      </c>
      <c r="E221" s="37" t="s">
        <v>452</v>
      </c>
    </row>
    <row r="222" spans="1:16" ht="12.75">
      <c r="A222" s="24" t="s">
        <v>49</v>
      </c>
      <c s="29" t="s">
        <v>453</v>
      </c>
      <c s="29" t="s">
        <v>454</v>
      </c>
      <c s="24" t="s">
        <v>51</v>
      </c>
      <c s="30" t="s">
        <v>455</v>
      </c>
      <c s="31" t="s">
        <v>154</v>
      </c>
      <c s="32">
        <v>39.1</v>
      </c>
      <c s="33">
        <v>0</v>
      </c>
      <c s="33">
        <f>ROUND(ROUND(H222,2)*ROUND(G222,3),2)</f>
      </c>
      <c s="31" t="s">
        <v>62</v>
      </c>
      <c r="O222">
        <f>(I222*21)/100</f>
      </c>
      <c t="s">
        <v>27</v>
      </c>
    </row>
    <row r="223" spans="1:5" ht="12.75">
      <c r="A223" s="34" t="s">
        <v>54</v>
      </c>
      <c r="E223" s="35" t="s">
        <v>456</v>
      </c>
    </row>
    <row r="224" spans="1:5" ht="12.75">
      <c r="A224" s="38" t="s">
        <v>56</v>
      </c>
      <c r="E224" s="37" t="s">
        <v>457</v>
      </c>
    </row>
    <row r="225" spans="1:16" ht="12.75">
      <c r="A225" s="24" t="s">
        <v>49</v>
      </c>
      <c s="29" t="s">
        <v>458</v>
      </c>
      <c s="29" t="s">
        <v>459</v>
      </c>
      <c s="24" t="s">
        <v>51</v>
      </c>
      <c s="30" t="s">
        <v>460</v>
      </c>
      <c s="31" t="s">
        <v>154</v>
      </c>
      <c s="32">
        <v>10.2</v>
      </c>
      <c s="33">
        <v>0</v>
      </c>
      <c s="33">
        <f>ROUND(ROUND(H225,2)*ROUND(G225,3),2)</f>
      </c>
      <c s="31" t="s">
        <v>62</v>
      </c>
      <c r="O225">
        <f>(I225*21)/100</f>
      </c>
      <c t="s">
        <v>27</v>
      </c>
    </row>
    <row r="226" spans="1:5" ht="76.5">
      <c r="A226" s="34" t="s">
        <v>54</v>
      </c>
      <c r="E226" s="35" t="s">
        <v>461</v>
      </c>
    </row>
    <row r="227" spans="1:5" ht="12.75">
      <c r="A227" s="38" t="s">
        <v>56</v>
      </c>
      <c r="E227" s="37" t="s">
        <v>462</v>
      </c>
    </row>
    <row r="228" spans="1:16" ht="12.75">
      <c r="A228" s="24" t="s">
        <v>49</v>
      </c>
      <c s="29" t="s">
        <v>463</v>
      </c>
      <c s="29" t="s">
        <v>464</v>
      </c>
      <c s="24" t="s">
        <v>51</v>
      </c>
      <c s="30" t="s">
        <v>465</v>
      </c>
      <c s="31" t="s">
        <v>154</v>
      </c>
      <c s="32">
        <v>17.25</v>
      </c>
      <c s="33">
        <v>0</v>
      </c>
      <c s="33">
        <f>ROUND(ROUND(H228,2)*ROUND(G228,3),2)</f>
      </c>
      <c s="31" t="s">
        <v>62</v>
      </c>
      <c r="O228">
        <f>(I228*21)/100</f>
      </c>
      <c t="s">
        <v>27</v>
      </c>
    </row>
    <row r="229" spans="1:5" ht="76.5">
      <c r="A229" s="34" t="s">
        <v>54</v>
      </c>
      <c r="E229" s="35" t="s">
        <v>461</v>
      </c>
    </row>
    <row r="230" spans="1:5" ht="12.75">
      <c r="A230" s="36" t="s">
        <v>56</v>
      </c>
      <c r="E230" s="37" t="s">
        <v>466</v>
      </c>
    </row>
    <row r="231" spans="1:18" ht="12.75" customHeight="1">
      <c r="A231" s="6" t="s">
        <v>47</v>
      </c>
      <c s="6"/>
      <c s="41" t="s">
        <v>39</v>
      </c>
      <c s="6"/>
      <c s="27" t="s">
        <v>467</v>
      </c>
      <c s="6"/>
      <c s="6"/>
      <c s="6"/>
      <c s="42">
        <f>0+Q231</f>
      </c>
      <c s="6"/>
      <c r="O231">
        <f>0+R231</f>
      </c>
      <c r="Q231">
        <f>0+I232</f>
      </c>
      <c>
        <f>0+O232</f>
      </c>
    </row>
    <row r="232" spans="1:16" ht="12.75">
      <c r="A232" s="24" t="s">
        <v>49</v>
      </c>
      <c s="29" t="s">
        <v>468</v>
      </c>
      <c s="29" t="s">
        <v>469</v>
      </c>
      <c s="24" t="s">
        <v>51</v>
      </c>
      <c s="30" t="s">
        <v>470</v>
      </c>
      <c s="31" t="s">
        <v>154</v>
      </c>
      <c s="32">
        <v>149.92</v>
      </c>
      <c s="33">
        <v>0</v>
      </c>
      <c s="33">
        <f>ROUND(ROUND(H232,2)*ROUND(G232,3),2)</f>
      </c>
      <c s="31" t="s">
        <v>62</v>
      </c>
      <c r="O232">
        <f>(I232*21)/100</f>
      </c>
      <c t="s">
        <v>27</v>
      </c>
    </row>
    <row r="233" spans="1:5" ht="12.75">
      <c r="A233" s="34" t="s">
        <v>54</v>
      </c>
      <c r="E233" s="35" t="s">
        <v>471</v>
      </c>
    </row>
    <row r="234" spans="1:5" ht="38.25">
      <c r="A234" s="36" t="s">
        <v>56</v>
      </c>
      <c r="E234" s="37" t="s">
        <v>472</v>
      </c>
    </row>
    <row r="235" spans="1:18" ht="12.75" customHeight="1">
      <c r="A235" s="6" t="s">
        <v>47</v>
      </c>
      <c s="6"/>
      <c s="41" t="s">
        <v>73</v>
      </c>
      <c s="6"/>
      <c s="27" t="s">
        <v>473</v>
      </c>
      <c s="6"/>
      <c s="6"/>
      <c s="6"/>
      <c s="42">
        <f>0+Q235</f>
      </c>
      <c s="6"/>
      <c r="O235">
        <f>0+R235</f>
      </c>
      <c r="Q235">
        <f>0+I236+I239+I242+I245</f>
      </c>
      <c>
        <f>0+O236+O239+O242+O245</f>
      </c>
    </row>
    <row r="236" spans="1:16" ht="12.75">
      <c r="A236" s="24" t="s">
        <v>49</v>
      </c>
      <c s="29" t="s">
        <v>474</v>
      </c>
      <c s="29" t="s">
        <v>475</v>
      </c>
      <c s="24" t="s">
        <v>51</v>
      </c>
      <c s="30" t="s">
        <v>476</v>
      </c>
      <c s="31" t="s">
        <v>154</v>
      </c>
      <c s="32">
        <v>172.04</v>
      </c>
      <c s="33">
        <v>0</v>
      </c>
      <c s="33">
        <f>ROUND(ROUND(H236,2)*ROUND(G236,3),2)</f>
      </c>
      <c s="31" t="s">
        <v>62</v>
      </c>
      <c r="O236">
        <f>(I236*21)/100</f>
      </c>
      <c t="s">
        <v>27</v>
      </c>
    </row>
    <row r="237" spans="1:5" ht="12.75">
      <c r="A237" s="34" t="s">
        <v>54</v>
      </c>
      <c r="E237" s="35" t="s">
        <v>477</v>
      </c>
    </row>
    <row r="238" spans="1:5" ht="12.75">
      <c r="A238" s="38" t="s">
        <v>56</v>
      </c>
      <c r="E238" s="37" t="s">
        <v>478</v>
      </c>
    </row>
    <row r="239" spans="1:16" ht="25.5">
      <c r="A239" s="24" t="s">
        <v>49</v>
      </c>
      <c s="29" t="s">
        <v>479</v>
      </c>
      <c s="29" t="s">
        <v>480</v>
      </c>
      <c s="24" t="s">
        <v>51</v>
      </c>
      <c s="30" t="s">
        <v>481</v>
      </c>
      <c s="31" t="s">
        <v>154</v>
      </c>
      <c s="32">
        <v>422.73</v>
      </c>
      <c s="33">
        <v>0</v>
      </c>
      <c s="33">
        <f>ROUND(ROUND(H239,2)*ROUND(G239,3),2)</f>
      </c>
      <c s="31" t="s">
        <v>62</v>
      </c>
      <c r="O239">
        <f>(I239*21)/100</f>
      </c>
      <c t="s">
        <v>27</v>
      </c>
    </row>
    <row r="240" spans="1:5" ht="12.75">
      <c r="A240" s="34" t="s">
        <v>54</v>
      </c>
      <c r="E240" s="35" t="s">
        <v>51</v>
      </c>
    </row>
    <row r="241" spans="1:5" ht="12.75">
      <c r="A241" s="38" t="s">
        <v>56</v>
      </c>
      <c r="E241" s="37" t="s">
        <v>482</v>
      </c>
    </row>
    <row r="242" spans="1:16" ht="12.75">
      <c r="A242" s="24" t="s">
        <v>49</v>
      </c>
      <c s="29" t="s">
        <v>483</v>
      </c>
      <c s="29" t="s">
        <v>484</v>
      </c>
      <c s="24" t="s">
        <v>51</v>
      </c>
      <c s="30" t="s">
        <v>485</v>
      </c>
      <c s="31" t="s">
        <v>154</v>
      </c>
      <c s="32">
        <v>54.5</v>
      </c>
      <c s="33">
        <v>0</v>
      </c>
      <c s="33">
        <f>ROUND(ROUND(H242,2)*ROUND(G242,3),2)</f>
      </c>
      <c s="31" t="s">
        <v>62</v>
      </c>
      <c r="O242">
        <f>(I242*21)/100</f>
      </c>
      <c t="s">
        <v>27</v>
      </c>
    </row>
    <row r="243" spans="1:5" ht="12.75">
      <c r="A243" s="34" t="s">
        <v>54</v>
      </c>
      <c r="E243" s="35" t="s">
        <v>51</v>
      </c>
    </row>
    <row r="244" spans="1:5" ht="12.75">
      <c r="A244" s="38" t="s">
        <v>56</v>
      </c>
      <c r="E244" s="37" t="s">
        <v>486</v>
      </c>
    </row>
    <row r="245" spans="1:16" ht="12.75">
      <c r="A245" s="24" t="s">
        <v>49</v>
      </c>
      <c s="29" t="s">
        <v>487</v>
      </c>
      <c s="29" t="s">
        <v>488</v>
      </c>
      <c s="24" t="s">
        <v>51</v>
      </c>
      <c s="30" t="s">
        <v>489</v>
      </c>
      <c s="31" t="s">
        <v>154</v>
      </c>
      <c s="32">
        <v>53.04</v>
      </c>
      <c s="33">
        <v>0</v>
      </c>
      <c s="33">
        <f>ROUND(ROUND(H245,2)*ROUND(G245,3),2)</f>
      </c>
      <c s="31" t="s">
        <v>62</v>
      </c>
      <c r="O245">
        <f>(I245*21)/100</f>
      </c>
      <c t="s">
        <v>27</v>
      </c>
    </row>
    <row r="246" spans="1:5" ht="12.75">
      <c r="A246" s="34" t="s">
        <v>54</v>
      </c>
      <c r="E246" s="35" t="s">
        <v>51</v>
      </c>
    </row>
    <row r="247" spans="1:5" ht="38.25">
      <c r="A247" s="36" t="s">
        <v>56</v>
      </c>
      <c r="E247" s="37" t="s">
        <v>490</v>
      </c>
    </row>
    <row r="248" spans="1:18" ht="12.75" customHeight="1">
      <c r="A248" s="6" t="s">
        <v>47</v>
      </c>
      <c s="6"/>
      <c s="41" t="s">
        <v>76</v>
      </c>
      <c s="6"/>
      <c s="27" t="s">
        <v>491</v>
      </c>
      <c s="6"/>
      <c s="6"/>
      <c s="6"/>
      <c s="42">
        <f>0+Q248</f>
      </c>
      <c s="6"/>
      <c r="O248">
        <f>0+R248</f>
      </c>
      <c r="Q248">
        <f>0+I249+I252</f>
      </c>
      <c>
        <f>0+O249+O252</f>
      </c>
    </row>
    <row r="249" spans="1:16" ht="12.75">
      <c r="A249" s="24" t="s">
        <v>49</v>
      </c>
      <c s="29" t="s">
        <v>492</v>
      </c>
      <c s="29" t="s">
        <v>493</v>
      </c>
      <c s="24" t="s">
        <v>51</v>
      </c>
      <c s="30" t="s">
        <v>494</v>
      </c>
      <c s="31" t="s">
        <v>212</v>
      </c>
      <c s="32">
        <v>30</v>
      </c>
      <c s="33">
        <v>0</v>
      </c>
      <c s="33">
        <f>ROUND(ROUND(H249,2)*ROUND(G249,3),2)</f>
      </c>
      <c s="31" t="s">
        <v>62</v>
      </c>
      <c r="O249">
        <f>(I249*21)/100</f>
      </c>
      <c t="s">
        <v>27</v>
      </c>
    </row>
    <row r="250" spans="1:5" ht="12.75">
      <c r="A250" s="34" t="s">
        <v>54</v>
      </c>
      <c r="E250" s="35" t="s">
        <v>495</v>
      </c>
    </row>
    <row r="251" spans="1:5" ht="12.75">
      <c r="A251" s="38" t="s">
        <v>56</v>
      </c>
      <c r="E251" s="37" t="s">
        <v>496</v>
      </c>
    </row>
    <row r="252" spans="1:16" ht="12.75">
      <c r="A252" s="24" t="s">
        <v>49</v>
      </c>
      <c s="29" t="s">
        <v>497</v>
      </c>
      <c s="29" t="s">
        <v>498</v>
      </c>
      <c s="24" t="s">
        <v>51</v>
      </c>
      <c s="30" t="s">
        <v>499</v>
      </c>
      <c s="31" t="s">
        <v>212</v>
      </c>
      <c s="32">
        <v>396.3</v>
      </c>
      <c s="33">
        <v>0</v>
      </c>
      <c s="33">
        <f>ROUND(ROUND(H252,2)*ROUND(G252,3),2)</f>
      </c>
      <c s="31" t="s">
        <v>62</v>
      </c>
      <c r="O252">
        <f>(I252*21)/100</f>
      </c>
      <c t="s">
        <v>27</v>
      </c>
    </row>
    <row r="253" spans="1:5" ht="12.75">
      <c r="A253" s="34" t="s">
        <v>54</v>
      </c>
      <c r="E253" s="35" t="s">
        <v>51</v>
      </c>
    </row>
    <row r="254" spans="1:5" ht="38.25">
      <c r="A254" s="36" t="s">
        <v>56</v>
      </c>
      <c r="E254" s="37" t="s">
        <v>500</v>
      </c>
    </row>
    <row r="255" spans="1:18" ht="12.75" customHeight="1">
      <c r="A255" s="6" t="s">
        <v>47</v>
      </c>
      <c s="6"/>
      <c s="41" t="s">
        <v>42</v>
      </c>
      <c s="6"/>
      <c s="27" t="s">
        <v>501</v>
      </c>
      <c s="6"/>
      <c s="6"/>
      <c s="6"/>
      <c s="42">
        <f>0+Q255</f>
      </c>
      <c s="6"/>
      <c r="O255">
        <f>0+R255</f>
      </c>
      <c r="Q255">
        <f>0+I256+I259+I262+I265+I268+I271+I274+I277+I280+I283+I286+I289+I292+I295+I298+I301+I304+I307+I310+I313+I316+I319+I322+I325+I328+I331+I334+I337+I340+I343</f>
      </c>
      <c>
        <f>0+O256+O259+O262+O265+O268+O271+O274+O277+O280+O283+O286+O289+O292+O295+O298+O301+O304+O307+O310+O313+O316+O319+O322+O325+O328+O331+O334+O337+O340+O343</f>
      </c>
    </row>
    <row r="256" spans="1:16" ht="25.5">
      <c r="A256" s="24" t="s">
        <v>49</v>
      </c>
      <c s="29" t="s">
        <v>502</v>
      </c>
      <c s="29" t="s">
        <v>503</v>
      </c>
      <c s="24" t="s">
        <v>51</v>
      </c>
      <c s="30" t="s">
        <v>504</v>
      </c>
      <c s="31" t="s">
        <v>212</v>
      </c>
      <c s="32">
        <v>18</v>
      </c>
      <c s="33">
        <v>0</v>
      </c>
      <c s="33">
        <f>ROUND(ROUND(H256,2)*ROUND(G256,3),2)</f>
      </c>
      <c s="31" t="s">
        <v>62</v>
      </c>
      <c r="O256">
        <f>(I256*21)/100</f>
      </c>
      <c t="s">
        <v>27</v>
      </c>
    </row>
    <row r="257" spans="1:5" ht="12.75">
      <c r="A257" s="34" t="s">
        <v>54</v>
      </c>
      <c r="E257" s="35" t="s">
        <v>505</v>
      </c>
    </row>
    <row r="258" spans="1:5" ht="12.75">
      <c r="A258" s="38" t="s">
        <v>56</v>
      </c>
      <c r="E258" s="37" t="s">
        <v>506</v>
      </c>
    </row>
    <row r="259" spans="1:16" ht="12.75">
      <c r="A259" s="24" t="s">
        <v>49</v>
      </c>
      <c s="29" t="s">
        <v>507</v>
      </c>
      <c s="29" t="s">
        <v>508</v>
      </c>
      <c s="24" t="s">
        <v>51</v>
      </c>
      <c s="30" t="s">
        <v>509</v>
      </c>
      <c s="31" t="s">
        <v>212</v>
      </c>
      <c s="32">
        <v>18</v>
      </c>
      <c s="33">
        <v>0</v>
      </c>
      <c s="33">
        <f>ROUND(ROUND(H259,2)*ROUND(G259,3),2)</f>
      </c>
      <c s="31" t="s">
        <v>62</v>
      </c>
      <c r="O259">
        <f>(I259*21)/100</f>
      </c>
      <c t="s">
        <v>27</v>
      </c>
    </row>
    <row r="260" spans="1:5" ht="12.75">
      <c r="A260" s="34" t="s">
        <v>54</v>
      </c>
      <c r="E260" s="35" t="s">
        <v>510</v>
      </c>
    </row>
    <row r="261" spans="1:5" ht="12.75">
      <c r="A261" s="38" t="s">
        <v>56</v>
      </c>
      <c r="E261" s="37" t="s">
        <v>506</v>
      </c>
    </row>
    <row r="262" spans="1:16" ht="12.75">
      <c r="A262" s="24" t="s">
        <v>49</v>
      </c>
      <c s="29" t="s">
        <v>511</v>
      </c>
      <c s="29" t="s">
        <v>512</v>
      </c>
      <c s="24" t="s">
        <v>51</v>
      </c>
      <c s="30" t="s">
        <v>513</v>
      </c>
      <c s="31" t="s">
        <v>212</v>
      </c>
      <c s="32">
        <v>84.4</v>
      </c>
      <c s="33">
        <v>0</v>
      </c>
      <c s="33">
        <f>ROUND(ROUND(H262,2)*ROUND(G262,3),2)</f>
      </c>
      <c s="31" t="s">
        <v>62</v>
      </c>
      <c r="O262">
        <f>(I262*21)/100</f>
      </c>
      <c t="s">
        <v>27</v>
      </c>
    </row>
    <row r="263" spans="1:5" ht="38.25">
      <c r="A263" s="34" t="s">
        <v>54</v>
      </c>
      <c r="E263" s="35" t="s">
        <v>514</v>
      </c>
    </row>
    <row r="264" spans="1:5" ht="12.75">
      <c r="A264" s="38" t="s">
        <v>56</v>
      </c>
      <c r="E264" s="37" t="s">
        <v>515</v>
      </c>
    </row>
    <row r="265" spans="1:16" ht="12.75">
      <c r="A265" s="24" t="s">
        <v>49</v>
      </c>
      <c s="29" t="s">
        <v>516</v>
      </c>
      <c s="29" t="s">
        <v>517</v>
      </c>
      <c s="24" t="s">
        <v>51</v>
      </c>
      <c s="30" t="s">
        <v>518</v>
      </c>
      <c s="31" t="s">
        <v>212</v>
      </c>
      <c s="32">
        <v>77.4</v>
      </c>
      <c s="33">
        <v>0</v>
      </c>
      <c s="33">
        <f>ROUND(ROUND(H265,2)*ROUND(G265,3),2)</f>
      </c>
      <c s="31" t="s">
        <v>62</v>
      </c>
      <c r="O265">
        <f>(I265*21)/100</f>
      </c>
      <c t="s">
        <v>27</v>
      </c>
    </row>
    <row r="266" spans="1:5" ht="12.75">
      <c r="A266" s="34" t="s">
        <v>54</v>
      </c>
      <c r="E266" s="35" t="s">
        <v>519</v>
      </c>
    </row>
    <row r="267" spans="1:5" ht="12.75">
      <c r="A267" s="38" t="s">
        <v>56</v>
      </c>
      <c r="E267" s="37" t="s">
        <v>520</v>
      </c>
    </row>
    <row r="268" spans="1:16" ht="12.75">
      <c r="A268" s="24" t="s">
        <v>49</v>
      </c>
      <c s="29" t="s">
        <v>521</v>
      </c>
      <c s="29" t="s">
        <v>522</v>
      </c>
      <c s="24" t="s">
        <v>51</v>
      </c>
      <c s="30" t="s">
        <v>523</v>
      </c>
      <c s="31" t="s">
        <v>90</v>
      </c>
      <c s="32">
        <v>16</v>
      </c>
      <c s="33">
        <v>0</v>
      </c>
      <c s="33">
        <f>ROUND(ROUND(H268,2)*ROUND(G268,3),2)</f>
      </c>
      <c s="31" t="s">
        <v>62</v>
      </c>
      <c r="O268">
        <f>(I268*21)/100</f>
      </c>
      <c t="s">
        <v>27</v>
      </c>
    </row>
    <row r="269" spans="1:5" ht="12.75">
      <c r="A269" s="34" t="s">
        <v>54</v>
      </c>
      <c r="E269" s="35" t="s">
        <v>524</v>
      </c>
    </row>
    <row r="270" spans="1:5" ht="38.25">
      <c r="A270" s="38" t="s">
        <v>56</v>
      </c>
      <c r="E270" s="37" t="s">
        <v>525</v>
      </c>
    </row>
    <row r="271" spans="1:16" ht="12.75">
      <c r="A271" s="24" t="s">
        <v>49</v>
      </c>
      <c s="29" t="s">
        <v>526</v>
      </c>
      <c s="29" t="s">
        <v>527</v>
      </c>
      <c s="24" t="s">
        <v>51</v>
      </c>
      <c s="30" t="s">
        <v>528</v>
      </c>
      <c s="31" t="s">
        <v>90</v>
      </c>
      <c s="32">
        <v>4</v>
      </c>
      <c s="33">
        <v>0</v>
      </c>
      <c s="33">
        <f>ROUND(ROUND(H271,2)*ROUND(G271,3),2)</f>
      </c>
      <c s="31" t="s">
        <v>62</v>
      </c>
      <c r="O271">
        <f>(I271*21)/100</f>
      </c>
      <c t="s">
        <v>27</v>
      </c>
    </row>
    <row r="272" spans="1:5" ht="12.75">
      <c r="A272" s="34" t="s">
        <v>54</v>
      </c>
      <c r="E272" s="35" t="s">
        <v>529</v>
      </c>
    </row>
    <row r="273" spans="1:5" ht="38.25">
      <c r="A273" s="38" t="s">
        <v>56</v>
      </c>
      <c r="E273" s="37" t="s">
        <v>530</v>
      </c>
    </row>
    <row r="274" spans="1:16" ht="12.75">
      <c r="A274" s="24" t="s">
        <v>49</v>
      </c>
      <c s="29" t="s">
        <v>531</v>
      </c>
      <c s="29" t="s">
        <v>532</v>
      </c>
      <c s="24" t="s">
        <v>51</v>
      </c>
      <c s="30" t="s">
        <v>533</v>
      </c>
      <c s="31" t="s">
        <v>90</v>
      </c>
      <c s="32">
        <v>2</v>
      </c>
      <c s="33">
        <v>0</v>
      </c>
      <c s="33">
        <f>ROUND(ROUND(H274,2)*ROUND(G274,3),2)</f>
      </c>
      <c s="31" t="s">
        <v>62</v>
      </c>
      <c r="O274">
        <f>(I274*21)/100</f>
      </c>
      <c t="s">
        <v>27</v>
      </c>
    </row>
    <row r="275" spans="1:5" ht="12.75">
      <c r="A275" s="34" t="s">
        <v>54</v>
      </c>
      <c r="E275" s="35" t="s">
        <v>510</v>
      </c>
    </row>
    <row r="276" spans="1:5" ht="12.75">
      <c r="A276" s="38" t="s">
        <v>56</v>
      </c>
      <c r="E276" s="37" t="s">
        <v>534</v>
      </c>
    </row>
    <row r="277" spans="1:16" ht="12.75">
      <c r="A277" s="24" t="s">
        <v>49</v>
      </c>
      <c s="29" t="s">
        <v>535</v>
      </c>
      <c s="29" t="s">
        <v>536</v>
      </c>
      <c s="24" t="s">
        <v>68</v>
      </c>
      <c s="30" t="s">
        <v>537</v>
      </c>
      <c s="31" t="s">
        <v>212</v>
      </c>
      <c s="32">
        <v>84.4</v>
      </c>
      <c s="33">
        <v>0</v>
      </c>
      <c s="33">
        <f>ROUND(ROUND(H277,2)*ROUND(G277,3),2)</f>
      </c>
      <c s="31" t="s">
        <v>62</v>
      </c>
      <c r="O277">
        <f>(I277*21)/100</f>
      </c>
      <c t="s">
        <v>27</v>
      </c>
    </row>
    <row r="278" spans="1:5" ht="12.75">
      <c r="A278" s="34" t="s">
        <v>54</v>
      </c>
      <c r="E278" s="35" t="s">
        <v>538</v>
      </c>
    </row>
    <row r="279" spans="1:5" ht="12.75">
      <c r="A279" s="38" t="s">
        <v>56</v>
      </c>
      <c r="E279" s="37" t="s">
        <v>539</v>
      </c>
    </row>
    <row r="280" spans="1:16" ht="12.75">
      <c r="A280" s="24" t="s">
        <v>49</v>
      </c>
      <c s="29" t="s">
        <v>540</v>
      </c>
      <c s="29" t="s">
        <v>536</v>
      </c>
      <c s="24" t="s">
        <v>71</v>
      </c>
      <c s="30" t="s">
        <v>537</v>
      </c>
      <c s="31" t="s">
        <v>212</v>
      </c>
      <c s="32">
        <v>38.5</v>
      </c>
      <c s="33">
        <v>0</v>
      </c>
      <c s="33">
        <f>ROUND(ROUND(H280,2)*ROUND(G280,3),2)</f>
      </c>
      <c s="31" t="s">
        <v>62</v>
      </c>
      <c r="O280">
        <f>(I280*21)/100</f>
      </c>
      <c t="s">
        <v>27</v>
      </c>
    </row>
    <row r="281" spans="1:5" ht="12.75">
      <c r="A281" s="34" t="s">
        <v>54</v>
      </c>
      <c r="E281" s="35" t="s">
        <v>541</v>
      </c>
    </row>
    <row r="282" spans="1:5" ht="38.25">
      <c r="A282" s="38" t="s">
        <v>56</v>
      </c>
      <c r="E282" s="37" t="s">
        <v>542</v>
      </c>
    </row>
    <row r="283" spans="1:16" ht="12.75">
      <c r="A283" s="24" t="s">
        <v>49</v>
      </c>
      <c s="29" t="s">
        <v>543</v>
      </c>
      <c s="29" t="s">
        <v>544</v>
      </c>
      <c s="24" t="s">
        <v>51</v>
      </c>
      <c s="30" t="s">
        <v>545</v>
      </c>
      <c s="31" t="s">
        <v>212</v>
      </c>
      <c s="32">
        <v>20</v>
      </c>
      <c s="33">
        <v>0</v>
      </c>
      <c s="33">
        <f>ROUND(ROUND(H283,2)*ROUND(G283,3),2)</f>
      </c>
      <c s="31" t="s">
        <v>62</v>
      </c>
      <c r="O283">
        <f>(I283*21)/100</f>
      </c>
      <c t="s">
        <v>27</v>
      </c>
    </row>
    <row r="284" spans="1:5" ht="12.75">
      <c r="A284" s="34" t="s">
        <v>54</v>
      </c>
      <c r="E284" s="35" t="s">
        <v>51</v>
      </c>
    </row>
    <row r="285" spans="1:5" ht="12.75">
      <c r="A285" s="38" t="s">
        <v>56</v>
      </c>
      <c r="E285" s="37" t="s">
        <v>546</v>
      </c>
    </row>
    <row r="286" spans="1:16" ht="12.75">
      <c r="A286" s="24" t="s">
        <v>49</v>
      </c>
      <c s="29" t="s">
        <v>547</v>
      </c>
      <c s="29" t="s">
        <v>548</v>
      </c>
      <c s="24" t="s">
        <v>51</v>
      </c>
      <c s="30" t="s">
        <v>549</v>
      </c>
      <c s="31" t="s">
        <v>212</v>
      </c>
      <c s="32">
        <v>60</v>
      </c>
      <c s="33">
        <v>0</v>
      </c>
      <c s="33">
        <f>ROUND(ROUND(H286,2)*ROUND(G286,3),2)</f>
      </c>
      <c s="31" t="s">
        <v>62</v>
      </c>
      <c r="O286">
        <f>(I286*21)/100</f>
      </c>
      <c t="s">
        <v>27</v>
      </c>
    </row>
    <row r="287" spans="1:5" ht="12.75">
      <c r="A287" s="34" t="s">
        <v>54</v>
      </c>
      <c r="E287" s="35" t="s">
        <v>51</v>
      </c>
    </row>
    <row r="288" spans="1:5" ht="12.75">
      <c r="A288" s="38" t="s">
        <v>56</v>
      </c>
      <c r="E288" s="37" t="s">
        <v>550</v>
      </c>
    </row>
    <row r="289" spans="1:16" ht="12.75">
      <c r="A289" s="24" t="s">
        <v>49</v>
      </c>
      <c s="29" t="s">
        <v>551</v>
      </c>
      <c s="29" t="s">
        <v>552</v>
      </c>
      <c s="24" t="s">
        <v>51</v>
      </c>
      <c s="30" t="s">
        <v>553</v>
      </c>
      <c s="31" t="s">
        <v>212</v>
      </c>
      <c s="32">
        <v>21</v>
      </c>
      <c s="33">
        <v>0</v>
      </c>
      <c s="33">
        <f>ROUND(ROUND(H289,2)*ROUND(G289,3),2)</f>
      </c>
      <c s="31" t="s">
        <v>62</v>
      </c>
      <c r="O289">
        <f>(I289*21)/100</f>
      </c>
      <c t="s">
        <v>27</v>
      </c>
    </row>
    <row r="290" spans="1:5" ht="12.75">
      <c r="A290" s="34" t="s">
        <v>54</v>
      </c>
      <c r="E290" s="35" t="s">
        <v>223</v>
      </c>
    </row>
    <row r="291" spans="1:5" ht="38.25">
      <c r="A291" s="38" t="s">
        <v>56</v>
      </c>
      <c r="E291" s="37" t="s">
        <v>224</v>
      </c>
    </row>
    <row r="292" spans="1:16" ht="12.75">
      <c r="A292" s="24" t="s">
        <v>49</v>
      </c>
      <c s="29" t="s">
        <v>554</v>
      </c>
      <c s="29" t="s">
        <v>555</v>
      </c>
      <c s="24" t="s">
        <v>51</v>
      </c>
      <c s="30" t="s">
        <v>556</v>
      </c>
      <c s="31" t="s">
        <v>154</v>
      </c>
      <c s="32">
        <v>39.98</v>
      </c>
      <c s="33">
        <v>0</v>
      </c>
      <c s="33">
        <f>ROUND(ROUND(H292,2)*ROUND(G292,3),2)</f>
      </c>
      <c s="31" t="s">
        <v>62</v>
      </c>
      <c r="O292">
        <f>(I292*21)/100</f>
      </c>
      <c t="s">
        <v>27</v>
      </c>
    </row>
    <row r="293" spans="1:5" ht="12.75">
      <c r="A293" s="34" t="s">
        <v>54</v>
      </c>
      <c r="E293" s="35" t="s">
        <v>557</v>
      </c>
    </row>
    <row r="294" spans="1:5" ht="38.25">
      <c r="A294" s="38" t="s">
        <v>56</v>
      </c>
      <c r="E294" s="37" t="s">
        <v>558</v>
      </c>
    </row>
    <row r="295" spans="1:16" ht="12.75">
      <c r="A295" s="24" t="s">
        <v>49</v>
      </c>
      <c s="29" t="s">
        <v>559</v>
      </c>
      <c s="29" t="s">
        <v>560</v>
      </c>
      <c s="24" t="s">
        <v>51</v>
      </c>
      <c s="30" t="s">
        <v>561</v>
      </c>
      <c s="31" t="s">
        <v>212</v>
      </c>
      <c s="32">
        <v>78.2</v>
      </c>
      <c s="33">
        <v>0</v>
      </c>
      <c s="33">
        <f>ROUND(ROUND(H295,2)*ROUND(G295,3),2)</f>
      </c>
      <c s="31" t="s">
        <v>62</v>
      </c>
      <c r="O295">
        <f>(I295*21)/100</f>
      </c>
      <c t="s">
        <v>27</v>
      </c>
    </row>
    <row r="296" spans="1:5" ht="12.75">
      <c r="A296" s="34" t="s">
        <v>54</v>
      </c>
      <c r="E296" s="35" t="s">
        <v>51</v>
      </c>
    </row>
    <row r="297" spans="1:5" ht="12.75">
      <c r="A297" s="38" t="s">
        <v>56</v>
      </c>
      <c r="E297" s="37" t="s">
        <v>562</v>
      </c>
    </row>
    <row r="298" spans="1:16" ht="12.75">
      <c r="A298" s="24" t="s">
        <v>49</v>
      </c>
      <c s="29" t="s">
        <v>563</v>
      </c>
      <c s="29" t="s">
        <v>564</v>
      </c>
      <c s="24" t="s">
        <v>68</v>
      </c>
      <c s="30" t="s">
        <v>565</v>
      </c>
      <c s="31" t="s">
        <v>212</v>
      </c>
      <c s="32">
        <v>21</v>
      </c>
      <c s="33">
        <v>0</v>
      </c>
      <c s="33">
        <f>ROUND(ROUND(H298,2)*ROUND(G298,3),2)</f>
      </c>
      <c s="31" t="s">
        <v>62</v>
      </c>
      <c r="O298">
        <f>(I298*21)/100</f>
      </c>
      <c t="s">
        <v>27</v>
      </c>
    </row>
    <row r="299" spans="1:5" ht="12.75">
      <c r="A299" s="34" t="s">
        <v>54</v>
      </c>
      <c r="E299" s="35" t="s">
        <v>223</v>
      </c>
    </row>
    <row r="300" spans="1:5" ht="38.25">
      <c r="A300" s="38" t="s">
        <v>56</v>
      </c>
      <c r="E300" s="37" t="s">
        <v>224</v>
      </c>
    </row>
    <row r="301" spans="1:16" ht="12.75">
      <c r="A301" s="24" t="s">
        <v>49</v>
      </c>
      <c s="29" t="s">
        <v>566</v>
      </c>
      <c s="29" t="s">
        <v>564</v>
      </c>
      <c s="24" t="s">
        <v>71</v>
      </c>
      <c s="30" t="s">
        <v>565</v>
      </c>
      <c s="31" t="s">
        <v>212</v>
      </c>
      <c s="32">
        <v>84.4</v>
      </c>
      <c s="33">
        <v>0</v>
      </c>
      <c s="33">
        <f>ROUND(ROUND(H301,2)*ROUND(G301,3),2)</f>
      </c>
      <c s="31" t="s">
        <v>62</v>
      </c>
      <c r="O301">
        <f>(I301*21)/100</f>
      </c>
      <c t="s">
        <v>27</v>
      </c>
    </row>
    <row r="302" spans="1:5" ht="12.75">
      <c r="A302" s="34" t="s">
        <v>54</v>
      </c>
      <c r="E302" s="35" t="s">
        <v>567</v>
      </c>
    </row>
    <row r="303" spans="1:5" ht="12.75">
      <c r="A303" s="38" t="s">
        <v>56</v>
      </c>
      <c r="E303" s="37" t="s">
        <v>568</v>
      </c>
    </row>
    <row r="304" spans="1:16" ht="12.75">
      <c r="A304" s="24" t="s">
        <v>49</v>
      </c>
      <c s="29" t="s">
        <v>569</v>
      </c>
      <c s="29" t="s">
        <v>570</v>
      </c>
      <c s="24" t="s">
        <v>51</v>
      </c>
      <c s="30" t="s">
        <v>571</v>
      </c>
      <c s="31" t="s">
        <v>212</v>
      </c>
      <c s="32">
        <v>23.2</v>
      </c>
      <c s="33">
        <v>0</v>
      </c>
      <c s="33">
        <f>ROUND(ROUND(H304,2)*ROUND(G304,3),2)</f>
      </c>
      <c s="31" t="s">
        <v>62</v>
      </c>
      <c r="O304">
        <f>(I304*21)/100</f>
      </c>
      <c t="s">
        <v>27</v>
      </c>
    </row>
    <row r="305" spans="1:5" ht="25.5">
      <c r="A305" s="34" t="s">
        <v>54</v>
      </c>
      <c r="E305" s="35" t="s">
        <v>572</v>
      </c>
    </row>
    <row r="306" spans="1:5" ht="12.75">
      <c r="A306" s="38" t="s">
        <v>56</v>
      </c>
      <c r="E306" s="37" t="s">
        <v>573</v>
      </c>
    </row>
    <row r="307" spans="1:16" ht="12.75">
      <c r="A307" s="24" t="s">
        <v>49</v>
      </c>
      <c s="29" t="s">
        <v>574</v>
      </c>
      <c s="29" t="s">
        <v>575</v>
      </c>
      <c s="24" t="s">
        <v>51</v>
      </c>
      <c s="30" t="s">
        <v>576</v>
      </c>
      <c s="31" t="s">
        <v>90</v>
      </c>
      <c s="32">
        <v>1</v>
      </c>
      <c s="33">
        <v>0</v>
      </c>
      <c s="33">
        <f>ROUND(ROUND(H307,2)*ROUND(G307,3),2)</f>
      </c>
      <c s="31" t="s">
        <v>62</v>
      </c>
      <c r="O307">
        <f>(I307*21)/100</f>
      </c>
      <c t="s">
        <v>27</v>
      </c>
    </row>
    <row r="308" spans="1:5" ht="12.75">
      <c r="A308" s="34" t="s">
        <v>54</v>
      </c>
      <c r="E308" s="35" t="s">
        <v>51</v>
      </c>
    </row>
    <row r="309" spans="1:5" ht="12.75">
      <c r="A309" s="38" t="s">
        <v>56</v>
      </c>
      <c r="E309" s="37" t="s">
        <v>51</v>
      </c>
    </row>
    <row r="310" spans="1:16" ht="12.75">
      <c r="A310" s="24" t="s">
        <v>49</v>
      </c>
      <c s="29" t="s">
        <v>577</v>
      </c>
      <c s="29" t="s">
        <v>578</v>
      </c>
      <c s="24" t="s">
        <v>51</v>
      </c>
      <c s="30" t="s">
        <v>579</v>
      </c>
      <c s="31" t="s">
        <v>90</v>
      </c>
      <c s="32">
        <v>1</v>
      </c>
      <c s="33">
        <v>0</v>
      </c>
      <c s="33">
        <f>ROUND(ROUND(H310,2)*ROUND(G310,3),2)</f>
      </c>
      <c s="31" t="s">
        <v>62</v>
      </c>
      <c r="O310">
        <f>(I310*21)/100</f>
      </c>
      <c t="s">
        <v>27</v>
      </c>
    </row>
    <row r="311" spans="1:5" ht="12.75">
      <c r="A311" s="34" t="s">
        <v>54</v>
      </c>
      <c r="E311" s="35" t="s">
        <v>51</v>
      </c>
    </row>
    <row r="312" spans="1:5" ht="12.75">
      <c r="A312" s="38" t="s">
        <v>56</v>
      </c>
      <c r="E312" s="37" t="s">
        <v>51</v>
      </c>
    </row>
    <row r="313" spans="1:16" ht="12.75">
      <c r="A313" s="24" t="s">
        <v>49</v>
      </c>
      <c s="29" t="s">
        <v>580</v>
      </c>
      <c s="29" t="s">
        <v>581</v>
      </c>
      <c s="24" t="s">
        <v>51</v>
      </c>
      <c s="30" t="s">
        <v>582</v>
      </c>
      <c s="31" t="s">
        <v>90</v>
      </c>
      <c s="32">
        <v>4</v>
      </c>
      <c s="33">
        <v>0</v>
      </c>
      <c s="33">
        <f>ROUND(ROUND(H313,2)*ROUND(G313,3),2)</f>
      </c>
      <c s="31"/>
      <c r="O313">
        <f>(I313*21)/100</f>
      </c>
      <c t="s">
        <v>27</v>
      </c>
    </row>
    <row r="314" spans="1:5" ht="25.5">
      <c r="A314" s="34" t="s">
        <v>54</v>
      </c>
      <c r="E314" s="35" t="s">
        <v>583</v>
      </c>
    </row>
    <row r="315" spans="1:5" ht="12.75">
      <c r="A315" s="38" t="s">
        <v>56</v>
      </c>
      <c r="E315" s="37" t="s">
        <v>584</v>
      </c>
    </row>
    <row r="316" spans="1:16" ht="12.75">
      <c r="A316" s="24" t="s">
        <v>49</v>
      </c>
      <c s="29" t="s">
        <v>585</v>
      </c>
      <c s="29" t="s">
        <v>586</v>
      </c>
      <c s="24" t="s">
        <v>51</v>
      </c>
      <c s="30" t="s">
        <v>587</v>
      </c>
      <c s="31" t="s">
        <v>90</v>
      </c>
      <c s="32">
        <v>8</v>
      </c>
      <c s="33">
        <v>0</v>
      </c>
      <c s="33">
        <f>ROUND(ROUND(H316,2)*ROUND(G316,3),2)</f>
      </c>
      <c s="31" t="s">
        <v>62</v>
      </c>
      <c r="O316">
        <f>(I316*21)/100</f>
      </c>
      <c t="s">
        <v>27</v>
      </c>
    </row>
    <row r="317" spans="1:5" ht="12.75">
      <c r="A317" s="34" t="s">
        <v>54</v>
      </c>
      <c r="E317" s="35" t="s">
        <v>588</v>
      </c>
    </row>
    <row r="318" spans="1:5" ht="12.75">
      <c r="A318" s="38" t="s">
        <v>56</v>
      </c>
      <c r="E318" s="37" t="s">
        <v>589</v>
      </c>
    </row>
    <row r="319" spans="1:16" ht="12.75">
      <c r="A319" s="24" t="s">
        <v>49</v>
      </c>
      <c s="29" t="s">
        <v>590</v>
      </c>
      <c s="29" t="s">
        <v>591</v>
      </c>
      <c s="24" t="s">
        <v>51</v>
      </c>
      <c s="30" t="s">
        <v>592</v>
      </c>
      <c s="31" t="s">
        <v>90</v>
      </c>
      <c s="32">
        <v>16</v>
      </c>
      <c s="33">
        <v>0</v>
      </c>
      <c s="33">
        <f>ROUND(ROUND(H319,2)*ROUND(G319,3),2)</f>
      </c>
      <c s="31" t="s">
        <v>62</v>
      </c>
      <c r="O319">
        <f>(I319*21)/100</f>
      </c>
      <c t="s">
        <v>27</v>
      </c>
    </row>
    <row r="320" spans="1:5" ht="12.75">
      <c r="A320" s="34" t="s">
        <v>54</v>
      </c>
      <c r="E320" s="35" t="s">
        <v>593</v>
      </c>
    </row>
    <row r="321" spans="1:5" ht="12.75">
      <c r="A321" s="38" t="s">
        <v>56</v>
      </c>
      <c r="E321" s="37" t="s">
        <v>594</v>
      </c>
    </row>
    <row r="322" spans="1:16" ht="12.75">
      <c r="A322" s="24" t="s">
        <v>49</v>
      </c>
      <c s="29" t="s">
        <v>595</v>
      </c>
      <c s="29" t="s">
        <v>596</v>
      </c>
      <c s="24" t="s">
        <v>51</v>
      </c>
      <c s="30" t="s">
        <v>597</v>
      </c>
      <c s="31" t="s">
        <v>154</v>
      </c>
      <c s="32">
        <v>149.92</v>
      </c>
      <c s="33">
        <v>0</v>
      </c>
      <c s="33">
        <f>ROUND(ROUND(H322,2)*ROUND(G322,3),2)</f>
      </c>
      <c s="31" t="s">
        <v>62</v>
      </c>
      <c r="O322">
        <f>(I322*21)/100</f>
      </c>
      <c t="s">
        <v>27</v>
      </c>
    </row>
    <row r="323" spans="1:5" ht="12.75">
      <c r="A323" s="34" t="s">
        <v>54</v>
      </c>
      <c r="E323" s="35" t="s">
        <v>598</v>
      </c>
    </row>
    <row r="324" spans="1:5" ht="38.25">
      <c r="A324" s="38" t="s">
        <v>56</v>
      </c>
      <c r="E324" s="37" t="s">
        <v>472</v>
      </c>
    </row>
    <row r="325" spans="1:16" ht="12.75">
      <c r="A325" s="24" t="s">
        <v>49</v>
      </c>
      <c s="29" t="s">
        <v>599</v>
      </c>
      <c s="29" t="s">
        <v>600</v>
      </c>
      <c s="24" t="s">
        <v>51</v>
      </c>
      <c s="30" t="s">
        <v>601</v>
      </c>
      <c s="31" t="s">
        <v>154</v>
      </c>
      <c s="32">
        <v>38.75</v>
      </c>
      <c s="33">
        <v>0</v>
      </c>
      <c s="33">
        <f>ROUND(ROUND(H325,2)*ROUND(G325,3),2)</f>
      </c>
      <c s="31"/>
      <c r="O325">
        <f>(I325*21)/100</f>
      </c>
      <c t="s">
        <v>27</v>
      </c>
    </row>
    <row r="326" spans="1:5" ht="12.75">
      <c r="A326" s="34" t="s">
        <v>54</v>
      </c>
      <c r="E326" s="35" t="s">
        <v>602</v>
      </c>
    </row>
    <row r="327" spans="1:5" ht="38.25">
      <c r="A327" s="38" t="s">
        <v>56</v>
      </c>
      <c r="E327" s="37" t="s">
        <v>603</v>
      </c>
    </row>
    <row r="328" spans="1:16" ht="12.75">
      <c r="A328" s="24" t="s">
        <v>49</v>
      </c>
      <c s="29" t="s">
        <v>604</v>
      </c>
      <c s="29" t="s">
        <v>605</v>
      </c>
      <c s="24" t="s">
        <v>51</v>
      </c>
      <c s="30" t="s">
        <v>606</v>
      </c>
      <c s="31" t="s">
        <v>200</v>
      </c>
      <c s="32">
        <v>6.408</v>
      </c>
      <c s="33">
        <v>0</v>
      </c>
      <c s="33">
        <f>ROUND(ROUND(H328,2)*ROUND(G328,3),2)</f>
      </c>
      <c s="31" t="s">
        <v>62</v>
      </c>
      <c r="O328">
        <f>(I328*21)/100</f>
      </c>
      <c t="s">
        <v>27</v>
      </c>
    </row>
    <row r="329" spans="1:5" ht="12.75">
      <c r="A329" s="34" t="s">
        <v>54</v>
      </c>
      <c r="E329" s="35" t="s">
        <v>201</v>
      </c>
    </row>
    <row r="330" spans="1:5" ht="12.75">
      <c r="A330" s="38" t="s">
        <v>56</v>
      </c>
      <c r="E330" s="37" t="s">
        <v>607</v>
      </c>
    </row>
    <row r="331" spans="1:16" ht="12.75">
      <c r="A331" s="24" t="s">
        <v>49</v>
      </c>
      <c s="29" t="s">
        <v>608</v>
      </c>
      <c s="29" t="s">
        <v>609</v>
      </c>
      <c s="24" t="s">
        <v>51</v>
      </c>
      <c s="30" t="s">
        <v>610</v>
      </c>
      <c s="31" t="s">
        <v>200</v>
      </c>
      <c s="32">
        <v>10.407</v>
      </c>
      <c s="33">
        <v>0</v>
      </c>
      <c s="33">
        <f>ROUND(ROUND(H331,2)*ROUND(G331,3),2)</f>
      </c>
      <c s="31" t="s">
        <v>62</v>
      </c>
      <c r="O331">
        <f>(I331*21)/100</f>
      </c>
      <c t="s">
        <v>27</v>
      </c>
    </row>
    <row r="332" spans="1:5" ht="25.5">
      <c r="A332" s="34" t="s">
        <v>54</v>
      </c>
      <c r="E332" s="35" t="s">
        <v>611</v>
      </c>
    </row>
    <row r="333" spans="1:5" ht="51">
      <c r="A333" s="38" t="s">
        <v>56</v>
      </c>
      <c r="E333" s="37" t="s">
        <v>612</v>
      </c>
    </row>
    <row r="334" spans="1:16" ht="12.75">
      <c r="A334" s="24" t="s">
        <v>49</v>
      </c>
      <c s="29" t="s">
        <v>613</v>
      </c>
      <c s="29" t="s">
        <v>614</v>
      </c>
      <c s="24" t="s">
        <v>51</v>
      </c>
      <c s="30" t="s">
        <v>615</v>
      </c>
      <c s="31" t="s">
        <v>200</v>
      </c>
      <c s="32">
        <v>20.05</v>
      </c>
      <c s="33">
        <v>0</v>
      </c>
      <c s="33">
        <f>ROUND(ROUND(H334,2)*ROUND(G334,3),2)</f>
      </c>
      <c s="31" t="s">
        <v>62</v>
      </c>
      <c r="O334">
        <f>(I334*21)/100</f>
      </c>
      <c t="s">
        <v>27</v>
      </c>
    </row>
    <row r="335" spans="1:5" ht="12.75">
      <c r="A335" s="34" t="s">
        <v>54</v>
      </c>
      <c r="E335" s="35" t="s">
        <v>51</v>
      </c>
    </row>
    <row r="336" spans="1:5" ht="38.25">
      <c r="A336" s="38" t="s">
        <v>56</v>
      </c>
      <c r="E336" s="37" t="s">
        <v>616</v>
      </c>
    </row>
    <row r="337" spans="1:16" ht="12.75">
      <c r="A337" s="24" t="s">
        <v>49</v>
      </c>
      <c s="29" t="s">
        <v>617</v>
      </c>
      <c s="29" t="s">
        <v>618</v>
      </c>
      <c s="24" t="s">
        <v>51</v>
      </c>
      <c s="30" t="s">
        <v>619</v>
      </c>
      <c s="31" t="s">
        <v>154</v>
      </c>
      <c s="32">
        <v>351</v>
      </c>
      <c s="33">
        <v>0</v>
      </c>
      <c s="33">
        <f>ROUND(ROUND(H337,2)*ROUND(G337,3),2)</f>
      </c>
      <c s="31"/>
      <c r="O337">
        <f>(I337*21)/100</f>
      </c>
      <c t="s">
        <v>27</v>
      </c>
    </row>
    <row r="338" spans="1:5" ht="51">
      <c r="A338" s="34" t="s">
        <v>54</v>
      </c>
      <c r="E338" s="35" t="s">
        <v>620</v>
      </c>
    </row>
    <row r="339" spans="1:5" ht="12.75">
      <c r="A339" s="38" t="s">
        <v>56</v>
      </c>
      <c r="E339" s="37" t="s">
        <v>621</v>
      </c>
    </row>
    <row r="340" spans="1:16" ht="12.75">
      <c r="A340" s="24" t="s">
        <v>49</v>
      </c>
      <c s="29" t="s">
        <v>622</v>
      </c>
      <c s="29" t="s">
        <v>623</v>
      </c>
      <c s="24" t="s">
        <v>51</v>
      </c>
      <c s="30" t="s">
        <v>624</v>
      </c>
      <c s="31" t="s">
        <v>200</v>
      </c>
      <c s="32">
        <v>6.3</v>
      </c>
      <c s="33">
        <v>0</v>
      </c>
      <c s="33">
        <f>ROUND(ROUND(H340,2)*ROUND(G340,3),2)</f>
      </c>
      <c s="31" t="s">
        <v>62</v>
      </c>
      <c r="O340">
        <f>(I340*21)/100</f>
      </c>
      <c t="s">
        <v>27</v>
      </c>
    </row>
    <row r="341" spans="1:5" ht="12.75">
      <c r="A341" s="34" t="s">
        <v>54</v>
      </c>
      <c r="E341" s="35" t="s">
        <v>201</v>
      </c>
    </row>
    <row r="342" spans="1:5" ht="12.75">
      <c r="A342" s="38" t="s">
        <v>56</v>
      </c>
      <c r="E342" s="37" t="s">
        <v>625</v>
      </c>
    </row>
    <row r="343" spans="1:16" ht="12.75">
      <c r="A343" s="24" t="s">
        <v>49</v>
      </c>
      <c s="29" t="s">
        <v>626</v>
      </c>
      <c s="29" t="s">
        <v>627</v>
      </c>
      <c s="24" t="s">
        <v>51</v>
      </c>
      <c s="30" t="s">
        <v>628</v>
      </c>
      <c s="31" t="s">
        <v>154</v>
      </c>
      <c s="32">
        <v>216.72</v>
      </c>
      <c s="33">
        <v>0</v>
      </c>
      <c s="33">
        <f>ROUND(ROUND(H343,2)*ROUND(G343,3),2)</f>
      </c>
      <c s="31" t="s">
        <v>62</v>
      </c>
      <c r="O343">
        <f>(I343*21)/100</f>
      </c>
      <c t="s">
        <v>27</v>
      </c>
    </row>
    <row r="344" spans="1:5" ht="12.75">
      <c r="A344" s="34" t="s">
        <v>54</v>
      </c>
      <c r="E344" s="35" t="s">
        <v>201</v>
      </c>
    </row>
    <row r="345" spans="1:5" ht="12.75">
      <c r="A345" s="36" t="s">
        <v>56</v>
      </c>
      <c r="E345" s="37" t="s">
        <v>629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0+O9+O13+O23+O27+O34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630</v>
      </c>
      <c s="39">
        <f>0+I9+I13+I23+I27+I34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630</v>
      </c>
      <c s="1"/>
      <c s="14" t="s">
        <v>631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630</v>
      </c>
      <c s="6"/>
      <c s="18" t="s">
        <v>631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</f>
      </c>
      <c>
        <f>0+O10</f>
      </c>
    </row>
    <row r="10" spans="1:16" ht="25.5">
      <c r="A10" s="24" t="s">
        <v>49</v>
      </c>
      <c s="29" t="s">
        <v>31</v>
      </c>
      <c s="29" t="s">
        <v>165</v>
      </c>
      <c s="24" t="s">
        <v>51</v>
      </c>
      <c s="30" t="s">
        <v>166</v>
      </c>
      <c s="31" t="s">
        <v>167</v>
      </c>
      <c s="32">
        <v>15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25.5">
      <c r="A12" s="36" t="s">
        <v>56</v>
      </c>
      <c r="E12" s="37" t="s">
        <v>632</v>
      </c>
    </row>
    <row r="13" spans="1:18" ht="12.75" customHeight="1">
      <c r="A13" s="6" t="s">
        <v>47</v>
      </c>
      <c s="6"/>
      <c s="41" t="s">
        <v>31</v>
      </c>
      <c s="6"/>
      <c s="27" t="s">
        <v>193</v>
      </c>
      <c s="6"/>
      <c s="6"/>
      <c s="6"/>
      <c s="42">
        <f>0+Q13</f>
      </c>
      <c s="6"/>
      <c r="O13">
        <f>0+R13</f>
      </c>
      <c r="Q13">
        <f>0+I14+I17+I20</f>
      </c>
      <c>
        <f>0+O14+O17+O20</f>
      </c>
    </row>
    <row r="14" spans="1:16" ht="25.5">
      <c r="A14" s="24" t="s">
        <v>49</v>
      </c>
      <c s="29" t="s">
        <v>27</v>
      </c>
      <c s="29" t="s">
        <v>198</v>
      </c>
      <c s="24" t="s">
        <v>51</v>
      </c>
      <c s="30" t="s">
        <v>199</v>
      </c>
      <c s="31" t="s">
        <v>200</v>
      </c>
      <c s="32">
        <v>23.25</v>
      </c>
      <c s="33">
        <v>0</v>
      </c>
      <c s="33">
        <f>ROUND(ROUND(H14,2)*ROUND(G14,3),2)</f>
      </c>
      <c s="31" t="s">
        <v>62</v>
      </c>
      <c r="O14">
        <f>(I14*21)/100</f>
      </c>
      <c t="s">
        <v>27</v>
      </c>
    </row>
    <row r="15" spans="1:5" ht="12.75">
      <c r="A15" s="34" t="s">
        <v>54</v>
      </c>
      <c r="E15" s="35" t="s">
        <v>633</v>
      </c>
    </row>
    <row r="16" spans="1:5" ht="38.25">
      <c r="A16" s="38" t="s">
        <v>56</v>
      </c>
      <c r="E16" s="37" t="s">
        <v>634</v>
      </c>
    </row>
    <row r="17" spans="1:16" ht="12.75">
      <c r="A17" s="24" t="s">
        <v>49</v>
      </c>
      <c s="29" t="s">
        <v>26</v>
      </c>
      <c s="29" t="s">
        <v>635</v>
      </c>
      <c s="24" t="s">
        <v>51</v>
      </c>
      <c s="30" t="s">
        <v>636</v>
      </c>
      <c s="31" t="s">
        <v>200</v>
      </c>
      <c s="32">
        <v>7.5</v>
      </c>
      <c s="33">
        <v>0</v>
      </c>
      <c s="33">
        <f>ROUND(ROUND(H17,2)*ROUND(G17,3),2)</f>
      </c>
      <c s="31" t="s">
        <v>62</v>
      </c>
      <c r="O17">
        <f>(I17*21)/100</f>
      </c>
      <c t="s">
        <v>27</v>
      </c>
    </row>
    <row r="18" spans="1:5" ht="12.75">
      <c r="A18" s="34" t="s">
        <v>54</v>
      </c>
      <c r="E18" s="35" t="s">
        <v>201</v>
      </c>
    </row>
    <row r="19" spans="1:5" ht="12.75">
      <c r="A19" s="38" t="s">
        <v>56</v>
      </c>
      <c r="E19" s="37" t="s">
        <v>637</v>
      </c>
    </row>
    <row r="20" spans="1:16" ht="12.75">
      <c r="A20" s="24" t="s">
        <v>49</v>
      </c>
      <c s="29" t="s">
        <v>35</v>
      </c>
      <c s="29" t="s">
        <v>638</v>
      </c>
      <c s="24" t="s">
        <v>51</v>
      </c>
      <c s="30" t="s">
        <v>639</v>
      </c>
      <c s="31" t="s">
        <v>200</v>
      </c>
      <c s="32">
        <v>20.25</v>
      </c>
      <c s="33">
        <v>0</v>
      </c>
      <c s="33">
        <f>ROUND(ROUND(H20,2)*ROUND(G20,3),2)</f>
      </c>
      <c s="31" t="s">
        <v>62</v>
      </c>
      <c r="O20">
        <f>(I20*21)/100</f>
      </c>
      <c t="s">
        <v>27</v>
      </c>
    </row>
    <row r="21" spans="1:5" ht="12.75">
      <c r="A21" s="34" t="s">
        <v>54</v>
      </c>
      <c r="E21" s="35" t="s">
        <v>51</v>
      </c>
    </row>
    <row r="22" spans="1:5" ht="12.75">
      <c r="A22" s="36" t="s">
        <v>56</v>
      </c>
      <c r="E22" s="37" t="s">
        <v>640</v>
      </c>
    </row>
    <row r="23" spans="1:18" ht="12.75" customHeight="1">
      <c r="A23" s="6" t="s">
        <v>47</v>
      </c>
      <c s="6"/>
      <c s="41" t="s">
        <v>27</v>
      </c>
      <c s="6"/>
      <c s="27" t="s">
        <v>261</v>
      </c>
      <c s="6"/>
      <c s="6"/>
      <c s="6"/>
      <c s="42">
        <f>0+Q23</f>
      </c>
      <c s="6"/>
      <c r="O23">
        <f>0+R23</f>
      </c>
      <c r="Q23">
        <f>0+I24</f>
      </c>
      <c>
        <f>0+O24</f>
      </c>
    </row>
    <row r="24" spans="1:16" ht="12.75">
      <c r="A24" s="24" t="s">
        <v>49</v>
      </c>
      <c s="29" t="s">
        <v>37</v>
      </c>
      <c s="29" t="s">
        <v>641</v>
      </c>
      <c s="24" t="s">
        <v>51</v>
      </c>
      <c s="30" t="s">
        <v>642</v>
      </c>
      <c s="31" t="s">
        <v>200</v>
      </c>
      <c s="32">
        <v>23.5</v>
      </c>
      <c s="33">
        <v>0</v>
      </c>
      <c s="33">
        <f>ROUND(ROUND(H24,2)*ROUND(G24,3),2)</f>
      </c>
      <c s="31" t="s">
        <v>62</v>
      </c>
      <c r="O24">
        <f>(I24*21)/100</f>
      </c>
      <c t="s">
        <v>27</v>
      </c>
    </row>
    <row r="25" spans="1:5" ht="12.75">
      <c r="A25" s="34" t="s">
        <v>54</v>
      </c>
      <c r="E25" s="35" t="s">
        <v>643</v>
      </c>
    </row>
    <row r="26" spans="1:5" ht="38.25">
      <c r="A26" s="36" t="s">
        <v>56</v>
      </c>
      <c r="E26" s="37" t="s">
        <v>644</v>
      </c>
    </row>
    <row r="27" spans="1:18" ht="12.75" customHeight="1">
      <c r="A27" s="6" t="s">
        <v>47</v>
      </c>
      <c s="6"/>
      <c s="41" t="s">
        <v>35</v>
      </c>
      <c s="6"/>
      <c s="27" t="s">
        <v>373</v>
      </c>
      <c s="6"/>
      <c s="6"/>
      <c s="6"/>
      <c s="42">
        <f>0+Q27</f>
      </c>
      <c s="6"/>
      <c r="O27">
        <f>0+R27</f>
      </c>
      <c r="Q27">
        <f>0+I28+I31</f>
      </c>
      <c>
        <f>0+O28+O31</f>
      </c>
    </row>
    <row r="28" spans="1:16" ht="12.75">
      <c r="A28" s="24" t="s">
        <v>49</v>
      </c>
      <c s="29" t="s">
        <v>39</v>
      </c>
      <c s="29" t="s">
        <v>645</v>
      </c>
      <c s="24" t="s">
        <v>51</v>
      </c>
      <c s="30" t="s">
        <v>646</v>
      </c>
      <c s="31" t="s">
        <v>167</v>
      </c>
      <c s="32">
        <v>7.146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25.5">
      <c r="A30" s="38" t="s">
        <v>56</v>
      </c>
      <c r="E30" s="37" t="s">
        <v>647</v>
      </c>
    </row>
    <row r="31" spans="1:16" ht="12.75">
      <c r="A31" s="24" t="s">
        <v>49</v>
      </c>
      <c s="29" t="s">
        <v>73</v>
      </c>
      <c s="29" t="s">
        <v>413</v>
      </c>
      <c s="24" t="s">
        <v>51</v>
      </c>
      <c s="30" t="s">
        <v>414</v>
      </c>
      <c s="31" t="s">
        <v>200</v>
      </c>
      <c s="32">
        <v>3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648</v>
      </c>
    </row>
    <row r="33" spans="1:5" ht="51">
      <c r="A33" s="36" t="s">
        <v>56</v>
      </c>
      <c r="E33" s="37" t="s">
        <v>649</v>
      </c>
    </row>
    <row r="34" spans="1:18" ht="12.75" customHeight="1">
      <c r="A34" s="6" t="s">
        <v>47</v>
      </c>
      <c s="6"/>
      <c s="41" t="s">
        <v>42</v>
      </c>
      <c s="6"/>
      <c s="27" t="s">
        <v>501</v>
      </c>
      <c s="6"/>
      <c s="6"/>
      <c s="6"/>
      <c s="42">
        <f>0+Q34</f>
      </c>
      <c s="6"/>
      <c r="O34">
        <f>0+R34</f>
      </c>
      <c r="Q34">
        <f>0+I35+I38+I41+I44</f>
      </c>
      <c>
        <f>0+O35+O38+O41+O44</f>
      </c>
    </row>
    <row r="35" spans="1:16" ht="12.75">
      <c r="A35" s="24" t="s">
        <v>49</v>
      </c>
      <c s="29" t="s">
        <v>76</v>
      </c>
      <c s="29" t="s">
        <v>650</v>
      </c>
      <c s="24" t="s">
        <v>51</v>
      </c>
      <c s="30" t="s">
        <v>651</v>
      </c>
      <c s="31" t="s">
        <v>318</v>
      </c>
      <c s="32">
        <v>432</v>
      </c>
      <c s="33">
        <v>0</v>
      </c>
      <c s="33">
        <f>ROUND(ROUND(H35,2)*ROUND(G35,3),2)</f>
      </c>
      <c s="31" t="s">
        <v>62</v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12.75">
      <c r="A37" s="38" t="s">
        <v>56</v>
      </c>
      <c r="E37" s="37" t="s">
        <v>652</v>
      </c>
    </row>
    <row r="38" spans="1:16" ht="12.75">
      <c r="A38" s="24" t="s">
        <v>49</v>
      </c>
      <c s="29" t="s">
        <v>42</v>
      </c>
      <c s="29" t="s">
        <v>653</v>
      </c>
      <c s="24" t="s">
        <v>51</v>
      </c>
      <c s="30" t="s">
        <v>654</v>
      </c>
      <c s="31" t="s">
        <v>167</v>
      </c>
      <c s="32">
        <v>3.5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38.25">
      <c r="A39" s="34" t="s">
        <v>54</v>
      </c>
      <c r="E39" s="35" t="s">
        <v>655</v>
      </c>
    </row>
    <row r="40" spans="1:5" ht="12.75">
      <c r="A40" s="38" t="s">
        <v>56</v>
      </c>
      <c r="E40" s="37" t="s">
        <v>656</v>
      </c>
    </row>
    <row r="41" spans="1:16" ht="12.75">
      <c r="A41" s="24" t="s">
        <v>49</v>
      </c>
      <c s="29" t="s">
        <v>44</v>
      </c>
      <c s="29" t="s">
        <v>605</v>
      </c>
      <c s="24" t="s">
        <v>51</v>
      </c>
      <c s="30" t="s">
        <v>606</v>
      </c>
      <c s="31" t="s">
        <v>200</v>
      </c>
      <c s="32">
        <v>23.5</v>
      </c>
      <c s="33">
        <v>0</v>
      </c>
      <c s="33">
        <f>ROUND(ROUND(H41,2)*ROUND(G41,3),2)</f>
      </c>
      <c s="31" t="s">
        <v>62</v>
      </c>
      <c r="O41">
        <f>(I41*21)/100</f>
      </c>
      <c t="s">
        <v>27</v>
      </c>
    </row>
    <row r="42" spans="1:5" ht="12.75">
      <c r="A42" s="34" t="s">
        <v>54</v>
      </c>
      <c r="E42" s="35" t="s">
        <v>657</v>
      </c>
    </row>
    <row r="43" spans="1:5" ht="12.75">
      <c r="A43" s="38" t="s">
        <v>56</v>
      </c>
      <c r="E43" s="37" t="s">
        <v>658</v>
      </c>
    </row>
    <row r="44" spans="1:16" ht="12.75">
      <c r="A44" s="24" t="s">
        <v>49</v>
      </c>
      <c s="29" t="s">
        <v>46</v>
      </c>
      <c s="29" t="s">
        <v>659</v>
      </c>
      <c s="24" t="s">
        <v>51</v>
      </c>
      <c s="30" t="s">
        <v>619</v>
      </c>
      <c s="31" t="s">
        <v>167</v>
      </c>
      <c s="32">
        <v>7.578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657</v>
      </c>
    </row>
    <row r="46" spans="1:5" ht="38.25">
      <c r="A46" s="36" t="s">
        <v>56</v>
      </c>
      <c r="E46" s="37" t="s">
        <v>660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0+O9+O13+O29+O60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661</v>
      </c>
      <c s="39">
        <f>0+I9+I13+I29+I60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661</v>
      </c>
      <c s="1"/>
      <c s="14" t="s">
        <v>662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661</v>
      </c>
      <c s="6"/>
      <c s="18" t="s">
        <v>662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31</v>
      </c>
      <c s="29" t="s">
        <v>663</v>
      </c>
      <c s="24" t="s">
        <v>51</v>
      </c>
      <c s="30" t="s">
        <v>664</v>
      </c>
      <c s="31" t="s">
        <v>200</v>
      </c>
      <c s="32">
        <v>0.7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665</v>
      </c>
    </row>
    <row r="12" spans="1:5" ht="12.75">
      <c r="A12" s="36" t="s">
        <v>56</v>
      </c>
      <c r="E12" s="37" t="s">
        <v>666</v>
      </c>
    </row>
    <row r="13" spans="1:18" ht="12.75" customHeight="1">
      <c r="A13" s="6" t="s">
        <v>47</v>
      </c>
      <c s="6"/>
      <c s="41" t="s">
        <v>31</v>
      </c>
      <c s="6"/>
      <c s="27" t="s">
        <v>193</v>
      </c>
      <c s="6"/>
      <c s="6"/>
      <c s="6"/>
      <c s="42">
        <f>0+Q13</f>
      </c>
      <c s="6"/>
      <c r="O13">
        <f>0+R13</f>
      </c>
      <c r="Q13">
        <f>0+I14+I17+I20+I23+I26</f>
      </c>
      <c>
        <f>0+O14+O17+O20+O23+O26</f>
      </c>
    </row>
    <row r="14" spans="1:16" ht="12.75">
      <c r="A14" s="24" t="s">
        <v>49</v>
      </c>
      <c s="29" t="s">
        <v>27</v>
      </c>
      <c s="29" t="s">
        <v>667</v>
      </c>
      <c s="24" t="s">
        <v>51</v>
      </c>
      <c s="30" t="s">
        <v>668</v>
      </c>
      <c s="31" t="s">
        <v>200</v>
      </c>
      <c s="32">
        <v>0.7</v>
      </c>
      <c s="33">
        <v>0</v>
      </c>
      <c s="33">
        <f>ROUND(ROUND(H14,2)*ROUND(G14,3),2)</f>
      </c>
      <c s="31" t="s">
        <v>62</v>
      </c>
      <c r="O14">
        <f>(I14*21)/100</f>
      </c>
      <c t="s">
        <v>27</v>
      </c>
    </row>
    <row r="15" spans="1:5" ht="12.75">
      <c r="A15" s="34" t="s">
        <v>54</v>
      </c>
      <c r="E15" s="35" t="s">
        <v>665</v>
      </c>
    </row>
    <row r="16" spans="1:5" ht="12.75">
      <c r="A16" s="38" t="s">
        <v>56</v>
      </c>
      <c r="E16" s="37" t="s">
        <v>666</v>
      </c>
    </row>
    <row r="17" spans="1:16" ht="12.75">
      <c r="A17" s="24" t="s">
        <v>49</v>
      </c>
      <c s="29" t="s">
        <v>26</v>
      </c>
      <c s="29" t="s">
        <v>669</v>
      </c>
      <c s="24" t="s">
        <v>51</v>
      </c>
      <c s="30" t="s">
        <v>670</v>
      </c>
      <c s="31" t="s">
        <v>200</v>
      </c>
      <c s="32">
        <v>0.5</v>
      </c>
      <c s="33">
        <v>0</v>
      </c>
      <c s="33">
        <f>ROUND(ROUND(H17,2)*ROUND(G17,3),2)</f>
      </c>
      <c s="31" t="s">
        <v>62</v>
      </c>
      <c r="O17">
        <f>(I17*21)/100</f>
      </c>
      <c t="s">
        <v>27</v>
      </c>
    </row>
    <row r="18" spans="1:5" ht="12.75">
      <c r="A18" s="34" t="s">
        <v>54</v>
      </c>
      <c r="E18" s="35" t="s">
        <v>671</v>
      </c>
    </row>
    <row r="19" spans="1:5" ht="12.75">
      <c r="A19" s="38" t="s">
        <v>56</v>
      </c>
      <c r="E19" s="37" t="s">
        <v>672</v>
      </c>
    </row>
    <row r="20" spans="1:16" ht="12.75">
      <c r="A20" s="24" t="s">
        <v>49</v>
      </c>
      <c s="29" t="s">
        <v>35</v>
      </c>
      <c s="29" t="s">
        <v>673</v>
      </c>
      <c s="24" t="s">
        <v>51</v>
      </c>
      <c s="30" t="s">
        <v>674</v>
      </c>
      <c s="31" t="s">
        <v>200</v>
      </c>
      <c s="32">
        <v>1.53</v>
      </c>
      <c s="33">
        <v>0</v>
      </c>
      <c s="33">
        <f>ROUND(ROUND(H20,2)*ROUND(G20,3),2)</f>
      </c>
      <c s="31" t="s">
        <v>62</v>
      </c>
      <c r="O20">
        <f>(I20*21)/100</f>
      </c>
      <c t="s">
        <v>27</v>
      </c>
    </row>
    <row r="21" spans="1:5" ht="12.75">
      <c r="A21" s="34" t="s">
        <v>54</v>
      </c>
      <c r="E21" s="35" t="s">
        <v>675</v>
      </c>
    </row>
    <row r="22" spans="1:5" ht="12.75">
      <c r="A22" s="38" t="s">
        <v>56</v>
      </c>
      <c r="E22" s="37" t="s">
        <v>676</v>
      </c>
    </row>
    <row r="23" spans="1:16" ht="12.75">
      <c r="A23" s="24" t="s">
        <v>49</v>
      </c>
      <c s="29" t="s">
        <v>37</v>
      </c>
      <c s="29" t="s">
        <v>677</v>
      </c>
      <c s="24" t="s">
        <v>51</v>
      </c>
      <c s="30" t="s">
        <v>678</v>
      </c>
      <c s="31" t="s">
        <v>200</v>
      </c>
      <c s="32">
        <v>1.375</v>
      </c>
      <c s="33">
        <v>0</v>
      </c>
      <c s="33">
        <f>ROUND(ROUND(H23,2)*ROUND(G23,3),2)</f>
      </c>
      <c s="31" t="s">
        <v>62</v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38.25">
      <c r="A25" s="38" t="s">
        <v>56</v>
      </c>
      <c r="E25" s="37" t="s">
        <v>679</v>
      </c>
    </row>
    <row r="26" spans="1:16" ht="12.75">
      <c r="A26" s="24" t="s">
        <v>49</v>
      </c>
      <c s="29" t="s">
        <v>39</v>
      </c>
      <c s="29" t="s">
        <v>244</v>
      </c>
      <c s="24" t="s">
        <v>51</v>
      </c>
      <c s="30" t="s">
        <v>245</v>
      </c>
      <c s="31" t="s">
        <v>200</v>
      </c>
      <c s="32">
        <v>0.7</v>
      </c>
      <c s="33">
        <v>0</v>
      </c>
      <c s="33">
        <f>ROUND(ROUND(H26,2)*ROUND(G26,3),2)</f>
      </c>
      <c s="31" t="s">
        <v>62</v>
      </c>
      <c r="O26">
        <f>(I26*21)/100</f>
      </c>
      <c t="s">
        <v>27</v>
      </c>
    </row>
    <row r="27" spans="1:5" ht="12.75">
      <c r="A27" s="34" t="s">
        <v>54</v>
      </c>
      <c r="E27" s="35" t="s">
        <v>680</v>
      </c>
    </row>
    <row r="28" spans="1:5" ht="12.75">
      <c r="A28" s="36" t="s">
        <v>56</v>
      </c>
      <c r="E28" s="37" t="s">
        <v>666</v>
      </c>
    </row>
    <row r="29" spans="1:18" ht="12.75" customHeight="1">
      <c r="A29" s="6" t="s">
        <v>47</v>
      </c>
      <c s="6"/>
      <c s="41" t="s">
        <v>73</v>
      </c>
      <c s="6"/>
      <c s="27" t="s">
        <v>473</v>
      </c>
      <c s="6"/>
      <c s="6"/>
      <c s="6"/>
      <c s="42">
        <f>0+Q29</f>
      </c>
      <c s="6"/>
      <c r="O29">
        <f>0+R29</f>
      </c>
      <c r="Q29">
        <f>0+I30+I33+I36+I39+I42+I45+I48+I51+I54+I57</f>
      </c>
      <c>
        <f>0+O30+O33+O36+O39+O42+O45+O48+O51+O54+O57</f>
      </c>
    </row>
    <row r="30" spans="1:16" ht="12.75">
      <c r="A30" s="24" t="s">
        <v>49</v>
      </c>
      <c s="29" t="s">
        <v>73</v>
      </c>
      <c s="29" t="s">
        <v>681</v>
      </c>
      <c s="24" t="s">
        <v>51</v>
      </c>
      <c s="30" t="s">
        <v>682</v>
      </c>
      <c s="31" t="s">
        <v>90</v>
      </c>
      <c s="32">
        <v>2</v>
      </c>
      <c s="33">
        <v>0</v>
      </c>
      <c s="33">
        <f>ROUND(ROUND(H30,2)*ROUND(G30,3),2)</f>
      </c>
      <c s="31"/>
      <c r="O30">
        <f>(I30*21)/100</f>
      </c>
      <c t="s">
        <v>27</v>
      </c>
    </row>
    <row r="31" spans="1:5" ht="25.5">
      <c r="A31" s="34" t="s">
        <v>54</v>
      </c>
      <c r="E31" s="35" t="s">
        <v>683</v>
      </c>
    </row>
    <row r="32" spans="1:5" ht="12.75">
      <c r="A32" s="38" t="s">
        <v>56</v>
      </c>
      <c r="E32" s="37" t="s">
        <v>51</v>
      </c>
    </row>
    <row r="33" spans="1:16" ht="12.75">
      <c r="A33" s="24" t="s">
        <v>49</v>
      </c>
      <c s="29" t="s">
        <v>76</v>
      </c>
      <c s="29" t="s">
        <v>684</v>
      </c>
      <c s="24" t="s">
        <v>51</v>
      </c>
      <c s="30" t="s">
        <v>685</v>
      </c>
      <c s="31" t="s">
        <v>212</v>
      </c>
      <c s="32">
        <v>3</v>
      </c>
      <c s="33">
        <v>0</v>
      </c>
      <c s="33">
        <f>ROUND(ROUND(H33,2)*ROUND(G33,3),2)</f>
      </c>
      <c s="31" t="s">
        <v>62</v>
      </c>
      <c r="O33">
        <f>(I33*21)/100</f>
      </c>
      <c t="s">
        <v>27</v>
      </c>
    </row>
    <row r="34" spans="1:5" ht="12.75">
      <c r="A34" s="34" t="s">
        <v>54</v>
      </c>
      <c r="E34" s="35" t="s">
        <v>686</v>
      </c>
    </row>
    <row r="35" spans="1:5" ht="12.75">
      <c r="A35" s="38" t="s">
        <v>56</v>
      </c>
      <c r="E35" s="37" t="s">
        <v>687</v>
      </c>
    </row>
    <row r="36" spans="1:16" ht="12.75">
      <c r="A36" s="24" t="s">
        <v>49</v>
      </c>
      <c s="29" t="s">
        <v>42</v>
      </c>
      <c s="29" t="s">
        <v>688</v>
      </c>
      <c s="24" t="s">
        <v>51</v>
      </c>
      <c s="30" t="s">
        <v>689</v>
      </c>
      <c s="31" t="s">
        <v>212</v>
      </c>
      <c s="32">
        <v>58</v>
      </c>
      <c s="33">
        <v>0</v>
      </c>
      <c s="33">
        <f>ROUND(ROUND(H36,2)*ROUND(G36,3),2)</f>
      </c>
      <c s="31" t="s">
        <v>62</v>
      </c>
      <c r="O36">
        <f>(I36*21)/100</f>
      </c>
      <c t="s">
        <v>27</v>
      </c>
    </row>
    <row r="37" spans="1:5" ht="12.75">
      <c r="A37" s="34" t="s">
        <v>54</v>
      </c>
      <c r="E37" s="35" t="s">
        <v>690</v>
      </c>
    </row>
    <row r="38" spans="1:5" ht="12.75">
      <c r="A38" s="38" t="s">
        <v>56</v>
      </c>
      <c r="E38" s="37" t="s">
        <v>691</v>
      </c>
    </row>
    <row r="39" spans="1:16" ht="12.75">
      <c r="A39" s="24" t="s">
        <v>49</v>
      </c>
      <c s="29" t="s">
        <v>44</v>
      </c>
      <c s="29" t="s">
        <v>692</v>
      </c>
      <c s="24" t="s">
        <v>51</v>
      </c>
      <c s="30" t="s">
        <v>693</v>
      </c>
      <c s="31" t="s">
        <v>212</v>
      </c>
      <c s="32">
        <v>60.9</v>
      </c>
      <c s="33">
        <v>0</v>
      </c>
      <c s="33">
        <f>ROUND(ROUND(H39,2)*ROUND(G39,3),2)</f>
      </c>
      <c s="31" t="s">
        <v>62</v>
      </c>
      <c r="O39">
        <f>(I39*21)/100</f>
      </c>
      <c t="s">
        <v>27</v>
      </c>
    </row>
    <row r="40" spans="1:5" ht="25.5">
      <c r="A40" s="34" t="s">
        <v>54</v>
      </c>
      <c r="E40" s="35" t="s">
        <v>694</v>
      </c>
    </row>
    <row r="41" spans="1:5" ht="12.75">
      <c r="A41" s="38" t="s">
        <v>56</v>
      </c>
      <c r="E41" s="37" t="s">
        <v>695</v>
      </c>
    </row>
    <row r="42" spans="1:16" ht="38.25">
      <c r="A42" s="24" t="s">
        <v>49</v>
      </c>
      <c s="29" t="s">
        <v>46</v>
      </c>
      <c s="29" t="s">
        <v>696</v>
      </c>
      <c s="24" t="s">
        <v>51</v>
      </c>
      <c s="30" t="s">
        <v>697</v>
      </c>
      <c s="31" t="s">
        <v>90</v>
      </c>
      <c s="32">
        <v>3</v>
      </c>
      <c s="33">
        <v>0</v>
      </c>
      <c s="33">
        <f>ROUND(ROUND(H42,2)*ROUND(G42,3),2)</f>
      </c>
      <c s="31" t="s">
        <v>62</v>
      </c>
      <c r="O42">
        <f>(I42*21)/100</f>
      </c>
      <c t="s">
        <v>27</v>
      </c>
    </row>
    <row r="43" spans="1:5" ht="12.75">
      <c r="A43" s="34" t="s">
        <v>54</v>
      </c>
      <c r="E43" s="35" t="s">
        <v>51</v>
      </c>
    </row>
    <row r="44" spans="1:5" ht="12.75">
      <c r="A44" s="38" t="s">
        <v>56</v>
      </c>
      <c r="E44" s="37" t="s">
        <v>51</v>
      </c>
    </row>
    <row r="45" spans="1:16" ht="25.5">
      <c r="A45" s="24" t="s">
        <v>49</v>
      </c>
      <c s="29" t="s">
        <v>87</v>
      </c>
      <c s="29" t="s">
        <v>698</v>
      </c>
      <c s="24" t="s">
        <v>51</v>
      </c>
      <c s="30" t="s">
        <v>699</v>
      </c>
      <c s="31" t="s">
        <v>90</v>
      </c>
      <c s="32">
        <v>1</v>
      </c>
      <c s="33">
        <v>0</v>
      </c>
      <c s="33">
        <f>ROUND(ROUND(H45,2)*ROUND(G45,3),2)</f>
      </c>
      <c s="31" t="s">
        <v>62</v>
      </c>
      <c r="O45">
        <f>(I45*21)/100</f>
      </c>
      <c t="s">
        <v>27</v>
      </c>
    </row>
    <row r="46" spans="1:5" ht="12.75">
      <c r="A46" s="34" t="s">
        <v>54</v>
      </c>
      <c r="E46" s="35" t="s">
        <v>700</v>
      </c>
    </row>
    <row r="47" spans="1:5" ht="12.75">
      <c r="A47" s="38" t="s">
        <v>56</v>
      </c>
      <c r="E47" s="37" t="s">
        <v>51</v>
      </c>
    </row>
    <row r="48" spans="1:16" ht="12.75">
      <c r="A48" s="24" t="s">
        <v>49</v>
      </c>
      <c s="29" t="s">
        <v>92</v>
      </c>
      <c s="29" t="s">
        <v>701</v>
      </c>
      <c s="24" t="s">
        <v>51</v>
      </c>
      <c s="30" t="s">
        <v>702</v>
      </c>
      <c s="31" t="s">
        <v>90</v>
      </c>
      <c s="32">
        <v>2</v>
      </c>
      <c s="33">
        <v>0</v>
      </c>
      <c s="33">
        <f>ROUND(ROUND(H48,2)*ROUND(G48,3),2)</f>
      </c>
      <c s="31" t="s">
        <v>62</v>
      </c>
      <c r="O48">
        <f>(I48*21)/100</f>
      </c>
      <c t="s">
        <v>27</v>
      </c>
    </row>
    <row r="49" spans="1:5" ht="12.75">
      <c r="A49" s="34" t="s">
        <v>54</v>
      </c>
      <c r="E49" s="35" t="s">
        <v>703</v>
      </c>
    </row>
    <row r="50" spans="1:5" ht="12.75">
      <c r="A50" s="38" t="s">
        <v>56</v>
      </c>
      <c r="E50" s="37" t="s">
        <v>51</v>
      </c>
    </row>
    <row r="51" spans="1:16" ht="12.75">
      <c r="A51" s="24" t="s">
        <v>49</v>
      </c>
      <c s="29" t="s">
        <v>94</v>
      </c>
      <c s="29" t="s">
        <v>704</v>
      </c>
      <c s="24" t="s">
        <v>51</v>
      </c>
      <c s="30" t="s">
        <v>705</v>
      </c>
      <c s="31" t="s">
        <v>212</v>
      </c>
      <c s="32">
        <v>58</v>
      </c>
      <c s="33">
        <v>0</v>
      </c>
      <c s="33">
        <f>ROUND(ROUND(H51,2)*ROUND(G51,3),2)</f>
      </c>
      <c s="31" t="s">
        <v>62</v>
      </c>
      <c r="O51">
        <f>(I51*21)/100</f>
      </c>
      <c t="s">
        <v>27</v>
      </c>
    </row>
    <row r="52" spans="1:5" ht="12.75">
      <c r="A52" s="34" t="s">
        <v>54</v>
      </c>
      <c r="E52" s="35" t="s">
        <v>706</v>
      </c>
    </row>
    <row r="53" spans="1:5" ht="12.75">
      <c r="A53" s="38" t="s">
        <v>56</v>
      </c>
      <c r="E53" s="37" t="s">
        <v>51</v>
      </c>
    </row>
    <row r="54" spans="1:16" ht="12.75">
      <c r="A54" s="24" t="s">
        <v>49</v>
      </c>
      <c s="29" t="s">
        <v>98</v>
      </c>
      <c s="29" t="s">
        <v>707</v>
      </c>
      <c s="24" t="s">
        <v>51</v>
      </c>
      <c s="30" t="s">
        <v>708</v>
      </c>
      <c s="31" t="s">
        <v>90</v>
      </c>
      <c s="32">
        <v>2</v>
      </c>
      <c s="33">
        <v>0</v>
      </c>
      <c s="33">
        <f>ROUND(ROUND(H54,2)*ROUND(G54,3),2)</f>
      </c>
      <c s="31" t="s">
        <v>62</v>
      </c>
      <c r="O54">
        <f>(I54*21)/100</f>
      </c>
      <c t="s">
        <v>27</v>
      </c>
    </row>
    <row r="55" spans="1:5" ht="12.75">
      <c r="A55" s="34" t="s">
        <v>54</v>
      </c>
      <c r="E55" s="35" t="s">
        <v>709</v>
      </c>
    </row>
    <row r="56" spans="1:5" ht="12.75">
      <c r="A56" s="38" t="s">
        <v>56</v>
      </c>
      <c r="E56" s="37" t="s">
        <v>51</v>
      </c>
    </row>
    <row r="57" spans="1:16" ht="38.25">
      <c r="A57" s="24" t="s">
        <v>49</v>
      </c>
      <c s="29" t="s">
        <v>101</v>
      </c>
      <c s="29" t="s">
        <v>710</v>
      </c>
      <c s="24" t="s">
        <v>51</v>
      </c>
      <c s="30" t="s">
        <v>711</v>
      </c>
      <c s="31" t="s">
        <v>90</v>
      </c>
      <c s="32">
        <v>1</v>
      </c>
      <c s="33">
        <v>0</v>
      </c>
      <c s="33">
        <f>ROUND(ROUND(H57,2)*ROUND(G57,3),2)</f>
      </c>
      <c s="31" t="s">
        <v>62</v>
      </c>
      <c r="O57">
        <f>(I57*21)/100</f>
      </c>
      <c t="s">
        <v>27</v>
      </c>
    </row>
    <row r="58" spans="1:5" ht="12.75">
      <c r="A58" s="34" t="s">
        <v>54</v>
      </c>
      <c r="E58" s="35" t="s">
        <v>51</v>
      </c>
    </row>
    <row r="59" spans="1:5" ht="12.75">
      <c r="A59" s="36" t="s">
        <v>56</v>
      </c>
      <c r="E59" s="37" t="s">
        <v>51</v>
      </c>
    </row>
    <row r="60" spans="1:18" ht="12.75" customHeight="1">
      <c r="A60" s="6" t="s">
        <v>47</v>
      </c>
      <c s="6"/>
      <c s="41" t="s">
        <v>42</v>
      </c>
      <c s="6"/>
      <c s="27" t="s">
        <v>501</v>
      </c>
      <c s="6"/>
      <c s="6"/>
      <c s="6"/>
      <c s="42">
        <f>0+Q60</f>
      </c>
      <c s="6"/>
      <c r="O60">
        <f>0+R60</f>
      </c>
      <c r="Q60">
        <f>0+I61</f>
      </c>
      <c>
        <f>0+O61</f>
      </c>
    </row>
    <row r="61" spans="1:16" ht="12.75">
      <c r="A61" s="24" t="s">
        <v>49</v>
      </c>
      <c s="29" t="s">
        <v>103</v>
      </c>
      <c s="29" t="s">
        <v>712</v>
      </c>
      <c s="24" t="s">
        <v>51</v>
      </c>
      <c s="30" t="s">
        <v>713</v>
      </c>
      <c s="31" t="s">
        <v>318</v>
      </c>
      <c s="32">
        <v>20</v>
      </c>
      <c s="33">
        <v>0</v>
      </c>
      <c s="33">
        <f>ROUND(ROUND(H61,2)*ROUND(G61,3),2)</f>
      </c>
      <c s="31" t="s">
        <v>62</v>
      </c>
      <c r="O61">
        <f>(I61*21)/100</f>
      </c>
      <c t="s">
        <v>27</v>
      </c>
    </row>
    <row r="62" spans="1:5" ht="12.75">
      <c r="A62" s="34" t="s">
        <v>54</v>
      </c>
      <c r="E62" s="35" t="s">
        <v>714</v>
      </c>
    </row>
    <row r="63" spans="1:5" ht="12.75">
      <c r="A63" s="36" t="s">
        <v>56</v>
      </c>
      <c r="E63" s="37" t="s">
        <v>715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0+O9+O13+O47+O75+O106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716</v>
      </c>
      <c s="39">
        <f>0+I9+I13+I47+I75+I106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716</v>
      </c>
      <c s="1"/>
      <c s="14" t="s">
        <v>717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716</v>
      </c>
      <c s="6"/>
      <c s="18" t="s">
        <v>717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</f>
      </c>
      <c>
        <f>0+O10</f>
      </c>
    </row>
    <row r="10" spans="1:16" ht="25.5">
      <c r="A10" s="24" t="s">
        <v>49</v>
      </c>
      <c s="29" t="s">
        <v>31</v>
      </c>
      <c s="29" t="s">
        <v>165</v>
      </c>
      <c s="24" t="s">
        <v>51</v>
      </c>
      <c s="30" t="s">
        <v>166</v>
      </c>
      <c s="31" t="s">
        <v>167</v>
      </c>
      <c s="32">
        <v>311.592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718</v>
      </c>
    </row>
    <row r="12" spans="1:5" ht="38.25">
      <c r="A12" s="36" t="s">
        <v>56</v>
      </c>
      <c r="E12" s="37" t="s">
        <v>719</v>
      </c>
    </row>
    <row r="13" spans="1:18" ht="12.75" customHeight="1">
      <c r="A13" s="6" t="s">
        <v>47</v>
      </c>
      <c s="6"/>
      <c s="41" t="s">
        <v>31</v>
      </c>
      <c s="6"/>
      <c s="27" t="s">
        <v>193</v>
      </c>
      <c s="6"/>
      <c s="6"/>
      <c s="6"/>
      <c s="42">
        <f>0+Q13</f>
      </c>
      <c s="6"/>
      <c r="O13">
        <f>0+R13</f>
      </c>
      <c r="Q13">
        <f>0+I14+I17+I20+I23+I26+I29+I32+I35+I38+I41+I44</f>
      </c>
      <c>
        <f>0+O14+O17+O20+O23+O26+O29+O32+O35+O38+O41+O44</f>
      </c>
    </row>
    <row r="14" spans="1:16" ht="12.75">
      <c r="A14" s="24" t="s">
        <v>49</v>
      </c>
      <c s="29" t="s">
        <v>27</v>
      </c>
      <c s="29" t="s">
        <v>217</v>
      </c>
      <c s="24" t="s">
        <v>51</v>
      </c>
      <c s="30" t="s">
        <v>218</v>
      </c>
      <c s="31" t="s">
        <v>200</v>
      </c>
      <c s="32">
        <v>10.159</v>
      </c>
      <c s="33">
        <v>0</v>
      </c>
      <c s="33">
        <f>ROUND(ROUND(H14,2)*ROUND(G14,3),2)</f>
      </c>
      <c s="31" t="s">
        <v>62</v>
      </c>
      <c r="O14">
        <f>(I14*21)/100</f>
      </c>
      <c t="s">
        <v>27</v>
      </c>
    </row>
    <row r="15" spans="1:5" ht="12.75">
      <c r="A15" s="34" t="s">
        <v>54</v>
      </c>
      <c r="E15" s="35" t="s">
        <v>720</v>
      </c>
    </row>
    <row r="16" spans="1:5" ht="114.75">
      <c r="A16" s="38" t="s">
        <v>56</v>
      </c>
      <c r="E16" s="37" t="s">
        <v>721</v>
      </c>
    </row>
    <row r="17" spans="1:16" ht="12.75">
      <c r="A17" s="24" t="s">
        <v>49</v>
      </c>
      <c s="29" t="s">
        <v>26</v>
      </c>
      <c s="29" t="s">
        <v>221</v>
      </c>
      <c s="24" t="s">
        <v>51</v>
      </c>
      <c s="30" t="s">
        <v>222</v>
      </c>
      <c s="31" t="s">
        <v>212</v>
      </c>
      <c s="32">
        <v>93.8</v>
      </c>
      <c s="33">
        <v>0</v>
      </c>
      <c s="33">
        <f>ROUND(ROUND(H17,2)*ROUND(G17,3),2)</f>
      </c>
      <c s="31" t="s">
        <v>62</v>
      </c>
      <c r="O17">
        <f>(I17*21)/100</f>
      </c>
      <c t="s">
        <v>27</v>
      </c>
    </row>
    <row r="18" spans="1:5" ht="12.75">
      <c r="A18" s="34" t="s">
        <v>54</v>
      </c>
      <c r="E18" s="35" t="s">
        <v>722</v>
      </c>
    </row>
    <row r="19" spans="1:5" ht="63.75">
      <c r="A19" s="38" t="s">
        <v>56</v>
      </c>
      <c r="E19" s="37" t="s">
        <v>723</v>
      </c>
    </row>
    <row r="20" spans="1:16" ht="12.75">
      <c r="A20" s="24" t="s">
        <v>49</v>
      </c>
      <c s="29" t="s">
        <v>35</v>
      </c>
      <c s="29" t="s">
        <v>229</v>
      </c>
      <c s="24" t="s">
        <v>51</v>
      </c>
      <c s="30" t="s">
        <v>230</v>
      </c>
      <c s="31" t="s">
        <v>200</v>
      </c>
      <c s="32">
        <v>26.244</v>
      </c>
      <c s="33">
        <v>0</v>
      </c>
      <c s="33">
        <f>ROUND(ROUND(H20,2)*ROUND(G20,3),2)</f>
      </c>
      <c s="31" t="s">
        <v>62</v>
      </c>
      <c r="O20">
        <f>(I20*21)/100</f>
      </c>
      <c t="s">
        <v>27</v>
      </c>
    </row>
    <row r="21" spans="1:5" ht="12.75">
      <c r="A21" s="34" t="s">
        <v>54</v>
      </c>
      <c r="E21" s="35" t="s">
        <v>724</v>
      </c>
    </row>
    <row r="22" spans="1:5" ht="12.75">
      <c r="A22" s="38" t="s">
        <v>56</v>
      </c>
      <c r="E22" s="37" t="s">
        <v>725</v>
      </c>
    </row>
    <row r="23" spans="1:16" ht="12.75">
      <c r="A23" s="24" t="s">
        <v>49</v>
      </c>
      <c s="29" t="s">
        <v>37</v>
      </c>
      <c s="29" t="s">
        <v>726</v>
      </c>
      <c s="24" t="s">
        <v>51</v>
      </c>
      <c s="30" t="s">
        <v>727</v>
      </c>
      <c s="31" t="s">
        <v>212</v>
      </c>
      <c s="32">
        <v>165.5</v>
      </c>
      <c s="33">
        <v>0</v>
      </c>
      <c s="33">
        <f>ROUND(ROUND(H23,2)*ROUND(G23,3),2)</f>
      </c>
      <c s="31" t="s">
        <v>62</v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89.25">
      <c r="A25" s="38" t="s">
        <v>56</v>
      </c>
      <c r="E25" s="37" t="s">
        <v>728</v>
      </c>
    </row>
    <row r="26" spans="1:16" ht="12.75">
      <c r="A26" s="24" t="s">
        <v>49</v>
      </c>
      <c s="29" t="s">
        <v>39</v>
      </c>
      <c s="29" t="s">
        <v>233</v>
      </c>
      <c s="24" t="s">
        <v>51</v>
      </c>
      <c s="30" t="s">
        <v>234</v>
      </c>
      <c s="31" t="s">
        <v>200</v>
      </c>
      <c s="32">
        <v>43.8</v>
      </c>
      <c s="33">
        <v>0</v>
      </c>
      <c s="33">
        <f>ROUND(ROUND(H26,2)*ROUND(G26,3),2)</f>
      </c>
      <c s="31" t="s">
        <v>62</v>
      </c>
      <c r="O26">
        <f>(I26*21)/100</f>
      </c>
      <c t="s">
        <v>27</v>
      </c>
    </row>
    <row r="27" spans="1:5" ht="12.75">
      <c r="A27" s="34" t="s">
        <v>54</v>
      </c>
      <c r="E27" s="35" t="s">
        <v>235</v>
      </c>
    </row>
    <row r="28" spans="1:5" ht="102">
      <c r="A28" s="38" t="s">
        <v>56</v>
      </c>
      <c r="E28" s="37" t="s">
        <v>729</v>
      </c>
    </row>
    <row r="29" spans="1:16" ht="12.75">
      <c r="A29" s="24" t="s">
        <v>49</v>
      </c>
      <c s="29" t="s">
        <v>73</v>
      </c>
      <c s="29" t="s">
        <v>730</v>
      </c>
      <c s="24" t="s">
        <v>51</v>
      </c>
      <c s="30" t="s">
        <v>731</v>
      </c>
      <c s="31" t="s">
        <v>200</v>
      </c>
      <c s="32">
        <v>26.244</v>
      </c>
      <c s="33">
        <v>0</v>
      </c>
      <c s="33">
        <f>ROUND(ROUND(H29,2)*ROUND(G29,3),2)</f>
      </c>
      <c s="31" t="s">
        <v>62</v>
      </c>
      <c r="O29">
        <f>(I29*21)/100</f>
      </c>
      <c t="s">
        <v>27</v>
      </c>
    </row>
    <row r="30" spans="1:5" ht="12.75">
      <c r="A30" s="34" t="s">
        <v>54</v>
      </c>
      <c r="E30" s="35" t="s">
        <v>732</v>
      </c>
    </row>
    <row r="31" spans="1:5" ht="12.75">
      <c r="A31" s="38" t="s">
        <v>56</v>
      </c>
      <c r="E31" s="37" t="s">
        <v>725</v>
      </c>
    </row>
    <row r="32" spans="1:16" ht="12.75">
      <c r="A32" s="24" t="s">
        <v>49</v>
      </c>
      <c s="29" t="s">
        <v>76</v>
      </c>
      <c s="29" t="s">
        <v>733</v>
      </c>
      <c s="24" t="s">
        <v>51</v>
      </c>
      <c s="30" t="s">
        <v>734</v>
      </c>
      <c s="31" t="s">
        <v>200</v>
      </c>
      <c s="32">
        <v>111.996</v>
      </c>
      <c s="33">
        <v>0</v>
      </c>
      <c s="33">
        <f>ROUND(ROUND(H32,2)*ROUND(G32,3),2)</f>
      </c>
      <c s="31" t="s">
        <v>62</v>
      </c>
      <c r="O32">
        <f>(I32*21)/100</f>
      </c>
      <c t="s">
        <v>27</v>
      </c>
    </row>
    <row r="33" spans="1:5" ht="12.75">
      <c r="A33" s="34" t="s">
        <v>54</v>
      </c>
      <c r="E33" s="35" t="s">
        <v>735</v>
      </c>
    </row>
    <row r="34" spans="1:5" ht="89.25">
      <c r="A34" s="38" t="s">
        <v>56</v>
      </c>
      <c r="E34" s="37" t="s">
        <v>736</v>
      </c>
    </row>
    <row r="35" spans="1:16" ht="12.75">
      <c r="A35" s="24" t="s">
        <v>49</v>
      </c>
      <c s="29" t="s">
        <v>42</v>
      </c>
      <c s="29" t="s">
        <v>237</v>
      </c>
      <c s="24" t="s">
        <v>51</v>
      </c>
      <c s="30" t="s">
        <v>238</v>
      </c>
      <c s="31" t="s">
        <v>200</v>
      </c>
      <c s="32">
        <v>182.04</v>
      </c>
      <c s="33">
        <v>0</v>
      </c>
      <c s="33">
        <f>ROUND(ROUND(H35,2)*ROUND(G35,3),2)</f>
      </c>
      <c s="31" t="s">
        <v>62</v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12.75">
      <c r="A37" s="38" t="s">
        <v>56</v>
      </c>
      <c r="E37" s="37" t="s">
        <v>737</v>
      </c>
    </row>
    <row r="38" spans="1:16" ht="12.75">
      <c r="A38" s="24" t="s">
        <v>49</v>
      </c>
      <c s="29" t="s">
        <v>44</v>
      </c>
      <c s="29" t="s">
        <v>677</v>
      </c>
      <c s="24" t="s">
        <v>51</v>
      </c>
      <c s="30" t="s">
        <v>678</v>
      </c>
      <c s="31" t="s">
        <v>200</v>
      </c>
      <c s="32">
        <v>26.244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12.75">
      <c r="A39" s="34" t="s">
        <v>54</v>
      </c>
      <c r="E39" s="35" t="s">
        <v>51</v>
      </c>
    </row>
    <row r="40" spans="1:5" ht="12.75">
      <c r="A40" s="38" t="s">
        <v>56</v>
      </c>
      <c r="E40" s="37" t="s">
        <v>725</v>
      </c>
    </row>
    <row r="41" spans="1:16" ht="12.75">
      <c r="A41" s="24" t="s">
        <v>49</v>
      </c>
      <c s="29" t="s">
        <v>46</v>
      </c>
      <c s="29" t="s">
        <v>240</v>
      </c>
      <c s="24" t="s">
        <v>51</v>
      </c>
      <c s="30" t="s">
        <v>241</v>
      </c>
      <c s="31" t="s">
        <v>200</v>
      </c>
      <c s="32">
        <v>96.236</v>
      </c>
      <c s="33">
        <v>0</v>
      </c>
      <c s="33">
        <f>ROUND(ROUND(H41,2)*ROUND(G41,3),2)</f>
      </c>
      <c s="31" t="s">
        <v>62</v>
      </c>
      <c r="O41">
        <f>(I41*21)/100</f>
      </c>
      <c t="s">
        <v>27</v>
      </c>
    </row>
    <row r="42" spans="1:5" ht="12.75">
      <c r="A42" s="34" t="s">
        <v>54</v>
      </c>
      <c r="E42" s="35" t="s">
        <v>51</v>
      </c>
    </row>
    <row r="43" spans="1:5" ht="89.25">
      <c r="A43" s="38" t="s">
        <v>56</v>
      </c>
      <c r="E43" s="37" t="s">
        <v>738</v>
      </c>
    </row>
    <row r="44" spans="1:16" ht="12.75">
      <c r="A44" s="24" t="s">
        <v>49</v>
      </c>
      <c s="29" t="s">
        <v>87</v>
      </c>
      <c s="29" t="s">
        <v>244</v>
      </c>
      <c s="24" t="s">
        <v>51</v>
      </c>
      <c s="30" t="s">
        <v>245</v>
      </c>
      <c s="31" t="s">
        <v>200</v>
      </c>
      <c s="32">
        <v>28.4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739</v>
      </c>
    </row>
    <row r="46" spans="1:5" ht="38.25">
      <c r="A46" s="36" t="s">
        <v>56</v>
      </c>
      <c r="E46" s="37" t="s">
        <v>740</v>
      </c>
    </row>
    <row r="47" spans="1:18" ht="12.75" customHeight="1">
      <c r="A47" s="6" t="s">
        <v>47</v>
      </c>
      <c s="6"/>
      <c s="41" t="s">
        <v>37</v>
      </c>
      <c s="6"/>
      <c s="27" t="s">
        <v>151</v>
      </c>
      <c s="6"/>
      <c s="6"/>
      <c s="6"/>
      <c s="42">
        <f>0+Q47</f>
      </c>
      <c s="6"/>
      <c r="O47">
        <f>0+R47</f>
      </c>
      <c r="Q47">
        <f>0+I48+I51+I54+I57+I60+I63+I66+I69+I72</f>
      </c>
      <c>
        <f>0+O48+O51+O54+O57+O60+O63+O66+O69+O72</f>
      </c>
    </row>
    <row r="48" spans="1:16" ht="12.75">
      <c r="A48" s="24" t="s">
        <v>49</v>
      </c>
      <c s="29" t="s">
        <v>92</v>
      </c>
      <c s="29" t="s">
        <v>741</v>
      </c>
      <c s="24" t="s">
        <v>51</v>
      </c>
      <c s="30" t="s">
        <v>742</v>
      </c>
      <c s="31" t="s">
        <v>154</v>
      </c>
      <c s="32">
        <v>160.4</v>
      </c>
      <c s="33">
        <v>0</v>
      </c>
      <c s="33">
        <f>ROUND(ROUND(H48,2)*ROUND(G48,3),2)</f>
      </c>
      <c s="31" t="s">
        <v>62</v>
      </c>
      <c r="O48">
        <f>(I48*21)/100</f>
      </c>
      <c t="s">
        <v>27</v>
      </c>
    </row>
    <row r="49" spans="1:5" ht="12.75">
      <c r="A49" s="34" t="s">
        <v>54</v>
      </c>
      <c r="E49" s="35" t="s">
        <v>51</v>
      </c>
    </row>
    <row r="50" spans="1:5" ht="114.75">
      <c r="A50" s="38" t="s">
        <v>56</v>
      </c>
      <c r="E50" s="37" t="s">
        <v>743</v>
      </c>
    </row>
    <row r="51" spans="1:16" ht="12.75">
      <c r="A51" s="24" t="s">
        <v>49</v>
      </c>
      <c s="29" t="s">
        <v>94</v>
      </c>
      <c s="29" t="s">
        <v>433</v>
      </c>
      <c s="24" t="s">
        <v>51</v>
      </c>
      <c s="30" t="s">
        <v>434</v>
      </c>
      <c s="31" t="s">
        <v>154</v>
      </c>
      <c s="32">
        <v>59.62</v>
      </c>
      <c s="33">
        <v>0</v>
      </c>
      <c s="33">
        <f>ROUND(ROUND(H51,2)*ROUND(G51,3),2)</f>
      </c>
      <c s="31" t="s">
        <v>62</v>
      </c>
      <c r="O51">
        <f>(I51*21)/100</f>
      </c>
      <c t="s">
        <v>27</v>
      </c>
    </row>
    <row r="52" spans="1:5" ht="12.75">
      <c r="A52" s="34" t="s">
        <v>54</v>
      </c>
      <c r="E52" s="35" t="s">
        <v>51</v>
      </c>
    </row>
    <row r="53" spans="1:5" ht="63.75">
      <c r="A53" s="38" t="s">
        <v>56</v>
      </c>
      <c r="E53" s="37" t="s">
        <v>744</v>
      </c>
    </row>
    <row r="54" spans="1:16" ht="12.75">
      <c r="A54" s="24" t="s">
        <v>49</v>
      </c>
      <c s="29" t="s">
        <v>98</v>
      </c>
      <c s="29" t="s">
        <v>438</v>
      </c>
      <c s="24" t="s">
        <v>51</v>
      </c>
      <c s="30" t="s">
        <v>439</v>
      </c>
      <c s="31" t="s">
        <v>154</v>
      </c>
      <c s="32">
        <v>8.8</v>
      </c>
      <c s="33">
        <v>0</v>
      </c>
      <c s="33">
        <f>ROUND(ROUND(H54,2)*ROUND(G54,3),2)</f>
      </c>
      <c s="31" t="s">
        <v>62</v>
      </c>
      <c r="O54">
        <f>(I54*21)/100</f>
      </c>
      <c t="s">
        <v>27</v>
      </c>
    </row>
    <row r="55" spans="1:5" ht="12.75">
      <c r="A55" s="34" t="s">
        <v>54</v>
      </c>
      <c r="E55" s="35" t="s">
        <v>745</v>
      </c>
    </row>
    <row r="56" spans="1:5" ht="63.75">
      <c r="A56" s="38" t="s">
        <v>56</v>
      </c>
      <c r="E56" s="37" t="s">
        <v>746</v>
      </c>
    </row>
    <row r="57" spans="1:16" ht="12.75">
      <c r="A57" s="24" t="s">
        <v>49</v>
      </c>
      <c s="29" t="s">
        <v>101</v>
      </c>
      <c s="29" t="s">
        <v>747</v>
      </c>
      <c s="24" t="s">
        <v>51</v>
      </c>
      <c s="30" t="s">
        <v>748</v>
      </c>
      <c s="31" t="s">
        <v>154</v>
      </c>
      <c s="32">
        <v>50.82</v>
      </c>
      <c s="33">
        <v>0</v>
      </c>
      <c s="33">
        <f>ROUND(ROUND(H57,2)*ROUND(G57,3),2)</f>
      </c>
      <c s="31" t="s">
        <v>62</v>
      </c>
      <c r="O57">
        <f>(I57*21)/100</f>
      </c>
      <c t="s">
        <v>27</v>
      </c>
    </row>
    <row r="58" spans="1:5" ht="12.75">
      <c r="A58" s="34" t="s">
        <v>54</v>
      </c>
      <c r="E58" s="35" t="s">
        <v>749</v>
      </c>
    </row>
    <row r="59" spans="1:5" ht="63.75">
      <c r="A59" s="38" t="s">
        <v>56</v>
      </c>
      <c r="E59" s="37" t="s">
        <v>750</v>
      </c>
    </row>
    <row r="60" spans="1:16" ht="12.75">
      <c r="A60" s="24" t="s">
        <v>49</v>
      </c>
      <c s="29" t="s">
        <v>103</v>
      </c>
      <c s="29" t="s">
        <v>751</v>
      </c>
      <c s="24" t="s">
        <v>51</v>
      </c>
      <c s="30" t="s">
        <v>752</v>
      </c>
      <c s="31" t="s">
        <v>154</v>
      </c>
      <c s="32">
        <v>50.82</v>
      </c>
      <c s="33">
        <v>0</v>
      </c>
      <c s="33">
        <f>ROUND(ROUND(H60,2)*ROUND(G60,3),2)</f>
      </c>
      <c s="31" t="s">
        <v>62</v>
      </c>
      <c r="O60">
        <f>(I60*21)/100</f>
      </c>
      <c t="s">
        <v>27</v>
      </c>
    </row>
    <row r="61" spans="1:5" ht="12.75">
      <c r="A61" s="34" t="s">
        <v>54</v>
      </c>
      <c r="E61" s="35" t="s">
        <v>749</v>
      </c>
    </row>
    <row r="62" spans="1:5" ht="63.75">
      <c r="A62" s="38" t="s">
        <v>56</v>
      </c>
      <c r="E62" s="37" t="s">
        <v>750</v>
      </c>
    </row>
    <row r="63" spans="1:16" ht="12.75">
      <c r="A63" s="24" t="s">
        <v>49</v>
      </c>
      <c s="29" t="s">
        <v>107</v>
      </c>
      <c s="29" t="s">
        <v>753</v>
      </c>
      <c s="24" t="s">
        <v>51</v>
      </c>
      <c s="30" t="s">
        <v>754</v>
      </c>
      <c s="31" t="s">
        <v>154</v>
      </c>
      <c s="32">
        <v>60</v>
      </c>
      <c s="33">
        <v>0</v>
      </c>
      <c s="33">
        <f>ROUND(ROUND(H63,2)*ROUND(G63,3),2)</f>
      </c>
      <c s="31" t="s">
        <v>62</v>
      </c>
      <c r="O63">
        <f>(I63*21)/100</f>
      </c>
      <c t="s">
        <v>27</v>
      </c>
    </row>
    <row r="64" spans="1:5" ht="12.75">
      <c r="A64" s="34" t="s">
        <v>54</v>
      </c>
      <c r="E64" s="35" t="s">
        <v>755</v>
      </c>
    </row>
    <row r="65" spans="1:5" ht="63.75">
      <c r="A65" s="38" t="s">
        <v>56</v>
      </c>
      <c r="E65" s="37" t="s">
        <v>756</v>
      </c>
    </row>
    <row r="66" spans="1:16" ht="12.75">
      <c r="A66" s="24" t="s">
        <v>49</v>
      </c>
      <c s="29" t="s">
        <v>111</v>
      </c>
      <c s="29" t="s">
        <v>757</v>
      </c>
      <c s="24" t="s">
        <v>51</v>
      </c>
      <c s="30" t="s">
        <v>758</v>
      </c>
      <c s="31" t="s">
        <v>154</v>
      </c>
      <c s="32">
        <v>8.8</v>
      </c>
      <c s="33">
        <v>0</v>
      </c>
      <c s="33">
        <f>ROUND(ROUND(H66,2)*ROUND(G66,3),2)</f>
      </c>
      <c s="31" t="s">
        <v>62</v>
      </c>
      <c r="O66">
        <f>(I66*21)/100</f>
      </c>
      <c t="s">
        <v>27</v>
      </c>
    </row>
    <row r="67" spans="1:5" ht="12.75">
      <c r="A67" s="34" t="s">
        <v>54</v>
      </c>
      <c r="E67" s="35" t="s">
        <v>745</v>
      </c>
    </row>
    <row r="68" spans="1:5" ht="63.75">
      <c r="A68" s="38" t="s">
        <v>56</v>
      </c>
      <c r="E68" s="37" t="s">
        <v>746</v>
      </c>
    </row>
    <row r="69" spans="1:16" ht="12.75">
      <c r="A69" s="24" t="s">
        <v>49</v>
      </c>
      <c s="29" t="s">
        <v>115</v>
      </c>
      <c s="29" t="s">
        <v>159</v>
      </c>
      <c s="24" t="s">
        <v>51</v>
      </c>
      <c s="30" t="s">
        <v>160</v>
      </c>
      <c s="31" t="s">
        <v>154</v>
      </c>
      <c s="32">
        <v>67.8</v>
      </c>
      <c s="33">
        <v>0</v>
      </c>
      <c s="33">
        <f>ROUND(ROUND(H69,2)*ROUND(G69,3),2)</f>
      </c>
      <c s="31" t="s">
        <v>62</v>
      </c>
      <c r="O69">
        <f>(I69*21)/100</f>
      </c>
      <c t="s">
        <v>27</v>
      </c>
    </row>
    <row r="70" spans="1:5" ht="76.5">
      <c r="A70" s="34" t="s">
        <v>54</v>
      </c>
      <c r="E70" s="35" t="s">
        <v>461</v>
      </c>
    </row>
    <row r="71" spans="1:5" ht="51">
      <c r="A71" s="38" t="s">
        <v>56</v>
      </c>
      <c r="E71" s="37" t="s">
        <v>759</v>
      </c>
    </row>
    <row r="72" spans="1:16" ht="12.75">
      <c r="A72" s="24" t="s">
        <v>49</v>
      </c>
      <c s="29" t="s">
        <v>119</v>
      </c>
      <c s="29" t="s">
        <v>464</v>
      </c>
      <c s="24" t="s">
        <v>51</v>
      </c>
      <c s="30" t="s">
        <v>465</v>
      </c>
      <c s="31" t="s">
        <v>154</v>
      </c>
      <c s="32">
        <v>45.4</v>
      </c>
      <c s="33">
        <v>0</v>
      </c>
      <c s="33">
        <f>ROUND(ROUND(H72,2)*ROUND(G72,3),2)</f>
      </c>
      <c s="31" t="s">
        <v>62</v>
      </c>
      <c r="O72">
        <f>(I72*21)/100</f>
      </c>
      <c t="s">
        <v>27</v>
      </c>
    </row>
    <row r="73" spans="1:5" ht="76.5">
      <c r="A73" s="34" t="s">
        <v>54</v>
      </c>
      <c r="E73" s="35" t="s">
        <v>461</v>
      </c>
    </row>
    <row r="74" spans="1:5" ht="51">
      <c r="A74" s="36" t="s">
        <v>56</v>
      </c>
      <c r="E74" s="37" t="s">
        <v>760</v>
      </c>
    </row>
    <row r="75" spans="1:18" ht="12.75" customHeight="1">
      <c r="A75" s="6" t="s">
        <v>47</v>
      </c>
      <c s="6"/>
      <c s="41" t="s">
        <v>76</v>
      </c>
      <c s="6"/>
      <c s="27" t="s">
        <v>491</v>
      </c>
      <c s="6"/>
      <c s="6"/>
      <c s="6"/>
      <c s="42">
        <f>0+Q75</f>
      </c>
      <c s="6"/>
      <c r="O75">
        <f>0+R75</f>
      </c>
      <c r="Q75">
        <f>0+I76+I79+I82+I85+I88+I91+I94+I97+I100+I103</f>
      </c>
      <c>
        <f>0+O76+O79+O82+O85+O88+O91+O94+O97+O100+O103</f>
      </c>
    </row>
    <row r="76" spans="1:16" ht="12.75">
      <c r="A76" s="24" t="s">
        <v>49</v>
      </c>
      <c s="29" t="s">
        <v>123</v>
      </c>
      <c s="29" t="s">
        <v>761</v>
      </c>
      <c s="24" t="s">
        <v>51</v>
      </c>
      <c s="30" t="s">
        <v>762</v>
      </c>
      <c s="31" t="s">
        <v>212</v>
      </c>
      <c s="32">
        <v>97</v>
      </c>
      <c s="33">
        <v>0</v>
      </c>
      <c s="33">
        <f>ROUND(ROUND(H76,2)*ROUND(G76,3),2)</f>
      </c>
      <c s="31" t="s">
        <v>62</v>
      </c>
      <c r="O76">
        <f>(I76*21)/100</f>
      </c>
      <c t="s">
        <v>27</v>
      </c>
    </row>
    <row r="77" spans="1:5" ht="12.75">
      <c r="A77" s="34" t="s">
        <v>54</v>
      </c>
      <c r="E77" s="35" t="s">
        <v>763</v>
      </c>
    </row>
    <row r="78" spans="1:5" ht="89.25">
      <c r="A78" s="38" t="s">
        <v>56</v>
      </c>
      <c r="E78" s="37" t="s">
        <v>764</v>
      </c>
    </row>
    <row r="79" spans="1:16" ht="12.75">
      <c r="A79" s="24" t="s">
        <v>49</v>
      </c>
      <c s="29" t="s">
        <v>127</v>
      </c>
      <c s="29" t="s">
        <v>765</v>
      </c>
      <c s="24" t="s">
        <v>51</v>
      </c>
      <c s="30" t="s">
        <v>766</v>
      </c>
      <c s="31" t="s">
        <v>212</v>
      </c>
      <c s="32">
        <v>3.2</v>
      </c>
      <c s="33">
        <v>0</v>
      </c>
      <c s="33">
        <f>ROUND(ROUND(H79,2)*ROUND(G79,3),2)</f>
      </c>
      <c s="31" t="s">
        <v>62</v>
      </c>
      <c r="O79">
        <f>(I79*21)/100</f>
      </c>
      <c t="s">
        <v>27</v>
      </c>
    </row>
    <row r="80" spans="1:5" ht="12.75">
      <c r="A80" s="34" t="s">
        <v>54</v>
      </c>
      <c r="E80" s="35" t="s">
        <v>767</v>
      </c>
    </row>
    <row r="81" spans="1:5" ht="38.25">
      <c r="A81" s="38" t="s">
        <v>56</v>
      </c>
      <c r="E81" s="37" t="s">
        <v>768</v>
      </c>
    </row>
    <row r="82" spans="1:16" ht="12.75">
      <c r="A82" s="24" t="s">
        <v>49</v>
      </c>
      <c s="29" t="s">
        <v>129</v>
      </c>
      <c s="29" t="s">
        <v>769</v>
      </c>
      <c s="24" t="s">
        <v>51</v>
      </c>
      <c s="30" t="s">
        <v>770</v>
      </c>
      <c s="31" t="s">
        <v>212</v>
      </c>
      <c s="32">
        <v>68.5</v>
      </c>
      <c s="33">
        <v>0</v>
      </c>
      <c s="33">
        <f>ROUND(ROUND(H82,2)*ROUND(G82,3),2)</f>
      </c>
      <c s="31" t="s">
        <v>62</v>
      </c>
      <c r="O82">
        <f>(I82*21)/100</f>
      </c>
      <c t="s">
        <v>27</v>
      </c>
    </row>
    <row r="83" spans="1:5" ht="12.75">
      <c r="A83" s="34" t="s">
        <v>54</v>
      </c>
      <c r="E83" s="35" t="s">
        <v>771</v>
      </c>
    </row>
    <row r="84" spans="1:5" ht="51">
      <c r="A84" s="38" t="s">
        <v>56</v>
      </c>
      <c r="E84" s="37" t="s">
        <v>772</v>
      </c>
    </row>
    <row r="85" spans="1:16" ht="12.75">
      <c r="A85" s="24" t="s">
        <v>49</v>
      </c>
      <c s="29" t="s">
        <v>133</v>
      </c>
      <c s="29" t="s">
        <v>773</v>
      </c>
      <c s="24" t="s">
        <v>51</v>
      </c>
      <c s="30" t="s">
        <v>774</v>
      </c>
      <c s="31" t="s">
        <v>90</v>
      </c>
      <c s="32">
        <v>3</v>
      </c>
      <c s="33">
        <v>0</v>
      </c>
      <c s="33">
        <f>ROUND(ROUND(H85,2)*ROUND(G85,3),2)</f>
      </c>
      <c s="31" t="s">
        <v>62</v>
      </c>
      <c r="O85">
        <f>(I85*21)/100</f>
      </c>
      <c t="s">
        <v>27</v>
      </c>
    </row>
    <row r="86" spans="1:5" ht="12.75">
      <c r="A86" s="34" t="s">
        <v>54</v>
      </c>
      <c r="E86" s="35" t="s">
        <v>51</v>
      </c>
    </row>
    <row r="87" spans="1:5" ht="25.5">
      <c r="A87" s="38" t="s">
        <v>56</v>
      </c>
      <c r="E87" s="37" t="s">
        <v>775</v>
      </c>
    </row>
    <row r="88" spans="1:16" ht="12.75">
      <c r="A88" s="24" t="s">
        <v>49</v>
      </c>
      <c s="29" t="s">
        <v>137</v>
      </c>
      <c s="29" t="s">
        <v>776</v>
      </c>
      <c s="24" t="s">
        <v>51</v>
      </c>
      <c s="30" t="s">
        <v>777</v>
      </c>
      <c s="31" t="s">
        <v>90</v>
      </c>
      <c s="32">
        <v>3</v>
      </c>
      <c s="33">
        <v>0</v>
      </c>
      <c s="33">
        <f>ROUND(ROUND(H88,2)*ROUND(G88,3),2)</f>
      </c>
      <c s="31" t="s">
        <v>62</v>
      </c>
      <c r="O88">
        <f>(I88*21)/100</f>
      </c>
      <c t="s">
        <v>27</v>
      </c>
    </row>
    <row r="89" spans="1:5" ht="12.75">
      <c r="A89" s="34" t="s">
        <v>54</v>
      </c>
      <c r="E89" s="35" t="s">
        <v>51</v>
      </c>
    </row>
    <row r="90" spans="1:5" ht="12.75">
      <c r="A90" s="38" t="s">
        <v>56</v>
      </c>
      <c r="E90" s="37" t="s">
        <v>778</v>
      </c>
    </row>
    <row r="91" spans="1:16" ht="12.75">
      <c r="A91" s="24" t="s">
        <v>49</v>
      </c>
      <c s="29" t="s">
        <v>141</v>
      </c>
      <c s="29" t="s">
        <v>779</v>
      </c>
      <c s="24" t="s">
        <v>51</v>
      </c>
      <c s="30" t="s">
        <v>780</v>
      </c>
      <c s="31" t="s">
        <v>212</v>
      </c>
      <c s="32">
        <v>87</v>
      </c>
      <c s="33">
        <v>0</v>
      </c>
      <c s="33">
        <f>ROUND(ROUND(H91,2)*ROUND(G91,3),2)</f>
      </c>
      <c s="31" t="s">
        <v>62</v>
      </c>
      <c r="O91">
        <f>(I91*21)/100</f>
      </c>
      <c t="s">
        <v>27</v>
      </c>
    </row>
    <row r="92" spans="1:5" ht="12.75">
      <c r="A92" s="34" t="s">
        <v>54</v>
      </c>
      <c r="E92" s="35" t="s">
        <v>781</v>
      </c>
    </row>
    <row r="93" spans="1:5" ht="38.25">
      <c r="A93" s="38" t="s">
        <v>56</v>
      </c>
      <c r="E93" s="37" t="s">
        <v>782</v>
      </c>
    </row>
    <row r="94" spans="1:16" ht="12.75">
      <c r="A94" s="24" t="s">
        <v>49</v>
      </c>
      <c s="29" t="s">
        <v>254</v>
      </c>
      <c s="29" t="s">
        <v>783</v>
      </c>
      <c s="24" t="s">
        <v>51</v>
      </c>
      <c s="30" t="s">
        <v>784</v>
      </c>
      <c s="31" t="s">
        <v>212</v>
      </c>
      <c s="32">
        <v>87</v>
      </c>
      <c s="33">
        <v>0</v>
      </c>
      <c s="33">
        <f>ROUND(ROUND(H94,2)*ROUND(G94,3),2)</f>
      </c>
      <c s="31" t="s">
        <v>62</v>
      </c>
      <c r="O94">
        <f>(I94*21)/100</f>
      </c>
      <c t="s">
        <v>27</v>
      </c>
    </row>
    <row r="95" spans="1:5" ht="12.75">
      <c r="A95" s="34" t="s">
        <v>54</v>
      </c>
      <c r="E95" s="35" t="s">
        <v>785</v>
      </c>
    </row>
    <row r="96" spans="1:5" ht="38.25">
      <c r="A96" s="38" t="s">
        <v>56</v>
      </c>
      <c r="E96" s="37" t="s">
        <v>782</v>
      </c>
    </row>
    <row r="97" spans="1:16" ht="12.75">
      <c r="A97" s="24" t="s">
        <v>49</v>
      </c>
      <c s="29" t="s">
        <v>258</v>
      </c>
      <c s="29" t="s">
        <v>786</v>
      </c>
      <c s="24" t="s">
        <v>51</v>
      </c>
      <c s="30" t="s">
        <v>787</v>
      </c>
      <c s="31" t="s">
        <v>90</v>
      </c>
      <c s="32">
        <v>6</v>
      </c>
      <c s="33">
        <v>0</v>
      </c>
      <c s="33">
        <f>ROUND(ROUND(H97,2)*ROUND(G97,3),2)</f>
      </c>
      <c s="31" t="s">
        <v>62</v>
      </c>
      <c r="O97">
        <f>(I97*21)/100</f>
      </c>
      <c t="s">
        <v>27</v>
      </c>
    </row>
    <row r="98" spans="1:5" ht="12.75">
      <c r="A98" s="34" t="s">
        <v>54</v>
      </c>
      <c r="E98" s="35" t="s">
        <v>51</v>
      </c>
    </row>
    <row r="99" spans="1:5" ht="12.75">
      <c r="A99" s="38" t="s">
        <v>56</v>
      </c>
      <c r="E99" s="37" t="s">
        <v>788</v>
      </c>
    </row>
    <row r="100" spans="1:16" ht="12.75">
      <c r="A100" s="24" t="s">
        <v>49</v>
      </c>
      <c s="29" t="s">
        <v>262</v>
      </c>
      <c s="29" t="s">
        <v>789</v>
      </c>
      <c s="24" t="s">
        <v>51</v>
      </c>
      <c s="30" t="s">
        <v>790</v>
      </c>
      <c s="31" t="s">
        <v>90</v>
      </c>
      <c s="32">
        <v>4</v>
      </c>
      <c s="33">
        <v>0</v>
      </c>
      <c s="33">
        <f>ROUND(ROUND(H100,2)*ROUND(G100,3),2)</f>
      </c>
      <c s="31"/>
      <c r="O100">
        <f>(I100*21)/100</f>
      </c>
      <c t="s">
        <v>27</v>
      </c>
    </row>
    <row r="101" spans="1:5" ht="12.75">
      <c r="A101" s="34" t="s">
        <v>54</v>
      </c>
      <c r="E101" s="35" t="s">
        <v>51</v>
      </c>
    </row>
    <row r="102" spans="1:5" ht="38.25">
      <c r="A102" s="38" t="s">
        <v>56</v>
      </c>
      <c r="E102" s="37" t="s">
        <v>791</v>
      </c>
    </row>
    <row r="103" spans="1:16" ht="12.75">
      <c r="A103" s="24" t="s">
        <v>49</v>
      </c>
      <c s="29" t="s">
        <v>266</v>
      </c>
      <c s="29" t="s">
        <v>792</v>
      </c>
      <c s="24" t="s">
        <v>51</v>
      </c>
      <c s="30" t="s">
        <v>793</v>
      </c>
      <c s="31" t="s">
        <v>212</v>
      </c>
      <c s="32">
        <v>165.5</v>
      </c>
      <c s="33">
        <v>0</v>
      </c>
      <c s="33">
        <f>ROUND(ROUND(H103,2)*ROUND(G103,3),2)</f>
      </c>
      <c s="31" t="s">
        <v>62</v>
      </c>
      <c r="O103">
        <f>(I103*21)/100</f>
      </c>
      <c t="s">
        <v>27</v>
      </c>
    </row>
    <row r="104" spans="1:5" ht="12.75">
      <c r="A104" s="34" t="s">
        <v>54</v>
      </c>
      <c r="E104" s="35" t="s">
        <v>51</v>
      </c>
    </row>
    <row r="105" spans="1:5" ht="51">
      <c r="A105" s="36" t="s">
        <v>56</v>
      </c>
      <c r="E105" s="37" t="s">
        <v>794</v>
      </c>
    </row>
    <row r="106" spans="1:18" ht="12.75" customHeight="1">
      <c r="A106" s="6" t="s">
        <v>47</v>
      </c>
      <c s="6"/>
      <c s="41" t="s">
        <v>42</v>
      </c>
      <c s="6"/>
      <c s="27" t="s">
        <v>501</v>
      </c>
      <c s="6"/>
      <c s="6"/>
      <c s="6"/>
      <c s="42">
        <f>0+Q106</f>
      </c>
      <c s="6"/>
      <c r="O106">
        <f>0+R106</f>
      </c>
      <c r="Q106">
        <f>0+I107+I110+I113+I116+I119</f>
      </c>
      <c>
        <f>0+O107+O110+O113+O116+O119</f>
      </c>
    </row>
    <row r="107" spans="1:16" ht="12.75">
      <c r="A107" s="24" t="s">
        <v>49</v>
      </c>
      <c s="29" t="s">
        <v>270</v>
      </c>
      <c s="29" t="s">
        <v>795</v>
      </c>
      <c s="24" t="s">
        <v>51</v>
      </c>
      <c s="30" t="s">
        <v>796</v>
      </c>
      <c s="31" t="s">
        <v>212</v>
      </c>
      <c s="32">
        <v>93.8</v>
      </c>
      <c s="33">
        <v>0</v>
      </c>
      <c s="33">
        <f>ROUND(ROUND(H107,2)*ROUND(G107,3),2)</f>
      </c>
      <c s="31" t="s">
        <v>62</v>
      </c>
      <c r="O107">
        <f>(I107*21)/100</f>
      </c>
      <c t="s">
        <v>27</v>
      </c>
    </row>
    <row r="108" spans="1:5" ht="12.75">
      <c r="A108" s="34" t="s">
        <v>54</v>
      </c>
      <c r="E108" s="35" t="s">
        <v>797</v>
      </c>
    </row>
    <row r="109" spans="1:5" ht="63.75">
      <c r="A109" s="38" t="s">
        <v>56</v>
      </c>
      <c r="E109" s="37" t="s">
        <v>723</v>
      </c>
    </row>
    <row r="110" spans="1:16" ht="12.75">
      <c r="A110" s="24" t="s">
        <v>49</v>
      </c>
      <c s="29" t="s">
        <v>275</v>
      </c>
      <c s="29" t="s">
        <v>564</v>
      </c>
      <c s="24" t="s">
        <v>51</v>
      </c>
      <c s="30" t="s">
        <v>565</v>
      </c>
      <c s="31" t="s">
        <v>212</v>
      </c>
      <c s="32">
        <v>93.8</v>
      </c>
      <c s="33">
        <v>0</v>
      </c>
      <c s="33">
        <f>ROUND(ROUND(H110,2)*ROUND(G110,3),2)</f>
      </c>
      <c s="31" t="s">
        <v>62</v>
      </c>
      <c r="O110">
        <f>(I110*21)/100</f>
      </c>
      <c t="s">
        <v>27</v>
      </c>
    </row>
    <row r="111" spans="1:5" ht="12.75">
      <c r="A111" s="34" t="s">
        <v>54</v>
      </c>
      <c r="E111" s="35" t="s">
        <v>798</v>
      </c>
    </row>
    <row r="112" spans="1:5" ht="63.75">
      <c r="A112" s="38" t="s">
        <v>56</v>
      </c>
      <c r="E112" s="37" t="s">
        <v>723</v>
      </c>
    </row>
    <row r="113" spans="1:16" ht="12.75">
      <c r="A113" s="24" t="s">
        <v>49</v>
      </c>
      <c s="29" t="s">
        <v>280</v>
      </c>
      <c s="29" t="s">
        <v>799</v>
      </c>
      <c s="24" t="s">
        <v>51</v>
      </c>
      <c s="30" t="s">
        <v>800</v>
      </c>
      <c s="31" t="s">
        <v>212</v>
      </c>
      <c s="32">
        <v>93.5</v>
      </c>
      <c s="33">
        <v>0</v>
      </c>
      <c s="33">
        <f>ROUND(ROUND(H113,2)*ROUND(G113,3),2)</f>
      </c>
      <c s="31" t="s">
        <v>62</v>
      </c>
      <c r="O113">
        <f>(I113*21)/100</f>
      </c>
      <c t="s">
        <v>27</v>
      </c>
    </row>
    <row r="114" spans="1:5" ht="12.75">
      <c r="A114" s="34" t="s">
        <v>54</v>
      </c>
      <c r="E114" s="35" t="s">
        <v>801</v>
      </c>
    </row>
    <row r="115" spans="1:5" ht="63.75">
      <c r="A115" s="38" t="s">
        <v>56</v>
      </c>
      <c r="E115" s="37" t="s">
        <v>802</v>
      </c>
    </row>
    <row r="116" spans="1:16" ht="12.75">
      <c r="A116" s="24" t="s">
        <v>49</v>
      </c>
      <c s="29" t="s">
        <v>284</v>
      </c>
      <c s="29" t="s">
        <v>803</v>
      </c>
      <c s="24" t="s">
        <v>51</v>
      </c>
      <c s="30" t="s">
        <v>804</v>
      </c>
      <c s="31" t="s">
        <v>212</v>
      </c>
      <c s="32">
        <v>71</v>
      </c>
      <c s="33">
        <v>0</v>
      </c>
      <c s="33">
        <f>ROUND(ROUND(H116,2)*ROUND(G116,3),2)</f>
      </c>
      <c s="31" t="s">
        <v>62</v>
      </c>
      <c r="O116">
        <f>(I116*21)/100</f>
      </c>
      <c t="s">
        <v>27</v>
      </c>
    </row>
    <row r="117" spans="1:5" ht="12.75">
      <c r="A117" s="34" t="s">
        <v>54</v>
      </c>
      <c r="E117" s="35" t="s">
        <v>801</v>
      </c>
    </row>
    <row r="118" spans="1:5" ht="51">
      <c r="A118" s="38" t="s">
        <v>56</v>
      </c>
      <c r="E118" s="37" t="s">
        <v>805</v>
      </c>
    </row>
    <row r="119" spans="1:16" ht="12.75">
      <c r="A119" s="24" t="s">
        <v>49</v>
      </c>
      <c s="29" t="s">
        <v>289</v>
      </c>
      <c s="29" t="s">
        <v>806</v>
      </c>
      <c s="24" t="s">
        <v>51</v>
      </c>
      <c s="30" t="s">
        <v>807</v>
      </c>
      <c s="31" t="s">
        <v>212</v>
      </c>
      <c s="32">
        <v>163.5</v>
      </c>
      <c s="33">
        <v>0</v>
      </c>
      <c s="33">
        <f>ROUND(ROUND(H119,2)*ROUND(G119,3),2)</f>
      </c>
      <c s="31" t="s">
        <v>62</v>
      </c>
      <c r="O119">
        <f>(I119*21)/100</f>
      </c>
      <c t="s">
        <v>27</v>
      </c>
    </row>
    <row r="120" spans="1:5" ht="12.75">
      <c r="A120" s="34" t="s">
        <v>54</v>
      </c>
      <c r="E120" s="35" t="s">
        <v>51</v>
      </c>
    </row>
    <row r="121" spans="1:5" ht="51">
      <c r="A121" s="36" t="s">
        <v>56</v>
      </c>
      <c r="E121" s="37" t="s">
        <v>808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