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hoslav\Documents\A-DOKUMENTY\HORAŽĎOVICE_SŠ\DOKUMENTACE_ZADÁNÍ_5.1.b VZT_SŠ HD\"/>
    </mc:Choice>
  </mc:AlternateContent>
  <xr:revisionPtr revIDLastSave="0" documentId="13_ncr:1_{D1BF5917-A6E1-4F16-94A1-A1311E78C396}" xr6:coauthVersionLast="46" xr6:coauthVersionMax="46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 02 Naklady" sheetId="12" r:id="rId4"/>
    <sheet name="1 01 Pol" sheetId="13" r:id="rId5"/>
    <sheet name="1 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 01 Pol'!$1:$7</definedName>
    <definedName name="_xlnm.Print_Titles" localSheetId="5">'1 02 Pol'!$1:$7</definedName>
    <definedName name="_xlnm.Print_Titles" localSheetId="3">'OVN 02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 01 Pol'!$A$1:$X$91</definedName>
    <definedName name="_xlnm.Print_Area" localSheetId="5">'1 02 Pol'!$A$1:$X$23</definedName>
    <definedName name="_xlnm.Print_Area" localSheetId="3">'OVN 02 Naklady'!$A$1:$X$15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4" l="1"/>
  <c r="O15" i="14"/>
  <c r="K15" i="14"/>
  <c r="I15" i="14"/>
  <c r="G15" i="14"/>
  <c r="M15" i="14" s="1"/>
  <c r="Q17" i="13" l="1"/>
  <c r="O17" i="13"/>
  <c r="K17" i="13"/>
  <c r="I17" i="13"/>
  <c r="G17" i="13"/>
  <c r="M17" i="13" s="1"/>
  <c r="Q12" i="13"/>
  <c r="O12" i="13"/>
  <c r="K12" i="13"/>
  <c r="I12" i="13"/>
  <c r="G12" i="13"/>
  <c r="M12" i="13" s="1"/>
  <c r="G9" i="14" l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AE22" i="14"/>
  <c r="F45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4" i="13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4" i="13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AE90" i="13"/>
  <c r="G9" i="12"/>
  <c r="AF14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V8" i="12" s="1"/>
  <c r="O11" i="12"/>
  <c r="V11" i="12"/>
  <c r="G12" i="12"/>
  <c r="G11" i="12" s="1"/>
  <c r="I63" i="1" s="1"/>
  <c r="I20" i="1" s="1"/>
  <c r="I12" i="12"/>
  <c r="I11" i="12" s="1"/>
  <c r="K12" i="12"/>
  <c r="K11" i="12" s="1"/>
  <c r="O12" i="12"/>
  <c r="Q12" i="12"/>
  <c r="Q11" i="12" s="1"/>
  <c r="V12" i="12"/>
  <c r="AE14" i="12"/>
  <c r="F40" i="1" s="1"/>
  <c r="I18" i="1"/>
  <c r="H42" i="1"/>
  <c r="Q8" i="13" l="1"/>
  <c r="G13" i="13"/>
  <c r="K8" i="13"/>
  <c r="G8" i="13"/>
  <c r="K16" i="14"/>
  <c r="Q16" i="14"/>
  <c r="I8" i="14"/>
  <c r="G8" i="14"/>
  <c r="F43" i="1"/>
  <c r="G33" i="13"/>
  <c r="I57" i="1" s="1"/>
  <c r="F44" i="1"/>
  <c r="M12" i="12"/>
  <c r="M11" i="12" s="1"/>
  <c r="G40" i="1"/>
  <c r="G41" i="1"/>
  <c r="H40" i="1"/>
  <c r="I40" i="1" s="1"/>
  <c r="V63" i="13"/>
  <c r="V48" i="13"/>
  <c r="Q33" i="13"/>
  <c r="K13" i="13"/>
  <c r="I16" i="14"/>
  <c r="Q8" i="14"/>
  <c r="O8" i="12"/>
  <c r="AF90" i="13"/>
  <c r="V80" i="13"/>
  <c r="G63" i="13"/>
  <c r="I59" i="1" s="1"/>
  <c r="K33" i="13"/>
  <c r="K18" i="13"/>
  <c r="Q18" i="13"/>
  <c r="I18" i="13"/>
  <c r="Q13" i="13"/>
  <c r="I13" i="13"/>
  <c r="V16" i="14"/>
  <c r="O8" i="14"/>
  <c r="K48" i="13"/>
  <c r="I48" i="13"/>
  <c r="M13" i="13"/>
  <c r="I8" i="13"/>
  <c r="M9" i="12"/>
  <c r="K80" i="13"/>
  <c r="Q80" i="13"/>
  <c r="I80" i="13"/>
  <c r="I63" i="13"/>
  <c r="O33" i="13"/>
  <c r="O18" i="13"/>
  <c r="V13" i="13"/>
  <c r="V8" i="13"/>
  <c r="F39" i="1"/>
  <c r="F41" i="1"/>
  <c r="H41" i="1" s="1"/>
  <c r="I41" i="1" s="1"/>
  <c r="K8" i="12"/>
  <c r="Q8" i="12"/>
  <c r="I8" i="12"/>
  <c r="Q63" i="13"/>
  <c r="O63" i="13"/>
  <c r="O48" i="13"/>
  <c r="V33" i="13"/>
  <c r="I33" i="13"/>
  <c r="V18" i="13"/>
  <c r="O13" i="13"/>
  <c r="I55" i="1"/>
  <c r="O8" i="13"/>
  <c r="AF22" i="14"/>
  <c r="G45" i="1" s="1"/>
  <c r="H45" i="1" s="1"/>
  <c r="I45" i="1" s="1"/>
  <c r="M9" i="14"/>
  <c r="M8" i="14" s="1"/>
  <c r="O80" i="13"/>
  <c r="K63" i="13"/>
  <c r="Q48" i="13"/>
  <c r="O16" i="14"/>
  <c r="V8" i="14"/>
  <c r="K8" i="14"/>
  <c r="M16" i="14"/>
  <c r="G16" i="14"/>
  <c r="I61" i="1" s="1"/>
  <c r="I17" i="1" s="1"/>
  <c r="M80" i="13"/>
  <c r="M48" i="13"/>
  <c r="M18" i="13"/>
  <c r="M8" i="13"/>
  <c r="G80" i="13"/>
  <c r="I60" i="1" s="1"/>
  <c r="G48" i="13"/>
  <c r="I58" i="1" s="1"/>
  <c r="G18" i="13"/>
  <c r="I56" i="1" s="1"/>
  <c r="M64" i="13"/>
  <c r="M63" i="13" s="1"/>
  <c r="M34" i="13"/>
  <c r="M33" i="13" s="1"/>
  <c r="M8" i="12"/>
  <c r="G8" i="12"/>
  <c r="J28" i="1"/>
  <c r="J26" i="1"/>
  <c r="G38" i="1"/>
  <c r="F38" i="1"/>
  <c r="J23" i="1"/>
  <c r="J24" i="1"/>
  <c r="J25" i="1"/>
  <c r="J27" i="1"/>
  <c r="E24" i="1"/>
  <c r="E26" i="1"/>
  <c r="I53" i="1" l="1"/>
  <c r="G22" i="14"/>
  <c r="G39" i="1"/>
  <c r="G46" i="1" s="1"/>
  <c r="G25" i="1" s="1"/>
  <c r="A25" i="1" s="1"/>
  <c r="A26" i="1" s="1"/>
  <c r="G26" i="1" s="1"/>
  <c r="I62" i="1"/>
  <c r="I19" i="1" s="1"/>
  <c r="G14" i="12"/>
  <c r="G43" i="1"/>
  <c r="H43" i="1" s="1"/>
  <c r="I43" i="1" s="1"/>
  <c r="G44" i="1"/>
  <c r="H44" i="1" s="1"/>
  <c r="I44" i="1" s="1"/>
  <c r="I54" i="1"/>
  <c r="G90" i="13"/>
  <c r="F46" i="1"/>
  <c r="H39" i="1"/>
  <c r="H46" i="1" s="1"/>
  <c r="I39" i="1" l="1"/>
  <c r="I46" i="1" s="1"/>
  <c r="J41" i="1" s="1"/>
  <c r="I64" i="1"/>
  <c r="I16" i="1"/>
  <c r="I21" i="1" s="1"/>
  <c r="G28" i="1"/>
  <c r="G23" i="1"/>
  <c r="A23" i="1" s="1"/>
  <c r="A24" i="1" s="1"/>
  <c r="G24" i="1" s="1"/>
  <c r="A27" i="1" s="1"/>
  <c r="A29" i="1" s="1"/>
  <c r="G29" i="1" s="1"/>
  <c r="G27" i="1" s="1"/>
  <c r="J44" i="1" l="1"/>
  <c r="J43" i="1"/>
  <c r="J39" i="1"/>
  <c r="J46" i="1" s="1"/>
  <c r="J45" i="1"/>
  <c r="J40" i="1"/>
  <c r="J63" i="1"/>
  <c r="J56" i="1"/>
  <c r="J53" i="1"/>
  <c r="J61" i="1"/>
  <c r="J54" i="1"/>
  <c r="J62" i="1"/>
  <c r="J59" i="1"/>
  <c r="J58" i="1"/>
  <c r="J55" i="1"/>
  <c r="J60" i="1"/>
  <c r="J57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<sst xmlns="http://schemas.openxmlformats.org/spreadsheetml/2006/main" count="882" uniqueCount="264">
  <si>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</si>
  <si>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</si>
  <si>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</si>
  <si>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</si>
  <si>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</si>
  <si>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</si>
  <si>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</si>
  <si>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</si>
  <si>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</si>
  <si>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</si>
  <si>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</si>
  <si>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</si>
  <si>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</si>
  <si>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</si>
  <si>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</si>
  <si>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</si>
  <si>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</si>
  <si>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</si>
  <si>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</si>
  <si>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</si>
  <si>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</si>
  <si>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</si>
  <si>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</si>
  <si>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</si>
  <si>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</si>
  <si>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</si>
  <si>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</si>
  <si>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</si>
  <si>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</si>
  <si>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</si>
  <si>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</si>
  <si>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</si>
  <si>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</si>
  <si>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</si>
  <si>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</si>
  <si>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</si>
  <si>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</si>
  <si>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</si>
  <si>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</si>
  <si>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</si>
  <si>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</si>
  <si>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</si>
  <si>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</si>
  <si>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</si>
  <si>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110a/2019</t>
  </si>
  <si>
    <t>SŠ Horažďovice - snížení energetické náročnosti budovy</t>
  </si>
  <si>
    <t>Střední škola, Horažďovice, Blatenská 313</t>
  </si>
  <si>
    <t>Blatenská 313</t>
  </si>
  <si>
    <t>Horažďovice</t>
  </si>
  <si>
    <t>34101</t>
  </si>
  <si>
    <t>00077631</t>
  </si>
  <si>
    <t>Vladimír Hřebec</t>
  </si>
  <si>
    <t>Havlíčkova 174</t>
  </si>
  <si>
    <t>Švihov</t>
  </si>
  <si>
    <t>34012</t>
  </si>
  <si>
    <t>44639457</t>
  </si>
  <si>
    <t>Stavba</t>
  </si>
  <si>
    <t>Ostatní a vedlejší náklady</t>
  </si>
  <si>
    <t>02</t>
  </si>
  <si>
    <t>Stavební objekt</t>
  </si>
  <si>
    <t>1</t>
  </si>
  <si>
    <t>Vzduchotechnika</t>
  </si>
  <si>
    <t>01</t>
  </si>
  <si>
    <t>Celkem za stavbu</t>
  </si>
  <si>
    <t>CZK</t>
  </si>
  <si>
    <t>Rekapitulace dílů</t>
  </si>
  <si>
    <t>Typ dílu</t>
  </si>
  <si>
    <t>_1</t>
  </si>
  <si>
    <t>Vzduchotechnika - Kabeláž</t>
  </si>
  <si>
    <t>D1</t>
  </si>
  <si>
    <t>Zařízení č. 1 - větrání tělocvičny 1.04 (výkres B-01)</t>
  </si>
  <si>
    <t>D2</t>
  </si>
  <si>
    <t>Zařízení č. 2 - větrání posilovny 1.12 (výkres B-02)</t>
  </si>
  <si>
    <t>D3</t>
  </si>
  <si>
    <t>Zařízení č. 3 - větrání učebny grafického designu 4.03 (výkres B-02)</t>
  </si>
  <si>
    <t>D4</t>
  </si>
  <si>
    <t>Zařízení č. 4 - větrání aranžérie 4.05 (výkres B-02)</t>
  </si>
  <si>
    <t>D5</t>
  </si>
  <si>
    <t>Zařízení č. 5 - větrání učebny 4.03 (výkres B-03)</t>
  </si>
  <si>
    <t>D6</t>
  </si>
  <si>
    <t>Zařízení č. 6 - větrání ateliéru 4.04 (výkres B-03)</t>
  </si>
  <si>
    <t>D7</t>
  </si>
  <si>
    <t>Ostatní</t>
  </si>
  <si>
    <t>799</t>
  </si>
  <si>
    <t>VN</t>
  </si>
  <si>
    <t>ON</t>
  </si>
  <si>
    <t>Soupis vedlejších a ostatních nákladů</t>
  </si>
  <si>
    <t>#TypZaznamu#</t>
  </si>
  <si>
    <t>STA</t>
  </si>
  <si>
    <t>OVN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</si>
  <si>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</si>
  <si>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</si>
  <si>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</si>
  <si>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</si>
  <si>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</si>
  <si>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</si>
  <si>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</si>
  <si>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</si>
  <si>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</si>
  <si>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</si>
  <si>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</si>
  <si>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</si>
  <si>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</si>
  <si>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</si>
  <si>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</si>
  <si>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</si>
  <si>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</si>
  <si>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</si>
  <si>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</si>
  <si>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</si>
  <si>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</si>
  <si>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</si>
  <si>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</si>
  <si>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</si>
  <si>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</si>
  <si>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</si>
  <si>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</si>
  <si>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</si>
  <si>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</si>
  <si>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II</t>
  </si>
  <si>
    <t>Indiv</t>
  </si>
  <si>
    <t>VRN</t>
  </si>
  <si>
    <t>POL99_2</t>
  </si>
  <si>
    <t>005122010R</t>
  </si>
  <si>
    <t xml:space="preserve">Provoz objednatele </t>
  </si>
  <si>
    <t>POL99_1</t>
  </si>
  <si>
    <t>005241010R</t>
  </si>
  <si>
    <t xml:space="preserve">Dokumentace skutečného provedení </t>
  </si>
  <si>
    <t>POL99_8</t>
  </si>
  <si>
    <t>SUM</t>
  </si>
  <si>
    <t>END</t>
  </si>
  <si>
    <t>Položkový soupis prací a dodávek</t>
  </si>
  <si>
    <t>ks</t>
  </si>
  <si>
    <t>Vlastní</t>
  </si>
  <si>
    <t>Práce</t>
  </si>
  <si>
    <t>POL1_1</t>
  </si>
  <si>
    <t>1.01</t>
  </si>
  <si>
    <t>Rekuperační VZT jednotka s deskovým výměníkem, , Qp,max = Qo,max = 550 m3/h, (230 V, 50 Hz, 420 W),, účinnost rekuperace min. 70 %</t>
  </si>
  <si>
    <t>Specifikace</t>
  </si>
  <si>
    <t>POL3_0</t>
  </si>
  <si>
    <t>1.02</t>
  </si>
  <si>
    <t>Uzaviratelná vnější žaluzie (typové příslušenství jednotky)</t>
  </si>
  <si>
    <t>M004.1</t>
  </si>
  <si>
    <t>Čidlo koncentrace CO2</t>
  </si>
  <si>
    <t>2.01</t>
  </si>
  <si>
    <t>2.02</t>
  </si>
  <si>
    <t>M004.2</t>
  </si>
  <si>
    <t>3.10</t>
  </si>
  <si>
    <t>Potrubí Spiro d200 mm</t>
  </si>
  <si>
    <t>m</t>
  </si>
  <si>
    <t>3.11</t>
  </si>
  <si>
    <t>Potrubí Spiro d225 mm, 60 % tvarovek</t>
  </si>
  <si>
    <t>3.14</t>
  </si>
  <si>
    <t>3.01</t>
  </si>
  <si>
    <t>Nástěnná kompaktní VZT jednotka se ZZT (rotační rekuperátor), Qp,navr = Qo,navr = 350 m3/h, dpext =, 200 Pa, jmen.průtok vzduchu 500 m3/h, (230 V, 50 Hz, 340 + 1670 W), s vestavěnou zákl. reg.,</t>
  </si>
  <si>
    <t>elektr. ohřev 1,67 kW, filtry F7/G3, hrdla svisle+spínac.modul</t>
  </si>
  <si>
    <t>POP</t>
  </si>
  <si>
    <t>3.02</t>
  </si>
  <si>
    <t>Dotykový ovladač VZT jednotky</t>
  </si>
  <si>
    <t>3.04</t>
  </si>
  <si>
    <t>Textilní přívodní vyústka d200 mm, 350 m3/h, , l = 10000 mm, dp = 100 Pa, neprodyšná tkanina,, vyztužující obruče, zavěšení pomocí profilu</t>
  </si>
  <si>
    <t>3.05</t>
  </si>
  <si>
    <t>Těsná klapka se servopohonem d200 mm</t>
  </si>
  <si>
    <t>3.06</t>
  </si>
  <si>
    <t>Potrubní tlumič hluku d200 mm</t>
  </si>
  <si>
    <t>3.07</t>
  </si>
  <si>
    <t>Výfuková hlavice d225 mm</t>
  </si>
  <si>
    <t>3.08</t>
  </si>
  <si>
    <t>Potrubní zvukově izolační hadice s parotěsnou vrstvou, d203 mm</t>
  </si>
  <si>
    <t>3.09</t>
  </si>
  <si>
    <t>Potrubní zvukově izolační hadice s parotěsnou vrstvou, d229 mm</t>
  </si>
  <si>
    <t>3.12</t>
  </si>
  <si>
    <t>Parotěsná izolace syntetickým kaučukem tl. 20 mm</t>
  </si>
  <si>
    <t>m2</t>
  </si>
  <si>
    <t>M004</t>
  </si>
  <si>
    <t>4.09</t>
  </si>
  <si>
    <t>4.10</t>
  </si>
  <si>
    <t>4.12</t>
  </si>
  <si>
    <t>Síto proti ptactvu</t>
  </si>
  <si>
    <t>4.14</t>
  </si>
  <si>
    <t>4.01</t>
  </si>
  <si>
    <t>Nástěnná kompaktní VZT jednotka se ZZT (rotační rekuperátor), Qp,navr = Qo,navr = 390 m3/h, dpext =, 200 Pa, jmen. průtok vzduchu 500 m3/h, (230 V, 50 Hz, 340 + 1670 W), s vestavěnou zákl. reg.,</t>
  </si>
  <si>
    <t>elektr. ohřev 1,67 kW, filtry F7/G3, hrdla svisle+spín.modul</t>
  </si>
  <si>
    <t>4.02</t>
  </si>
  <si>
    <t>4.04</t>
  </si>
  <si>
    <t>Textilní přívodní vyústka d200 mm, 390 m3/h, , l = 8500 mm, dp = 100 Pa, neprodyšná tkanina,, vyztužující obruče</t>
  </si>
  <si>
    <t>4.05</t>
  </si>
  <si>
    <t>4.06</t>
  </si>
  <si>
    <t>4.07</t>
  </si>
  <si>
    <t>4.08</t>
  </si>
  <si>
    <t>4.11</t>
  </si>
  <si>
    <t>5.08</t>
  </si>
  <si>
    <t>5.09</t>
  </si>
  <si>
    <t>5.12</t>
  </si>
  <si>
    <t>5.14</t>
  </si>
  <si>
    <t>5.01</t>
  </si>
  <si>
    <t>5.02</t>
  </si>
  <si>
    <t>5.04</t>
  </si>
  <si>
    <t>Textilní přívodní vyústka d200 mm, 350 m3/h, , l = 4200+4500 mm + koleno 87°, dp = 100 Pa,, neprodyšná tkanina, vyztužující obruče, zavěšení pomocí profilu</t>
  </si>
  <si>
    <t>5.05</t>
  </si>
  <si>
    <t>5.06</t>
  </si>
  <si>
    <t>5.07</t>
  </si>
  <si>
    <t>5.10</t>
  </si>
  <si>
    <t>5.11</t>
  </si>
  <si>
    <t>Záslepka d225 mm</t>
  </si>
  <si>
    <t>6.10</t>
  </si>
  <si>
    <t>6.11</t>
  </si>
  <si>
    <t>6.14</t>
  </si>
  <si>
    <t>6.16</t>
  </si>
  <si>
    <t>6.01</t>
  </si>
  <si>
    <t>elektr. ohřev 1,67 kW, filtry F7/G3, hrdla svisle+spín. modul</t>
  </si>
  <si>
    <t>6.02</t>
  </si>
  <si>
    <t>6.04</t>
  </si>
  <si>
    <t>Textilní přívodní vyústka d200 mm, 350 m3/h, , l = 8500 mm, dp = 100 Pa, neprodyšná tkanina,, vyztužující obruče, zavěšení pomocí profilu</t>
  </si>
  <si>
    <t>6.05</t>
  </si>
  <si>
    <t>6.06</t>
  </si>
  <si>
    <t>6.07</t>
  </si>
  <si>
    <t>6.08</t>
  </si>
  <si>
    <t>6.09</t>
  </si>
  <si>
    <t>6.12</t>
  </si>
  <si>
    <t>6.13</t>
  </si>
  <si>
    <t>kus</t>
  </si>
  <si>
    <t>M006</t>
  </si>
  <si>
    <t>Montáž zařízení</t>
  </si>
  <si>
    <t>hod</t>
  </si>
  <si>
    <t>M034</t>
  </si>
  <si>
    <t>Uvedení do provozu</t>
  </si>
  <si>
    <t>Pol28</t>
  </si>
  <si>
    <t>Doprava + přesun hmot</t>
  </si>
  <si>
    <t>Pol29</t>
  </si>
  <si>
    <t>Pol30</t>
  </si>
  <si>
    <t>Koordinace</t>
  </si>
  <si>
    <t>M035</t>
  </si>
  <si>
    <t>Funkční zkoušky</t>
  </si>
  <si>
    <t>Pol27</t>
  </si>
  <si>
    <t>Montážní a těsnící materiál</t>
  </si>
  <si>
    <t>kg</t>
  </si>
  <si>
    <t>Pol__0008</t>
  </si>
  <si>
    <t>Podružný materiál ( lišty, krabice, svorky, spojovací materiál )</t>
  </si>
  <si>
    <t>kptl</t>
  </si>
  <si>
    <t>CYKYJ3x1,5</t>
  </si>
  <si>
    <t>Kabel celoplastový instalační silový s Cu jádrem</t>
  </si>
  <si>
    <t>CYKYJ3x2,5</t>
  </si>
  <si>
    <t>J-Y(ST)Y 2x2x0,8</t>
  </si>
  <si>
    <t>Sdělovací kabel, stíněný</t>
  </si>
  <si>
    <t>JYTY 7x1</t>
  </si>
  <si>
    <t>Jistič 16A, 1pól, charakteritika B, 10kA</t>
  </si>
  <si>
    <t>Pol__0009</t>
  </si>
  <si>
    <t>Stavební práce - sekáni rýh, zaomítnutí rýh, malba</t>
  </si>
  <si>
    <t>kplt</t>
  </si>
  <si>
    <t>POL1_7</t>
  </si>
  <si>
    <t>Pol__0010</t>
  </si>
  <si>
    <t>Montážní práce - VZT</t>
  </si>
  <si>
    <t>Pol__0011</t>
  </si>
  <si>
    <t>Revize elektro</t>
  </si>
  <si>
    <t>Pol__0013</t>
  </si>
  <si>
    <t>Ostatní nespecifikované režijní náklady spojené s realizací zakázky</t>
  </si>
  <si>
    <t>Detektor oxidu uhličitého s alarmem (zvukovou signalizací při překročení hodnoty CO2 v místnosti 1200 ppm). Detektor s min. třířádkovým LED displejem bude zavěšen na zdi proti oknům ve výšce 1500 mm od podlahy v dosahu el. energie. Současně bude umět snímat vlhkost a teplotu v místnosti, napájení adaptérem - přesná specifikace dle TZ</t>
  </si>
  <si>
    <t>SŠ Horažďovice - 5.1.b -snížení energetické náročnosti budovy_VZT</t>
  </si>
  <si>
    <t xml:space="preserve">Kouřové čidlo,  </t>
  </si>
  <si>
    <t>M004.4</t>
  </si>
  <si>
    <t>Odvod kondenzátu s napojením na kanalizaci</t>
  </si>
  <si>
    <t>Stavební výpomoci   (umožnění vedení potrubí na půdě, prostupy  střechou atd.)</t>
  </si>
  <si>
    <t>Elektroinstalace pro VZT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</si>
</sst>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27" xfId="0" applyFont="1" applyBorder="1" applyAlignment="1">
      <alignment vertical="top"/>
    </xf>
    <xf numFmtId="0" fontId="16" fillId="0" borderId="27" xfId="0" applyFont="1" applyBorder="1" applyAlignment="1">
      <alignment horizontal="right" vertical="top"/>
    </xf>
    <xf numFmtId="49" fontId="16" fillId="0" borderId="18" xfId="0" applyNumberFormat="1" applyFont="1" applyBorder="1" applyAlignment="1">
      <alignment vertical="top"/>
    </xf>
    <xf numFmtId="49" fontId="18" fillId="0" borderId="45" xfId="0" applyNumberFormat="1" applyFont="1" applyBorder="1"/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password="E7C2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1" zoomScaleNormal="100" zoomScaleSheetLayoutView="75" workbookViewId="0">
      <selection activeCell="C63" sqref="C63:E6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6" t="s">
        <v>22</v>
      </c>
      <c r="C2" s="77"/>
      <c r="D2" s="78" t="s">
        <v>44</v>
      </c>
      <c r="E2" s="233" t="s">
        <v>258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 t="s">
        <v>46</v>
      </c>
      <c r="E5" s="222"/>
      <c r="F5" s="222"/>
      <c r="G5" s="222"/>
      <c r="H5" s="18" t="s">
        <v>40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223" t="s">
        <v>47</v>
      </c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84" t="s">
        <v>49</v>
      </c>
      <c r="E7" s="225" t="s">
        <v>48</v>
      </c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 t="s">
        <v>51</v>
      </c>
      <c r="E11" s="240"/>
      <c r="F11" s="240"/>
      <c r="G11" s="240"/>
      <c r="H11" s="18" t="s">
        <v>40</v>
      </c>
      <c r="I11" s="87" t="s">
        <v>55</v>
      </c>
      <c r="J11" s="8"/>
    </row>
    <row r="12" spans="1:15" ht="15.75" customHeight="1" x14ac:dyDescent="0.2">
      <c r="A12" s="2"/>
      <c r="B12" s="28"/>
      <c r="C12" s="55"/>
      <c r="D12" s="216" t="s">
        <v>52</v>
      </c>
      <c r="E12" s="216"/>
      <c r="F12" s="216"/>
      <c r="G12" s="216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6" t="s">
        <v>54</v>
      </c>
      <c r="E13" s="219" t="s">
        <v>53</v>
      </c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SUMIF(F53:F63,A16,I53:I63)+SUMIF(F53:F63,"PSU",I53:I63)</f>
        <v>0</v>
      </c>
      <c r="J16" s="207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SUMIF(F53:F63,A17,I53:I63)</f>
        <v>0</v>
      </c>
      <c r="J17" s="207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SUMIF(F53:F63,A18,I53:I63)</f>
        <v>0</v>
      </c>
      <c r="J18" s="207"/>
    </row>
    <row r="19" spans="1:10" ht="23.25" customHeight="1" x14ac:dyDescent="0.2">
      <c r="A19" s="141" t="s">
        <v>84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SUMIF(F53:F63,A19,I53:I63)</f>
        <v>0</v>
      </c>
      <c r="J19" s="207"/>
    </row>
    <row r="20" spans="1:10" ht="23.25" customHeight="1" x14ac:dyDescent="0.2">
      <c r="A20" s="141" t="s">
        <v>85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SUMIF(F53:F63,A20,I53:I63)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IF(A24&gt;50, ROUNDUP(A23, 0), ROUNDDOWN(A23, 0))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IF(A26&gt;50, ROUNDUP(A25, 0), ROUNDDOWN(A25, 0))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10">
        <f>ZakladDPHSniVypocet+ZakladDPHZaklVypocet</f>
        <v>0</v>
      </c>
      <c r="H28" s="211"/>
      <c r="I28" s="211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10">
        <f>IF(A29&gt;50, ROUNDUP(A27, 0), ROUNDDOWN(A27, 0))</f>
        <v>0</v>
      </c>
      <c r="H29" s="210"/>
      <c r="I29" s="210"/>
      <c r="J29" s="122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 t="s">
        <v>43</v>
      </c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56</v>
      </c>
      <c r="C39" s="195"/>
      <c r="D39" s="195"/>
      <c r="E39" s="195"/>
      <c r="F39" s="102">
        <f>'OVN 02 Naklady'!AE14+'1 01 Pol'!AE90+'1 02 Pol'!AE22</f>
        <v>0</v>
      </c>
      <c r="G39" s="103">
        <f>'OVN 02 Naklady'!AF14+'1 01 Pol'!AF90+'1 02 Pol'!AF22</f>
        <v>0</v>
      </c>
      <c r="H39" s="104">
        <f t="shared" ref="H39:H45" si="1"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customHeight="1" x14ac:dyDescent="0.2">
      <c r="A40" s="91">
        <v>2</v>
      </c>
      <c r="B40" s="106"/>
      <c r="C40" s="199" t="s">
        <v>57</v>
      </c>
      <c r="D40" s="199"/>
      <c r="E40" s="199"/>
      <c r="F40" s="107">
        <f>'OVN 02 Naklady'!AE14</f>
        <v>0</v>
      </c>
      <c r="G40" s="108">
        <f>'OVN 02 Naklady'!AF14</f>
        <v>0</v>
      </c>
      <c r="H40" s="108">
        <f t="shared" si="1"/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91">
        <v>3</v>
      </c>
      <c r="B41" s="110" t="s">
        <v>58</v>
      </c>
      <c r="C41" s="195" t="s">
        <v>57</v>
      </c>
      <c r="D41" s="195"/>
      <c r="E41" s="195"/>
      <c r="F41" s="111">
        <f>'OVN 02 Naklady'!AE14</f>
        <v>0</v>
      </c>
      <c r="G41" s="104">
        <f>'OVN 02 Naklady'!AF14</f>
        <v>0</v>
      </c>
      <c r="H41" s="104">
        <f t="shared" si="1"/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91">
        <v>2</v>
      </c>
      <c r="B42" s="106"/>
      <c r="C42" s="199" t="s">
        <v>59</v>
      </c>
      <c r="D42" s="199"/>
      <c r="E42" s="199"/>
      <c r="F42" s="107"/>
      <c r="G42" s="108"/>
      <c r="H42" s="108">
        <f t="shared" si="1"/>
        <v>0</v>
      </c>
      <c r="I42" s="108"/>
      <c r="J42" s="109"/>
    </row>
    <row r="43" spans="1:10" ht="25.5" customHeight="1" x14ac:dyDescent="0.2">
      <c r="A43" s="91">
        <v>2</v>
      </c>
      <c r="B43" s="106" t="s">
        <v>60</v>
      </c>
      <c r="C43" s="199" t="s">
        <v>61</v>
      </c>
      <c r="D43" s="199"/>
      <c r="E43" s="199"/>
      <c r="F43" s="107">
        <f>'1 01 Pol'!AE90+'1 02 Pol'!AE22</f>
        <v>0</v>
      </c>
      <c r="G43" s="108">
        <f>'1 01 Pol'!AF90+'1 02 Pol'!AF22</f>
        <v>0</v>
      </c>
      <c r="H43" s="108">
        <f t="shared" si="1"/>
        <v>0</v>
      </c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">
      <c r="A44" s="91">
        <v>3</v>
      </c>
      <c r="B44" s="110" t="s">
        <v>62</v>
      </c>
      <c r="C44" s="195" t="s">
        <v>61</v>
      </c>
      <c r="D44" s="195"/>
      <c r="E44" s="195"/>
      <c r="F44" s="111">
        <f>'1 01 Pol'!AE90</f>
        <v>0</v>
      </c>
      <c r="G44" s="104">
        <f>'1 01 Pol'!AF90</f>
        <v>0</v>
      </c>
      <c r="H44" s="104">
        <f t="shared" si="1"/>
        <v>0</v>
      </c>
      <c r="I44" s="104">
        <f>F44+G44+H44</f>
        <v>0</v>
      </c>
      <c r="J44" s="105" t="str">
        <f>IF(CenaCelkemVypocet=0,"",I44/CenaCelkemVypocet*100)</f>
        <v/>
      </c>
    </row>
    <row r="45" spans="1:10" ht="25.5" customHeight="1" x14ac:dyDescent="0.2">
      <c r="A45" s="91">
        <v>3</v>
      </c>
      <c r="B45" s="110" t="s">
        <v>58</v>
      </c>
      <c r="C45" s="195" t="s">
        <v>263</v>
      </c>
      <c r="D45" s="195"/>
      <c r="E45" s="195"/>
      <c r="F45" s="111">
        <f>'1 02 Pol'!AE22</f>
        <v>0</v>
      </c>
      <c r="G45" s="104">
        <f>'1 02 Pol'!AF22</f>
        <v>0</v>
      </c>
      <c r="H45" s="104">
        <f t="shared" si="1"/>
        <v>0</v>
      </c>
      <c r="I45" s="104">
        <f>F45+G45+H45</f>
        <v>0</v>
      </c>
      <c r="J45" s="105" t="str">
        <f>IF(CenaCelkemVypocet=0,"",I45/CenaCelkemVypocet*100)</f>
        <v/>
      </c>
    </row>
    <row r="46" spans="1:10" ht="25.5" customHeight="1" x14ac:dyDescent="0.2">
      <c r="A46" s="91"/>
      <c r="B46" s="196" t="s">
        <v>63</v>
      </c>
      <c r="C46" s="197"/>
      <c r="D46" s="197"/>
      <c r="E46" s="198"/>
      <c r="F46" s="112">
        <f>SUMIF(A39:A45,"=1",F39:F45)</f>
        <v>0</v>
      </c>
      <c r="G46" s="113">
        <f>SUMIF(A39:A45,"=1",G39:G45)</f>
        <v>0</v>
      </c>
      <c r="H46" s="113">
        <f>SUMIF(A39:A45,"=1",H39:H45)</f>
        <v>0</v>
      </c>
      <c r="I46" s="113">
        <f>SUMIF(A39:A45,"=1",I39:I45)</f>
        <v>0</v>
      </c>
      <c r="J46" s="114">
        <f>SUMIF(A39:A45,"=1",J39:J45)</f>
        <v>0</v>
      </c>
    </row>
    <row r="50" spans="1:10" ht="15.75" x14ac:dyDescent="0.25">
      <c r="B50" s="123" t="s">
        <v>65</v>
      </c>
    </row>
    <row r="52" spans="1:10" ht="25.5" customHeight="1" x14ac:dyDescent="0.2">
      <c r="A52" s="125"/>
      <c r="B52" s="128" t="s">
        <v>17</v>
      </c>
      <c r="C52" s="128" t="s">
        <v>5</v>
      </c>
      <c r="D52" s="129"/>
      <c r="E52" s="129"/>
      <c r="F52" s="130" t="s">
        <v>66</v>
      </c>
      <c r="G52" s="130"/>
      <c r="H52" s="130"/>
      <c r="I52" s="130" t="s">
        <v>29</v>
      </c>
      <c r="J52" s="130" t="s">
        <v>0</v>
      </c>
    </row>
    <row r="53" spans="1:10" ht="36.75" customHeight="1" x14ac:dyDescent="0.2">
      <c r="A53" s="126"/>
      <c r="B53" s="131" t="s">
        <v>67</v>
      </c>
      <c r="C53" s="193" t="s">
        <v>68</v>
      </c>
      <c r="D53" s="194"/>
      <c r="E53" s="194"/>
      <c r="F53" s="139" t="s">
        <v>24</v>
      </c>
      <c r="G53" s="132"/>
      <c r="H53" s="132"/>
      <c r="I53" s="132">
        <f>'1 02 Pol'!G8</f>
        <v>0</v>
      </c>
      <c r="J53" s="137" t="str">
        <f>IF(I64=0,"",I53/I64*100)</f>
        <v/>
      </c>
    </row>
    <row r="54" spans="1:10" ht="36.75" customHeight="1" x14ac:dyDescent="0.2">
      <c r="A54" s="126"/>
      <c r="B54" s="131" t="s">
        <v>69</v>
      </c>
      <c r="C54" s="193" t="s">
        <v>70</v>
      </c>
      <c r="D54" s="194"/>
      <c r="E54" s="194"/>
      <c r="F54" s="139" t="s">
        <v>24</v>
      </c>
      <c r="G54" s="132"/>
      <c r="H54" s="132"/>
      <c r="I54" s="132">
        <f>'1 01 Pol'!G8</f>
        <v>0</v>
      </c>
      <c r="J54" s="137" t="str">
        <f>IF(I64=0,"",I54/I64*100)</f>
        <v/>
      </c>
    </row>
    <row r="55" spans="1:10" ht="36.75" customHeight="1" x14ac:dyDescent="0.2">
      <c r="A55" s="126"/>
      <c r="B55" s="131" t="s">
        <v>71</v>
      </c>
      <c r="C55" s="193" t="s">
        <v>72</v>
      </c>
      <c r="D55" s="194"/>
      <c r="E55" s="194"/>
      <c r="F55" s="139" t="s">
        <v>24</v>
      </c>
      <c r="G55" s="132"/>
      <c r="H55" s="132"/>
      <c r="I55" s="132">
        <f>'1 01 Pol'!G13</f>
        <v>0</v>
      </c>
      <c r="J55" s="137" t="str">
        <f>IF(I64=0,"",I55/I64*100)</f>
        <v/>
      </c>
    </row>
    <row r="56" spans="1:10" ht="36.75" customHeight="1" x14ac:dyDescent="0.2">
      <c r="A56" s="126"/>
      <c r="B56" s="131" t="s">
        <v>73</v>
      </c>
      <c r="C56" s="193" t="s">
        <v>74</v>
      </c>
      <c r="D56" s="194"/>
      <c r="E56" s="194"/>
      <c r="F56" s="139" t="s">
        <v>24</v>
      </c>
      <c r="G56" s="132"/>
      <c r="H56" s="132"/>
      <c r="I56" s="132">
        <f>'1 01 Pol'!G18</f>
        <v>0</v>
      </c>
      <c r="J56" s="137" t="str">
        <f>IF(I64=0,"",I56/I64*100)</f>
        <v/>
      </c>
    </row>
    <row r="57" spans="1:10" ht="36.75" customHeight="1" x14ac:dyDescent="0.2">
      <c r="A57" s="126"/>
      <c r="B57" s="131" t="s">
        <v>75</v>
      </c>
      <c r="C57" s="193" t="s">
        <v>76</v>
      </c>
      <c r="D57" s="194"/>
      <c r="E57" s="194"/>
      <c r="F57" s="139" t="s">
        <v>24</v>
      </c>
      <c r="G57" s="132"/>
      <c r="H57" s="132"/>
      <c r="I57" s="132">
        <f>'1 01 Pol'!G33</f>
        <v>0</v>
      </c>
      <c r="J57" s="137" t="str">
        <f>IF(I64=0,"",I57/I64*100)</f>
        <v/>
      </c>
    </row>
    <row r="58" spans="1:10" ht="36.75" customHeight="1" x14ac:dyDescent="0.2">
      <c r="A58" s="126"/>
      <c r="B58" s="131" t="s">
        <v>77</v>
      </c>
      <c r="C58" s="193" t="s">
        <v>78</v>
      </c>
      <c r="D58" s="194"/>
      <c r="E58" s="194"/>
      <c r="F58" s="139" t="s">
        <v>24</v>
      </c>
      <c r="G58" s="132"/>
      <c r="H58" s="132"/>
      <c r="I58" s="132">
        <f>'1 01 Pol'!G48</f>
        <v>0</v>
      </c>
      <c r="J58" s="137" t="str">
        <f>IF(I64=0,"",I58/I64*100)</f>
        <v/>
      </c>
    </row>
    <row r="59" spans="1:10" ht="36.75" customHeight="1" x14ac:dyDescent="0.2">
      <c r="A59" s="126"/>
      <c r="B59" s="131" t="s">
        <v>79</v>
      </c>
      <c r="C59" s="193" t="s">
        <v>80</v>
      </c>
      <c r="D59" s="194"/>
      <c r="E59" s="194"/>
      <c r="F59" s="139" t="s">
        <v>24</v>
      </c>
      <c r="G59" s="132"/>
      <c r="H59" s="132"/>
      <c r="I59" s="132">
        <f>'1 01 Pol'!G63</f>
        <v>0</v>
      </c>
      <c r="J59" s="137" t="str">
        <f>IF(I64=0,"",I59/I64*100)</f>
        <v/>
      </c>
    </row>
    <row r="60" spans="1:10" ht="36.75" customHeight="1" x14ac:dyDescent="0.2">
      <c r="A60" s="126"/>
      <c r="B60" s="131" t="s">
        <v>81</v>
      </c>
      <c r="C60" s="193" t="s">
        <v>82</v>
      </c>
      <c r="D60" s="194"/>
      <c r="E60" s="194"/>
      <c r="F60" s="139" t="s">
        <v>24</v>
      </c>
      <c r="G60" s="132"/>
      <c r="H60" s="132"/>
      <c r="I60" s="132">
        <f>'1 01 Pol'!G80</f>
        <v>0</v>
      </c>
      <c r="J60" s="137" t="str">
        <f>IF(I64=0,"",I60/I64*100)</f>
        <v/>
      </c>
    </row>
    <row r="61" spans="1:10" ht="36.75" customHeight="1" x14ac:dyDescent="0.2">
      <c r="A61" s="126"/>
      <c r="B61" s="131" t="s">
        <v>83</v>
      </c>
      <c r="C61" s="193" t="s">
        <v>82</v>
      </c>
      <c r="D61" s="194"/>
      <c r="E61" s="194"/>
      <c r="F61" s="139" t="s">
        <v>25</v>
      </c>
      <c r="G61" s="132"/>
      <c r="H61" s="132"/>
      <c r="I61" s="132">
        <f>'1 02 Pol'!G16</f>
        <v>0</v>
      </c>
      <c r="J61" s="137" t="str">
        <f>IF(I64=0,"",I61/I64*100)</f>
        <v/>
      </c>
    </row>
    <row r="62" spans="1:10" ht="36.75" customHeight="1" x14ac:dyDescent="0.2">
      <c r="A62" s="126"/>
      <c r="B62" s="131" t="s">
        <v>84</v>
      </c>
      <c r="C62" s="193" t="s">
        <v>27</v>
      </c>
      <c r="D62" s="194"/>
      <c r="E62" s="194"/>
      <c r="F62" s="139" t="s">
        <v>84</v>
      </c>
      <c r="G62" s="132"/>
      <c r="H62" s="132"/>
      <c r="I62" s="132">
        <f>'OVN 02 Naklady'!G8</f>
        <v>0</v>
      </c>
      <c r="J62" s="137" t="str">
        <f>IF(I64=0,"",I62/I64*100)</f>
        <v/>
      </c>
    </row>
    <row r="63" spans="1:10" ht="36.75" customHeight="1" x14ac:dyDescent="0.2">
      <c r="A63" s="126"/>
      <c r="B63" s="131" t="s">
        <v>85</v>
      </c>
      <c r="C63" s="193" t="s">
        <v>28</v>
      </c>
      <c r="D63" s="194"/>
      <c r="E63" s="194"/>
      <c r="F63" s="139" t="s">
        <v>85</v>
      </c>
      <c r="G63" s="132"/>
      <c r="H63" s="132"/>
      <c r="I63" s="132">
        <f>'OVN 02 Naklady'!G11</f>
        <v>0</v>
      </c>
      <c r="J63" s="137" t="str">
        <f>IF(I64=0,"",I63/I64*100)</f>
        <v/>
      </c>
    </row>
    <row r="64" spans="1:10" ht="25.5" customHeight="1" x14ac:dyDescent="0.2">
      <c r="A64" s="127"/>
      <c r="B64" s="133" t="s">
        <v>1</v>
      </c>
      <c r="C64" s="134"/>
      <c r="D64" s="135"/>
      <c r="E64" s="135"/>
      <c r="F64" s="140"/>
      <c r="G64" s="136"/>
      <c r="H64" s="136"/>
      <c r="I64" s="136">
        <f>SUM(I53:I63)</f>
        <v>0</v>
      </c>
      <c r="J64" s="138">
        <f>SUM(J53:J63)</f>
        <v>0</v>
      </c>
    </row>
    <row r="65" spans="6:10" x14ac:dyDescent="0.2">
      <c r="F65" s="89"/>
      <c r="G65" s="89"/>
      <c r="H65" s="89"/>
      <c r="I65" s="89"/>
      <c r="J65" s="90"/>
    </row>
    <row r="66" spans="6:10" x14ac:dyDescent="0.2">
      <c r="F66" s="89"/>
      <c r="G66" s="89"/>
      <c r="H66" s="89"/>
      <c r="I66" s="89"/>
      <c r="J66" s="90"/>
    </row>
    <row r="67" spans="6:10" x14ac:dyDescent="0.2">
      <c r="F67" s="89"/>
      <c r="G67" s="89"/>
      <c r="H67" s="89"/>
      <c r="I67" s="89"/>
      <c r="J67" s="90"/>
    </row>
  </sheetData>
  <sheetProtection algorithmName="SHA-512" hashValue="oI/Vt3kArk9p0GckYKzpURL5kF/+gdLvLNIO22/Vw741eEhw2MaLP1Vqnz+cGjHim5UX4hUAcqvT/PpvKCUGtA==" saltValue="Qvi2+++tNSGkuhdFOhfdf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B46:E46"/>
    <mergeCell ref="C53:E53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password="E7C2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S17" sqref="S17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86</v>
      </c>
      <c r="B1" s="248"/>
      <c r="C1" s="248"/>
      <c r="D1" s="248"/>
      <c r="E1" s="248"/>
      <c r="F1" s="248"/>
      <c r="G1" s="248"/>
      <c r="AG1" t="s">
        <v>87</v>
      </c>
    </row>
    <row r="2" spans="1:60" ht="24.95" customHeight="1" x14ac:dyDescent="0.2">
      <c r="A2" s="142" t="s">
        <v>7</v>
      </c>
      <c r="B2" s="49" t="s">
        <v>44</v>
      </c>
      <c r="C2" s="249" t="s">
        <v>258</v>
      </c>
      <c r="D2" s="250"/>
      <c r="E2" s="250"/>
      <c r="F2" s="250"/>
      <c r="G2" s="251"/>
      <c r="AG2" t="s">
        <v>88</v>
      </c>
    </row>
    <row r="3" spans="1:60" ht="24.95" customHeight="1" x14ac:dyDescent="0.2">
      <c r="A3" s="142" t="s">
        <v>8</v>
      </c>
      <c r="B3" s="49" t="s">
        <v>89</v>
      </c>
      <c r="C3" s="249" t="s">
        <v>57</v>
      </c>
      <c r="D3" s="250"/>
      <c r="E3" s="250"/>
      <c r="F3" s="250"/>
      <c r="G3" s="251"/>
      <c r="AC3" s="124" t="s">
        <v>90</v>
      </c>
      <c r="AG3" t="s">
        <v>91</v>
      </c>
    </row>
    <row r="4" spans="1:60" ht="24.95" customHeight="1" x14ac:dyDescent="0.2">
      <c r="A4" s="143" t="s">
        <v>9</v>
      </c>
      <c r="B4" s="144" t="s">
        <v>58</v>
      </c>
      <c r="C4" s="252" t="s">
        <v>57</v>
      </c>
      <c r="D4" s="253"/>
      <c r="E4" s="253"/>
      <c r="F4" s="253"/>
      <c r="G4" s="254"/>
      <c r="AG4" t="s">
        <v>92</v>
      </c>
    </row>
    <row r="5" spans="1:60" x14ac:dyDescent="0.2">
      <c r="D5" s="10"/>
    </row>
    <row r="6" spans="1:60" ht="38.25" x14ac:dyDescent="0.2">
      <c r="A6" s="146" t="s">
        <v>93</v>
      </c>
      <c r="B6" s="148" t="s">
        <v>94</v>
      </c>
      <c r="C6" s="148" t="s">
        <v>95</v>
      </c>
      <c r="D6" s="147" t="s">
        <v>96</v>
      </c>
      <c r="E6" s="146" t="s">
        <v>97</v>
      </c>
      <c r="F6" s="145" t="s">
        <v>98</v>
      </c>
      <c r="G6" s="146" t="s">
        <v>29</v>
      </c>
      <c r="H6" s="149" t="s">
        <v>30</v>
      </c>
      <c r="I6" s="149" t="s">
        <v>99</v>
      </c>
      <c r="J6" s="149" t="s">
        <v>31</v>
      </c>
      <c r="K6" s="149" t="s">
        <v>100</v>
      </c>
      <c r="L6" s="149" t="s">
        <v>101</v>
      </c>
      <c r="M6" s="149" t="s">
        <v>102</v>
      </c>
      <c r="N6" s="149" t="s">
        <v>103</v>
      </c>
      <c r="O6" s="149" t="s">
        <v>104</v>
      </c>
      <c r="P6" s="149" t="s">
        <v>105</v>
      </c>
      <c r="Q6" s="149" t="s">
        <v>106</v>
      </c>
      <c r="R6" s="149" t="s">
        <v>107</v>
      </c>
      <c r="S6" s="149" t="s">
        <v>108</v>
      </c>
      <c r="T6" s="149" t="s">
        <v>109</v>
      </c>
      <c r="U6" s="149" t="s">
        <v>110</v>
      </c>
      <c r="V6" s="149" t="s">
        <v>111</v>
      </c>
      <c r="W6" s="149" t="s">
        <v>112</v>
      </c>
      <c r="X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114</v>
      </c>
      <c r="B8" s="162" t="s">
        <v>84</v>
      </c>
      <c r="C8" s="182" t="s">
        <v>27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38159.019999999997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115</v>
      </c>
    </row>
    <row r="9" spans="1:60" outlineLevel="1" x14ac:dyDescent="0.2">
      <c r="A9" s="174">
        <v>1</v>
      </c>
      <c r="B9" s="175" t="s">
        <v>116</v>
      </c>
      <c r="C9" s="183" t="s">
        <v>117</v>
      </c>
      <c r="D9" s="176" t="s">
        <v>118</v>
      </c>
      <c r="E9" s="177">
        <v>1</v>
      </c>
      <c r="F9" s="178"/>
      <c r="G9" s="179">
        <f>ROUND(E9*F9,2)</f>
        <v>0</v>
      </c>
      <c r="H9" s="178">
        <v>0</v>
      </c>
      <c r="I9" s="179">
        <f>ROUND(E9*H9,2)</f>
        <v>0</v>
      </c>
      <c r="J9" s="178">
        <v>26935.78</v>
      </c>
      <c r="K9" s="179">
        <f>ROUND(E9*J9,2)</f>
        <v>26935.78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119</v>
      </c>
      <c r="T9" s="180" t="s">
        <v>120</v>
      </c>
      <c r="U9" s="159">
        <v>0</v>
      </c>
      <c r="V9" s="159">
        <f>ROUND(E9*U9,2)</f>
        <v>0</v>
      </c>
      <c r="W9" s="159"/>
      <c r="X9" s="159" t="s">
        <v>121</v>
      </c>
      <c r="Y9" s="150"/>
      <c r="Z9" s="150"/>
      <c r="AA9" s="150"/>
      <c r="AB9" s="150"/>
      <c r="AC9" s="150"/>
      <c r="AD9" s="150"/>
      <c r="AE9" s="150"/>
      <c r="AF9" s="150"/>
      <c r="AG9" s="150" t="s">
        <v>122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123</v>
      </c>
      <c r="C10" s="183" t="s">
        <v>124</v>
      </c>
      <c r="D10" s="176" t="s">
        <v>118</v>
      </c>
      <c r="E10" s="177">
        <v>1</v>
      </c>
      <c r="F10" s="178"/>
      <c r="G10" s="179">
        <f>ROUND(E10*F10,2)</f>
        <v>0</v>
      </c>
      <c r="H10" s="178">
        <v>0</v>
      </c>
      <c r="I10" s="179">
        <f>ROUND(E10*H10,2)</f>
        <v>0</v>
      </c>
      <c r="J10" s="178">
        <v>11223.24</v>
      </c>
      <c r="K10" s="179">
        <f>ROUND(E10*J10,2)</f>
        <v>11223.24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119</v>
      </c>
      <c r="T10" s="180" t="s">
        <v>120</v>
      </c>
      <c r="U10" s="159">
        <v>0</v>
      </c>
      <c r="V10" s="159">
        <f>ROUND(E10*U10,2)</f>
        <v>0</v>
      </c>
      <c r="W10" s="159"/>
      <c r="X10" s="159" t="s">
        <v>121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125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1" t="s">
        <v>114</v>
      </c>
      <c r="B11" s="162" t="s">
        <v>85</v>
      </c>
      <c r="C11" s="182" t="s">
        <v>28</v>
      </c>
      <c r="D11" s="163"/>
      <c r="E11" s="164"/>
      <c r="F11" s="165"/>
      <c r="G11" s="165">
        <f>SUMIF(AG12:AG12,"&lt;&gt;NOR",G12:G12)</f>
        <v>0</v>
      </c>
      <c r="H11" s="165"/>
      <c r="I11" s="165">
        <f>SUM(I12:I12)</f>
        <v>0</v>
      </c>
      <c r="J11" s="165"/>
      <c r="K11" s="165">
        <f>SUM(K12:K12)</f>
        <v>12000</v>
      </c>
      <c r="L11" s="165"/>
      <c r="M11" s="165">
        <f>SUM(M12:M12)</f>
        <v>0</v>
      </c>
      <c r="N11" s="165"/>
      <c r="O11" s="165">
        <f>SUM(O12:O12)</f>
        <v>0</v>
      </c>
      <c r="P11" s="165"/>
      <c r="Q11" s="165">
        <f>SUM(Q12:Q12)</f>
        <v>0</v>
      </c>
      <c r="R11" s="165"/>
      <c r="S11" s="165"/>
      <c r="T11" s="166"/>
      <c r="U11" s="160"/>
      <c r="V11" s="160">
        <f>SUM(V12:V12)</f>
        <v>0</v>
      </c>
      <c r="W11" s="160"/>
      <c r="X11" s="160"/>
      <c r="AG11" t="s">
        <v>115</v>
      </c>
    </row>
    <row r="12" spans="1:60" outlineLevel="1" x14ac:dyDescent="0.2">
      <c r="A12" s="167">
        <v>3</v>
      </c>
      <c r="B12" s="168" t="s">
        <v>126</v>
      </c>
      <c r="C12" s="184" t="s">
        <v>127</v>
      </c>
      <c r="D12" s="169" t="s">
        <v>118</v>
      </c>
      <c r="E12" s="170">
        <v>1</v>
      </c>
      <c r="F12" s="171"/>
      <c r="G12" s="172">
        <f>ROUND(E12*F12,2)</f>
        <v>0</v>
      </c>
      <c r="H12" s="171">
        <v>0</v>
      </c>
      <c r="I12" s="172">
        <f>ROUND(E12*H12,2)</f>
        <v>0</v>
      </c>
      <c r="J12" s="171">
        <v>12000</v>
      </c>
      <c r="K12" s="172">
        <f>ROUND(E12*J12,2)</f>
        <v>12000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119</v>
      </c>
      <c r="T12" s="173" t="s">
        <v>120</v>
      </c>
      <c r="U12" s="159">
        <v>0</v>
      </c>
      <c r="V12" s="159">
        <f>ROUND(E12*U12,2)</f>
        <v>0</v>
      </c>
      <c r="W12" s="159"/>
      <c r="X12" s="159" t="s">
        <v>121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128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3"/>
      <c r="B13" s="4"/>
      <c r="C13" s="185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101</v>
      </c>
    </row>
    <row r="14" spans="1:60" x14ac:dyDescent="0.2">
      <c r="A14" s="153"/>
      <c r="B14" s="154" t="s">
        <v>29</v>
      </c>
      <c r="C14" s="186"/>
      <c r="D14" s="155"/>
      <c r="E14" s="156"/>
      <c r="F14" s="156"/>
      <c r="G14" s="181">
        <f>G8+G11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129</v>
      </c>
    </row>
    <row r="15" spans="1:60" x14ac:dyDescent="0.2">
      <c r="C15" s="187"/>
      <c r="D15" s="10"/>
      <c r="AG15" t="s">
        <v>130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5k7H69SlYupZ1z7X+vrSYaaQ+Vr150z/g7bsq2RM6ywciZ0iHgBGvii/epFzjRMWxaH3zSbr7H3tBGynboIBg==" saltValue="KEV/oAB2bTqFP22pXJ1WC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4995"/>
  <sheetViews>
    <sheetView tabSelected="1" workbookViewId="0">
      <pane ySplit="7" topLeftCell="A35" activePane="bottomLeft" state="frozen"/>
      <selection pane="bottomLeft" activeCell="B93" sqref="B93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131</v>
      </c>
      <c r="B1" s="248"/>
      <c r="C1" s="248"/>
      <c r="D1" s="248"/>
      <c r="E1" s="248"/>
      <c r="F1" s="248"/>
      <c r="G1" s="248"/>
      <c r="AG1" t="s">
        <v>87</v>
      </c>
    </row>
    <row r="2" spans="1:60" ht="24.95" customHeight="1" x14ac:dyDescent="0.2">
      <c r="A2" s="142" t="s">
        <v>7</v>
      </c>
      <c r="B2" s="49" t="s">
        <v>44</v>
      </c>
      <c r="C2" s="249" t="s">
        <v>45</v>
      </c>
      <c r="D2" s="250"/>
      <c r="E2" s="250"/>
      <c r="F2" s="250"/>
      <c r="G2" s="251"/>
      <c r="AG2" t="s">
        <v>88</v>
      </c>
    </row>
    <row r="3" spans="1:60" ht="24.95" customHeight="1" x14ac:dyDescent="0.2">
      <c r="A3" s="142" t="s">
        <v>8</v>
      </c>
      <c r="B3" s="49" t="s">
        <v>60</v>
      </c>
      <c r="C3" s="249" t="s">
        <v>61</v>
      </c>
      <c r="D3" s="250"/>
      <c r="E3" s="250"/>
      <c r="F3" s="250"/>
      <c r="G3" s="251"/>
      <c r="AC3" s="124" t="s">
        <v>88</v>
      </c>
      <c r="AG3" t="s">
        <v>91</v>
      </c>
    </row>
    <row r="4" spans="1:60" ht="24.95" customHeight="1" x14ac:dyDescent="0.2">
      <c r="A4" s="143" t="s">
        <v>9</v>
      </c>
      <c r="B4" s="144" t="s">
        <v>62</v>
      </c>
      <c r="C4" s="252" t="s">
        <v>61</v>
      </c>
      <c r="D4" s="253"/>
      <c r="E4" s="253"/>
      <c r="F4" s="253"/>
      <c r="G4" s="254"/>
      <c r="AG4" t="s">
        <v>92</v>
      </c>
    </row>
    <row r="5" spans="1:60" x14ac:dyDescent="0.2">
      <c r="D5" s="10"/>
    </row>
    <row r="6" spans="1:60" ht="38.25" x14ac:dyDescent="0.2">
      <c r="A6" s="146" t="s">
        <v>93</v>
      </c>
      <c r="B6" s="148" t="s">
        <v>94</v>
      </c>
      <c r="C6" s="148" t="s">
        <v>95</v>
      </c>
      <c r="D6" s="147" t="s">
        <v>96</v>
      </c>
      <c r="E6" s="146" t="s">
        <v>97</v>
      </c>
      <c r="F6" s="145" t="s">
        <v>98</v>
      </c>
      <c r="G6" s="146" t="s">
        <v>29</v>
      </c>
      <c r="H6" s="149" t="s">
        <v>30</v>
      </c>
      <c r="I6" s="149" t="s">
        <v>99</v>
      </c>
      <c r="J6" s="149" t="s">
        <v>31</v>
      </c>
      <c r="K6" s="149" t="s">
        <v>100</v>
      </c>
      <c r="L6" s="149" t="s">
        <v>101</v>
      </c>
      <c r="M6" s="149" t="s">
        <v>102</v>
      </c>
      <c r="N6" s="149" t="s">
        <v>103</v>
      </c>
      <c r="O6" s="149" t="s">
        <v>104</v>
      </c>
      <c r="P6" s="149" t="s">
        <v>105</v>
      </c>
      <c r="Q6" s="149" t="s">
        <v>106</v>
      </c>
      <c r="R6" s="149" t="s">
        <v>107</v>
      </c>
      <c r="S6" s="149" t="s">
        <v>108</v>
      </c>
      <c r="T6" s="149" t="s">
        <v>109</v>
      </c>
      <c r="U6" s="149" t="s">
        <v>110</v>
      </c>
      <c r="V6" s="149" t="s">
        <v>111</v>
      </c>
      <c r="W6" s="149" t="s">
        <v>112</v>
      </c>
      <c r="X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114</v>
      </c>
      <c r="B8" s="162" t="s">
        <v>69</v>
      </c>
      <c r="C8" s="182" t="s">
        <v>70</v>
      </c>
      <c r="D8" s="163"/>
      <c r="E8" s="164"/>
      <c r="F8" s="165"/>
      <c r="G8" s="165">
        <f>SUMIF(AG9:AG12,"&lt;&gt;NOR",G9:G12)</f>
        <v>0</v>
      </c>
      <c r="H8" s="165"/>
      <c r="I8" s="165">
        <f>SUM(I9:I11)</f>
        <v>67252</v>
      </c>
      <c r="J8" s="165"/>
      <c r="K8" s="165">
        <f>SUM(K9:K11)</f>
        <v>0</v>
      </c>
      <c r="L8" s="165"/>
      <c r="M8" s="165">
        <f>SUM(M9:M11)</f>
        <v>0</v>
      </c>
      <c r="N8" s="165"/>
      <c r="O8" s="165">
        <f>SUM(O9:O11)</f>
        <v>0</v>
      </c>
      <c r="P8" s="165"/>
      <c r="Q8" s="165">
        <f>SUM(Q9:Q11)</f>
        <v>0</v>
      </c>
      <c r="R8" s="165"/>
      <c r="S8" s="165"/>
      <c r="T8" s="166"/>
      <c r="U8" s="160"/>
      <c r="V8" s="160">
        <f>SUM(V9:V11)</f>
        <v>0</v>
      </c>
      <c r="W8" s="160"/>
      <c r="X8" s="160"/>
      <c r="AG8" t="s">
        <v>115</v>
      </c>
    </row>
    <row r="9" spans="1:60" ht="22.5" outlineLevel="1" x14ac:dyDescent="0.2">
      <c r="A9" s="174">
        <v>1</v>
      </c>
      <c r="B9" s="175" t="s">
        <v>136</v>
      </c>
      <c r="C9" s="183" t="s">
        <v>137</v>
      </c>
      <c r="D9" s="176" t="s">
        <v>132</v>
      </c>
      <c r="E9" s="177">
        <v>2</v>
      </c>
      <c r="F9" s="178"/>
      <c r="G9" s="179">
        <f>ROUND(E9*F9,2)</f>
        <v>0</v>
      </c>
      <c r="H9" s="178">
        <v>19490</v>
      </c>
      <c r="I9" s="179">
        <f>ROUND(E9*H9,2)</f>
        <v>38980</v>
      </c>
      <c r="J9" s="178">
        <v>0</v>
      </c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133</v>
      </c>
      <c r="T9" s="180" t="s">
        <v>120</v>
      </c>
      <c r="U9" s="159">
        <v>0</v>
      </c>
      <c r="V9" s="159">
        <f>ROUND(E9*U9,2)</f>
        <v>0</v>
      </c>
      <c r="W9" s="159"/>
      <c r="X9" s="159" t="s">
        <v>138</v>
      </c>
      <c r="Y9" s="150"/>
      <c r="Z9" s="150"/>
      <c r="AA9" s="150"/>
      <c r="AB9" s="150"/>
      <c r="AC9" s="150"/>
      <c r="AD9" s="150"/>
      <c r="AE9" s="150"/>
      <c r="AF9" s="150"/>
      <c r="AG9" s="150" t="s">
        <v>139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140</v>
      </c>
      <c r="C10" s="183" t="s">
        <v>141</v>
      </c>
      <c r="D10" s="176" t="s">
        <v>132</v>
      </c>
      <c r="E10" s="177">
        <v>2</v>
      </c>
      <c r="F10" s="178"/>
      <c r="G10" s="179">
        <f>ROUND(E10*F10,2)</f>
        <v>0</v>
      </c>
      <c r="H10" s="178">
        <v>9450</v>
      </c>
      <c r="I10" s="179">
        <f>ROUND(E10*H10,2)</f>
        <v>18900</v>
      </c>
      <c r="J10" s="178">
        <v>0</v>
      </c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79" t="s">
        <v>133</v>
      </c>
      <c r="T10" s="180" t="s">
        <v>120</v>
      </c>
      <c r="U10" s="159">
        <v>0</v>
      </c>
      <c r="V10" s="159">
        <f>ROUND(E10*U10,2)</f>
        <v>0</v>
      </c>
      <c r="W10" s="159"/>
      <c r="X10" s="159" t="s">
        <v>138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139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142</v>
      </c>
      <c r="C11" s="183" t="s">
        <v>143</v>
      </c>
      <c r="D11" s="176" t="s">
        <v>132</v>
      </c>
      <c r="E11" s="177">
        <v>2</v>
      </c>
      <c r="F11" s="178"/>
      <c r="G11" s="179">
        <f>ROUND(E11*F11,2)</f>
        <v>0</v>
      </c>
      <c r="H11" s="178">
        <v>4686</v>
      </c>
      <c r="I11" s="179">
        <f>ROUND(E11*H11,2)</f>
        <v>9372</v>
      </c>
      <c r="J11" s="178">
        <v>0</v>
      </c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79" t="s">
        <v>133</v>
      </c>
      <c r="T11" s="180" t="s">
        <v>120</v>
      </c>
      <c r="U11" s="159">
        <v>0</v>
      </c>
      <c r="V11" s="159">
        <f>ROUND(E11*U11,2)</f>
        <v>0</v>
      </c>
      <c r="W11" s="159"/>
      <c r="X11" s="159" t="s">
        <v>138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139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88">
        <v>4</v>
      </c>
      <c r="B12" s="175" t="s">
        <v>146</v>
      </c>
      <c r="C12" s="183" t="s">
        <v>259</v>
      </c>
      <c r="D12" s="176" t="s">
        <v>132</v>
      </c>
      <c r="E12" s="177">
        <v>2</v>
      </c>
      <c r="F12" s="178"/>
      <c r="G12" s="179">
        <f>ROUND(E12*F12,2)</f>
        <v>0</v>
      </c>
      <c r="H12" s="178">
        <v>4686</v>
      </c>
      <c r="I12" s="179">
        <f>ROUND(E12*H12,2)</f>
        <v>9372</v>
      </c>
      <c r="J12" s="178">
        <v>0</v>
      </c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/>
      <c r="S12" s="179" t="s">
        <v>133</v>
      </c>
      <c r="T12" s="180" t="s">
        <v>120</v>
      </c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1" t="s">
        <v>114</v>
      </c>
      <c r="B13" s="162" t="s">
        <v>71</v>
      </c>
      <c r="C13" s="182" t="s">
        <v>72</v>
      </c>
      <c r="D13" s="163"/>
      <c r="E13" s="164"/>
      <c r="F13" s="165"/>
      <c r="G13" s="165">
        <f>SUMIF(AG14:AG17,"&lt;&gt;NOR",G14:G17)</f>
        <v>0</v>
      </c>
      <c r="H13" s="165"/>
      <c r="I13" s="165">
        <f>SUM(I14:I16)</f>
        <v>33626</v>
      </c>
      <c r="J13" s="165"/>
      <c r="K13" s="165">
        <f>SUM(K14:K16)</f>
        <v>0</v>
      </c>
      <c r="L13" s="165"/>
      <c r="M13" s="165">
        <f>SUM(M14:M16)</f>
        <v>0</v>
      </c>
      <c r="N13" s="165"/>
      <c r="O13" s="165">
        <f>SUM(O14:O16)</f>
        <v>0</v>
      </c>
      <c r="P13" s="165"/>
      <c r="Q13" s="165">
        <f>SUM(Q14:Q16)</f>
        <v>0</v>
      </c>
      <c r="R13" s="165"/>
      <c r="S13" s="165"/>
      <c r="T13" s="166"/>
      <c r="U13" s="160"/>
      <c r="V13" s="160">
        <f>SUM(V14:V16)</f>
        <v>0</v>
      </c>
      <c r="W13" s="160"/>
      <c r="X13" s="160"/>
      <c r="AG13" t="s">
        <v>115</v>
      </c>
    </row>
    <row r="14" spans="1:60" ht="22.5" outlineLevel="1" x14ac:dyDescent="0.2">
      <c r="A14" s="174">
        <v>5</v>
      </c>
      <c r="B14" s="175" t="s">
        <v>144</v>
      </c>
      <c r="C14" s="183" t="s">
        <v>137</v>
      </c>
      <c r="D14" s="176" t="s">
        <v>132</v>
      </c>
      <c r="E14" s="177">
        <v>1</v>
      </c>
      <c r="F14" s="178"/>
      <c r="G14" s="179">
        <f>ROUND(E14*F14,2)</f>
        <v>0</v>
      </c>
      <c r="H14" s="178">
        <v>19490</v>
      </c>
      <c r="I14" s="179">
        <f>ROUND(E14*H14,2)</f>
        <v>19490</v>
      </c>
      <c r="J14" s="178">
        <v>0</v>
      </c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/>
      <c r="S14" s="179" t="s">
        <v>133</v>
      </c>
      <c r="T14" s="180" t="s">
        <v>120</v>
      </c>
      <c r="U14" s="159">
        <v>0</v>
      </c>
      <c r="V14" s="159">
        <f>ROUND(E14*U14,2)</f>
        <v>0</v>
      </c>
      <c r="W14" s="159"/>
      <c r="X14" s="159" t="s">
        <v>138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139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6</v>
      </c>
      <c r="B15" s="175" t="s">
        <v>145</v>
      </c>
      <c r="C15" s="183" t="s">
        <v>141</v>
      </c>
      <c r="D15" s="176" t="s">
        <v>132</v>
      </c>
      <c r="E15" s="177">
        <v>1</v>
      </c>
      <c r="F15" s="178"/>
      <c r="G15" s="179">
        <f>ROUND(E15*F15,2)</f>
        <v>0</v>
      </c>
      <c r="H15" s="178">
        <v>9450</v>
      </c>
      <c r="I15" s="179">
        <f>ROUND(E15*H15,2)</f>
        <v>9450</v>
      </c>
      <c r="J15" s="178">
        <v>0</v>
      </c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79" t="s">
        <v>133</v>
      </c>
      <c r="T15" s="180" t="s">
        <v>120</v>
      </c>
      <c r="U15" s="159">
        <v>0</v>
      </c>
      <c r="V15" s="159">
        <f>ROUND(E15*U15,2)</f>
        <v>0</v>
      </c>
      <c r="W15" s="159"/>
      <c r="X15" s="159" t="s">
        <v>138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139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7</v>
      </c>
      <c r="B16" s="175" t="s">
        <v>146</v>
      </c>
      <c r="C16" s="183" t="s">
        <v>143</v>
      </c>
      <c r="D16" s="176" t="s">
        <v>132</v>
      </c>
      <c r="E16" s="177">
        <v>1</v>
      </c>
      <c r="F16" s="178"/>
      <c r="G16" s="179">
        <f>ROUND(E16*F16,2)</f>
        <v>0</v>
      </c>
      <c r="H16" s="178">
        <v>4686</v>
      </c>
      <c r="I16" s="179">
        <f>ROUND(E16*H16,2)</f>
        <v>4686</v>
      </c>
      <c r="J16" s="178">
        <v>0</v>
      </c>
      <c r="K16" s="179">
        <f>ROUND(E16*J16,2)</f>
        <v>0</v>
      </c>
      <c r="L16" s="179">
        <v>21</v>
      </c>
      <c r="M16" s="179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79"/>
      <c r="S16" s="179" t="s">
        <v>133</v>
      </c>
      <c r="T16" s="180" t="s">
        <v>120</v>
      </c>
      <c r="U16" s="159">
        <v>0</v>
      </c>
      <c r="V16" s="159">
        <f>ROUND(E16*U16,2)</f>
        <v>0</v>
      </c>
      <c r="W16" s="159"/>
      <c r="X16" s="159" t="s">
        <v>138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139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89">
        <v>8</v>
      </c>
      <c r="B17" s="175" t="s">
        <v>260</v>
      </c>
      <c r="C17" s="183" t="s">
        <v>259</v>
      </c>
      <c r="D17" s="176" t="s">
        <v>132</v>
      </c>
      <c r="E17" s="177">
        <v>2</v>
      </c>
      <c r="F17" s="178"/>
      <c r="G17" s="179">
        <f>ROUND(E17*F17,2)</f>
        <v>0</v>
      </c>
      <c r="H17" s="178">
        <v>4686</v>
      </c>
      <c r="I17" s="179">
        <f>ROUND(E17*H17,2)</f>
        <v>9372</v>
      </c>
      <c r="J17" s="178">
        <v>0</v>
      </c>
      <c r="K17" s="179">
        <f>ROUND(E17*J17,2)</f>
        <v>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133</v>
      </c>
      <c r="T17" s="180" t="s">
        <v>120</v>
      </c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1" t="s">
        <v>114</v>
      </c>
      <c r="B18" s="162" t="s">
        <v>73</v>
      </c>
      <c r="C18" s="182" t="s">
        <v>74</v>
      </c>
      <c r="D18" s="163"/>
      <c r="E18" s="164"/>
      <c r="F18" s="165"/>
      <c r="G18" s="165">
        <f>SUMIF(AG19:AG32,"&lt;&gt;NOR",G19:G32)</f>
        <v>0</v>
      </c>
      <c r="H18" s="165"/>
      <c r="I18" s="165">
        <f>SUM(I19:I32)</f>
        <v>109731.73999999999</v>
      </c>
      <c r="J18" s="165"/>
      <c r="K18" s="165">
        <f>SUM(K19:K32)</f>
        <v>3886.19</v>
      </c>
      <c r="L18" s="165"/>
      <c r="M18" s="165">
        <f>SUM(M19:M32)</f>
        <v>0</v>
      </c>
      <c r="N18" s="165"/>
      <c r="O18" s="165">
        <f>SUM(O19:O32)</f>
        <v>0</v>
      </c>
      <c r="P18" s="165"/>
      <c r="Q18" s="165">
        <f>SUM(Q19:Q32)</f>
        <v>0</v>
      </c>
      <c r="R18" s="165"/>
      <c r="S18" s="165"/>
      <c r="T18" s="166"/>
      <c r="U18" s="160"/>
      <c r="V18" s="160">
        <f>SUM(V19:V32)</f>
        <v>0</v>
      </c>
      <c r="W18" s="160"/>
      <c r="X18" s="160"/>
      <c r="AG18" t="s">
        <v>115</v>
      </c>
    </row>
    <row r="19" spans="1:60" outlineLevel="1" x14ac:dyDescent="0.2">
      <c r="A19" s="174">
        <v>9</v>
      </c>
      <c r="B19" s="175" t="s">
        <v>147</v>
      </c>
      <c r="C19" s="183" t="s">
        <v>148</v>
      </c>
      <c r="D19" s="176" t="s">
        <v>149</v>
      </c>
      <c r="E19" s="177">
        <v>0.5</v>
      </c>
      <c r="F19" s="178"/>
      <c r="G19" s="179">
        <f>ROUND(E19*F19,2)</f>
        <v>0</v>
      </c>
      <c r="H19" s="178">
        <v>0</v>
      </c>
      <c r="I19" s="179">
        <f>ROUND(E19*H19,2)</f>
        <v>0</v>
      </c>
      <c r="J19" s="178">
        <v>253.38</v>
      </c>
      <c r="K19" s="179">
        <f>ROUND(E19*J19,2)</f>
        <v>126.69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133</v>
      </c>
      <c r="T19" s="180" t="s">
        <v>120</v>
      </c>
      <c r="U19" s="159">
        <v>0</v>
      </c>
      <c r="V19" s="159">
        <f>ROUND(E19*U19,2)</f>
        <v>0</v>
      </c>
      <c r="W19" s="159"/>
      <c r="X19" s="159" t="s">
        <v>134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135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10</v>
      </c>
      <c r="B20" s="175" t="s">
        <v>150</v>
      </c>
      <c r="C20" s="183" t="s">
        <v>151</v>
      </c>
      <c r="D20" s="176" t="s">
        <v>149</v>
      </c>
      <c r="E20" s="177">
        <v>2</v>
      </c>
      <c r="F20" s="178"/>
      <c r="G20" s="179">
        <f>ROUND(E20*F20,2)</f>
        <v>0</v>
      </c>
      <c r="H20" s="178">
        <v>0</v>
      </c>
      <c r="I20" s="179">
        <f>ROUND(E20*H20,2)</f>
        <v>0</v>
      </c>
      <c r="J20" s="178">
        <v>1107.25</v>
      </c>
      <c r="K20" s="179">
        <f>ROUND(E20*J20,2)</f>
        <v>2214.5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/>
      <c r="S20" s="179" t="s">
        <v>133</v>
      </c>
      <c r="T20" s="180" t="s">
        <v>120</v>
      </c>
      <c r="U20" s="159">
        <v>0</v>
      </c>
      <c r="V20" s="159">
        <f>ROUND(E20*U20,2)</f>
        <v>0</v>
      </c>
      <c r="W20" s="159"/>
      <c r="X20" s="159" t="s">
        <v>134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135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11</v>
      </c>
      <c r="B21" s="175" t="s">
        <v>152</v>
      </c>
      <c r="C21" s="183" t="s">
        <v>261</v>
      </c>
      <c r="D21" s="176" t="s">
        <v>132</v>
      </c>
      <c r="E21" s="177">
        <v>1</v>
      </c>
      <c r="F21" s="178"/>
      <c r="G21" s="179">
        <f>ROUND(E21*F21,2)</f>
        <v>0</v>
      </c>
      <c r="H21" s="178">
        <v>0</v>
      </c>
      <c r="I21" s="179">
        <f>ROUND(E21*H21,2)</f>
        <v>0</v>
      </c>
      <c r="J21" s="178">
        <v>1545</v>
      </c>
      <c r="K21" s="179">
        <f>ROUND(E21*J21,2)</f>
        <v>1545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/>
      <c r="S21" s="179" t="s">
        <v>133</v>
      </c>
      <c r="T21" s="180" t="s">
        <v>120</v>
      </c>
      <c r="U21" s="159">
        <v>0</v>
      </c>
      <c r="V21" s="159">
        <f>ROUND(E21*U21,2)</f>
        <v>0</v>
      </c>
      <c r="W21" s="159"/>
      <c r="X21" s="159" t="s">
        <v>134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135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33.75" outlineLevel="1" x14ac:dyDescent="0.2">
      <c r="A22" s="167">
        <v>12</v>
      </c>
      <c r="B22" s="168" t="s">
        <v>153</v>
      </c>
      <c r="C22" s="184" t="s">
        <v>154</v>
      </c>
      <c r="D22" s="169" t="s">
        <v>132</v>
      </c>
      <c r="E22" s="170">
        <v>1</v>
      </c>
      <c r="F22" s="171"/>
      <c r="G22" s="172">
        <f>ROUND(E22*F22,2)</f>
        <v>0</v>
      </c>
      <c r="H22" s="171">
        <v>76403</v>
      </c>
      <c r="I22" s="172">
        <f>ROUND(E22*H22,2)</f>
        <v>76403</v>
      </c>
      <c r="J22" s="171">
        <v>0</v>
      </c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133</v>
      </c>
      <c r="T22" s="173" t="s">
        <v>120</v>
      </c>
      <c r="U22" s="159">
        <v>0</v>
      </c>
      <c r="V22" s="159">
        <f>ROUND(E22*U22,2)</f>
        <v>0</v>
      </c>
      <c r="W22" s="159"/>
      <c r="X22" s="159" t="s">
        <v>138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139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55" t="s">
        <v>155</v>
      </c>
      <c r="D23" s="256"/>
      <c r="E23" s="256"/>
      <c r="F23" s="256"/>
      <c r="G23" s="256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156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13</v>
      </c>
      <c r="B24" s="175" t="s">
        <v>157</v>
      </c>
      <c r="C24" s="183" t="s">
        <v>158</v>
      </c>
      <c r="D24" s="176" t="s">
        <v>132</v>
      </c>
      <c r="E24" s="177">
        <v>1</v>
      </c>
      <c r="F24" s="178"/>
      <c r="G24" s="179">
        <f t="shared" ref="G24:G32" si="0">ROUND(E24*F24,2)</f>
        <v>0</v>
      </c>
      <c r="H24" s="178">
        <v>4210</v>
      </c>
      <c r="I24" s="179">
        <f t="shared" ref="I24:I32" si="1">ROUND(E24*H24,2)</f>
        <v>4210</v>
      </c>
      <c r="J24" s="178">
        <v>0</v>
      </c>
      <c r="K24" s="179">
        <f t="shared" ref="K24:K32" si="2">ROUND(E24*J24,2)</f>
        <v>0</v>
      </c>
      <c r="L24" s="179">
        <v>21</v>
      </c>
      <c r="M24" s="179">
        <f t="shared" ref="M24:M32" si="3">G24*(1+L24/100)</f>
        <v>0</v>
      </c>
      <c r="N24" s="179">
        <v>0</v>
      </c>
      <c r="O24" s="179">
        <f t="shared" ref="O24:O32" si="4">ROUND(E24*N24,2)</f>
        <v>0</v>
      </c>
      <c r="P24" s="179">
        <v>0</v>
      </c>
      <c r="Q24" s="179">
        <f t="shared" ref="Q24:Q32" si="5">ROUND(E24*P24,2)</f>
        <v>0</v>
      </c>
      <c r="R24" s="179"/>
      <c r="S24" s="179" t="s">
        <v>133</v>
      </c>
      <c r="T24" s="180" t="s">
        <v>120</v>
      </c>
      <c r="U24" s="159">
        <v>0</v>
      </c>
      <c r="V24" s="159">
        <f t="shared" ref="V24:V32" si="6">ROUND(E24*U24,2)</f>
        <v>0</v>
      </c>
      <c r="W24" s="159"/>
      <c r="X24" s="159" t="s">
        <v>138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139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4">
        <v>14</v>
      </c>
      <c r="B25" s="175" t="s">
        <v>159</v>
      </c>
      <c r="C25" s="183" t="s">
        <v>160</v>
      </c>
      <c r="D25" s="176" t="s">
        <v>132</v>
      </c>
      <c r="E25" s="177">
        <v>1</v>
      </c>
      <c r="F25" s="178"/>
      <c r="G25" s="179">
        <f t="shared" si="0"/>
        <v>0</v>
      </c>
      <c r="H25" s="178">
        <v>7990.74</v>
      </c>
      <c r="I25" s="179">
        <f t="shared" si="1"/>
        <v>7990.74</v>
      </c>
      <c r="J25" s="178">
        <v>0</v>
      </c>
      <c r="K25" s="179">
        <f t="shared" si="2"/>
        <v>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133</v>
      </c>
      <c r="T25" s="180" t="s">
        <v>120</v>
      </c>
      <c r="U25" s="159">
        <v>0</v>
      </c>
      <c r="V25" s="159">
        <f t="shared" si="6"/>
        <v>0</v>
      </c>
      <c r="W25" s="159"/>
      <c r="X25" s="159" t="s">
        <v>138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139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15</v>
      </c>
      <c r="B26" s="175" t="s">
        <v>161</v>
      </c>
      <c r="C26" s="183" t="s">
        <v>162</v>
      </c>
      <c r="D26" s="176" t="s">
        <v>132</v>
      </c>
      <c r="E26" s="177">
        <v>2</v>
      </c>
      <c r="F26" s="178"/>
      <c r="G26" s="179">
        <f t="shared" si="0"/>
        <v>0</v>
      </c>
      <c r="H26" s="178">
        <v>3114.72</v>
      </c>
      <c r="I26" s="179">
        <f t="shared" si="1"/>
        <v>6229.44</v>
      </c>
      <c r="J26" s="178">
        <v>0</v>
      </c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133</v>
      </c>
      <c r="T26" s="180" t="s">
        <v>120</v>
      </c>
      <c r="U26" s="159">
        <v>0</v>
      </c>
      <c r="V26" s="159">
        <f t="shared" si="6"/>
        <v>0</v>
      </c>
      <c r="W26" s="159"/>
      <c r="X26" s="159" t="s">
        <v>138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139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16</v>
      </c>
      <c r="B27" s="175" t="s">
        <v>163</v>
      </c>
      <c r="C27" s="183" t="s">
        <v>164</v>
      </c>
      <c r="D27" s="176" t="s">
        <v>132</v>
      </c>
      <c r="E27" s="177">
        <v>1</v>
      </c>
      <c r="F27" s="178"/>
      <c r="G27" s="179">
        <f t="shared" si="0"/>
        <v>0</v>
      </c>
      <c r="H27" s="178">
        <v>2747.01</v>
      </c>
      <c r="I27" s="179">
        <f t="shared" si="1"/>
        <v>2747.01</v>
      </c>
      <c r="J27" s="178">
        <v>0</v>
      </c>
      <c r="K27" s="179">
        <f t="shared" si="2"/>
        <v>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133</v>
      </c>
      <c r="T27" s="180" t="s">
        <v>120</v>
      </c>
      <c r="U27" s="159">
        <v>0</v>
      </c>
      <c r="V27" s="159">
        <f t="shared" si="6"/>
        <v>0</v>
      </c>
      <c r="W27" s="159"/>
      <c r="X27" s="159" t="s">
        <v>138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139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17</v>
      </c>
      <c r="B28" s="175" t="s">
        <v>165</v>
      </c>
      <c r="C28" s="183" t="s">
        <v>166</v>
      </c>
      <c r="D28" s="176" t="s">
        <v>132</v>
      </c>
      <c r="E28" s="177">
        <v>1</v>
      </c>
      <c r="F28" s="178"/>
      <c r="G28" s="179">
        <f t="shared" si="0"/>
        <v>0</v>
      </c>
      <c r="H28" s="178">
        <v>957.9</v>
      </c>
      <c r="I28" s="179">
        <f t="shared" si="1"/>
        <v>957.9</v>
      </c>
      <c r="J28" s="178">
        <v>0</v>
      </c>
      <c r="K28" s="179">
        <f t="shared" si="2"/>
        <v>0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133</v>
      </c>
      <c r="T28" s="180" t="s">
        <v>120</v>
      </c>
      <c r="U28" s="159">
        <v>0</v>
      </c>
      <c r="V28" s="159">
        <f t="shared" si="6"/>
        <v>0</v>
      </c>
      <c r="W28" s="159"/>
      <c r="X28" s="159" t="s">
        <v>138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139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18</v>
      </c>
      <c r="B29" s="175" t="s">
        <v>167</v>
      </c>
      <c r="C29" s="183" t="s">
        <v>168</v>
      </c>
      <c r="D29" s="176" t="s">
        <v>149</v>
      </c>
      <c r="E29" s="177">
        <v>3</v>
      </c>
      <c r="F29" s="178"/>
      <c r="G29" s="179">
        <f t="shared" si="0"/>
        <v>0</v>
      </c>
      <c r="H29" s="178">
        <v>303.85000000000002</v>
      </c>
      <c r="I29" s="179">
        <f t="shared" si="1"/>
        <v>911.55</v>
      </c>
      <c r="J29" s="178">
        <v>0</v>
      </c>
      <c r="K29" s="179">
        <f t="shared" si="2"/>
        <v>0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133</v>
      </c>
      <c r="T29" s="180" t="s">
        <v>120</v>
      </c>
      <c r="U29" s="159">
        <v>0</v>
      </c>
      <c r="V29" s="159">
        <f t="shared" si="6"/>
        <v>0</v>
      </c>
      <c r="W29" s="159"/>
      <c r="X29" s="159" t="s">
        <v>138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139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19</v>
      </c>
      <c r="B30" s="175" t="s">
        <v>169</v>
      </c>
      <c r="C30" s="183" t="s">
        <v>170</v>
      </c>
      <c r="D30" s="176" t="s">
        <v>149</v>
      </c>
      <c r="E30" s="177">
        <v>1.5</v>
      </c>
      <c r="F30" s="178"/>
      <c r="G30" s="179">
        <f t="shared" si="0"/>
        <v>0</v>
      </c>
      <c r="H30" s="178">
        <v>338.87</v>
      </c>
      <c r="I30" s="179">
        <f t="shared" si="1"/>
        <v>508.31</v>
      </c>
      <c r="J30" s="178">
        <v>0</v>
      </c>
      <c r="K30" s="179">
        <f t="shared" si="2"/>
        <v>0</v>
      </c>
      <c r="L30" s="179">
        <v>21</v>
      </c>
      <c r="M30" s="179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79"/>
      <c r="S30" s="179" t="s">
        <v>133</v>
      </c>
      <c r="T30" s="180" t="s">
        <v>120</v>
      </c>
      <c r="U30" s="159">
        <v>0</v>
      </c>
      <c r="V30" s="159">
        <f t="shared" si="6"/>
        <v>0</v>
      </c>
      <c r="W30" s="159"/>
      <c r="X30" s="159" t="s">
        <v>138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139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20</v>
      </c>
      <c r="B31" s="175" t="s">
        <v>171</v>
      </c>
      <c r="C31" s="183" t="s">
        <v>172</v>
      </c>
      <c r="D31" s="176" t="s">
        <v>173</v>
      </c>
      <c r="E31" s="177">
        <v>1</v>
      </c>
      <c r="F31" s="178"/>
      <c r="G31" s="179">
        <f t="shared" si="0"/>
        <v>0</v>
      </c>
      <c r="H31" s="178">
        <v>507.79</v>
      </c>
      <c r="I31" s="179">
        <f t="shared" si="1"/>
        <v>507.79</v>
      </c>
      <c r="J31" s="178">
        <v>0</v>
      </c>
      <c r="K31" s="179">
        <f t="shared" si="2"/>
        <v>0</v>
      </c>
      <c r="L31" s="179">
        <v>21</v>
      </c>
      <c r="M31" s="179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79"/>
      <c r="S31" s="179" t="s">
        <v>133</v>
      </c>
      <c r="T31" s="180" t="s">
        <v>120</v>
      </c>
      <c r="U31" s="159">
        <v>0</v>
      </c>
      <c r="V31" s="159">
        <f t="shared" si="6"/>
        <v>0</v>
      </c>
      <c r="W31" s="159"/>
      <c r="X31" s="159" t="s">
        <v>138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139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21</v>
      </c>
      <c r="B32" s="175" t="s">
        <v>174</v>
      </c>
      <c r="C32" s="183" t="s">
        <v>143</v>
      </c>
      <c r="D32" s="176" t="s">
        <v>132</v>
      </c>
      <c r="E32" s="177">
        <v>1</v>
      </c>
      <c r="F32" s="178"/>
      <c r="G32" s="179">
        <f t="shared" si="0"/>
        <v>0</v>
      </c>
      <c r="H32" s="178">
        <v>9266</v>
      </c>
      <c r="I32" s="179">
        <f t="shared" si="1"/>
        <v>9266</v>
      </c>
      <c r="J32" s="178">
        <v>0</v>
      </c>
      <c r="K32" s="179">
        <f t="shared" si="2"/>
        <v>0</v>
      </c>
      <c r="L32" s="179">
        <v>21</v>
      </c>
      <c r="M32" s="179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79"/>
      <c r="S32" s="179" t="s">
        <v>133</v>
      </c>
      <c r="T32" s="180" t="s">
        <v>120</v>
      </c>
      <c r="U32" s="159">
        <v>0</v>
      </c>
      <c r="V32" s="159">
        <f t="shared" si="6"/>
        <v>0</v>
      </c>
      <c r="W32" s="159"/>
      <c r="X32" s="159" t="s">
        <v>138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139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1" t="s">
        <v>114</v>
      </c>
      <c r="B33" s="162" t="s">
        <v>75</v>
      </c>
      <c r="C33" s="182" t="s">
        <v>76</v>
      </c>
      <c r="D33" s="163"/>
      <c r="E33" s="164"/>
      <c r="F33" s="165"/>
      <c r="G33" s="165">
        <f>SUMIF(AG34:AG47,"&lt;&gt;NOR",G34:G47)</f>
        <v>0</v>
      </c>
      <c r="H33" s="165"/>
      <c r="I33" s="165">
        <f>SUM(I34:I47)</f>
        <v>108934</v>
      </c>
      <c r="J33" s="165"/>
      <c r="K33" s="165">
        <f>SUM(K34:K47)</f>
        <v>3932.54</v>
      </c>
      <c r="L33" s="165"/>
      <c r="M33" s="165">
        <f>SUM(M34:M47)</f>
        <v>0</v>
      </c>
      <c r="N33" s="165"/>
      <c r="O33" s="165">
        <f>SUM(O34:O47)</f>
        <v>0</v>
      </c>
      <c r="P33" s="165"/>
      <c r="Q33" s="165">
        <f>SUM(Q34:Q47)</f>
        <v>0</v>
      </c>
      <c r="R33" s="165"/>
      <c r="S33" s="165"/>
      <c r="T33" s="166"/>
      <c r="U33" s="160"/>
      <c r="V33" s="160">
        <f>SUM(V34:V47)</f>
        <v>0</v>
      </c>
      <c r="W33" s="160"/>
      <c r="X33" s="160"/>
      <c r="AG33" t="s">
        <v>115</v>
      </c>
    </row>
    <row r="34" spans="1:60" outlineLevel="1" x14ac:dyDescent="0.2">
      <c r="A34" s="174">
        <v>22</v>
      </c>
      <c r="B34" s="175" t="s">
        <v>175</v>
      </c>
      <c r="C34" s="183" t="s">
        <v>148</v>
      </c>
      <c r="D34" s="176" t="s">
        <v>149</v>
      </c>
      <c r="E34" s="177">
        <v>0.5</v>
      </c>
      <c r="F34" s="178"/>
      <c r="G34" s="179">
        <f t="shared" ref="G34:G38" si="7">ROUND(E34*F34,2)</f>
        <v>0</v>
      </c>
      <c r="H34" s="178">
        <v>0</v>
      </c>
      <c r="I34" s="179">
        <f t="shared" ref="I34:I38" si="8">ROUND(E34*H34,2)</f>
        <v>0</v>
      </c>
      <c r="J34" s="178">
        <v>253.38</v>
      </c>
      <c r="K34" s="179">
        <f t="shared" ref="K34:K38" si="9">ROUND(E34*J34,2)</f>
        <v>126.69</v>
      </c>
      <c r="L34" s="179">
        <v>21</v>
      </c>
      <c r="M34" s="179">
        <f t="shared" ref="M34:M38" si="10">G34*(1+L34/100)</f>
        <v>0</v>
      </c>
      <c r="N34" s="179">
        <v>0</v>
      </c>
      <c r="O34" s="179">
        <f t="shared" ref="O34:O38" si="11">ROUND(E34*N34,2)</f>
        <v>0</v>
      </c>
      <c r="P34" s="179">
        <v>0</v>
      </c>
      <c r="Q34" s="179">
        <f t="shared" ref="Q34:Q38" si="12">ROUND(E34*P34,2)</f>
        <v>0</v>
      </c>
      <c r="R34" s="179"/>
      <c r="S34" s="179" t="s">
        <v>133</v>
      </c>
      <c r="T34" s="180" t="s">
        <v>120</v>
      </c>
      <c r="U34" s="159">
        <v>0</v>
      </c>
      <c r="V34" s="159">
        <f t="shared" ref="V34:V38" si="13">ROUND(E34*U34,2)</f>
        <v>0</v>
      </c>
      <c r="W34" s="159"/>
      <c r="X34" s="159" t="s">
        <v>134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135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4">
        <v>23</v>
      </c>
      <c r="B35" s="175" t="s">
        <v>176</v>
      </c>
      <c r="C35" s="183" t="s">
        <v>151</v>
      </c>
      <c r="D35" s="176" t="s">
        <v>149</v>
      </c>
      <c r="E35" s="177">
        <v>2</v>
      </c>
      <c r="F35" s="178"/>
      <c r="G35" s="179">
        <f t="shared" si="7"/>
        <v>0</v>
      </c>
      <c r="H35" s="178">
        <v>0</v>
      </c>
      <c r="I35" s="179">
        <f t="shared" si="8"/>
        <v>0</v>
      </c>
      <c r="J35" s="178">
        <v>1107.25</v>
      </c>
      <c r="K35" s="179">
        <f t="shared" si="9"/>
        <v>2214.5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133</v>
      </c>
      <c r="T35" s="180" t="s">
        <v>120</v>
      </c>
      <c r="U35" s="159">
        <v>0</v>
      </c>
      <c r="V35" s="159">
        <f t="shared" si="13"/>
        <v>0</v>
      </c>
      <c r="W35" s="159"/>
      <c r="X35" s="159" t="s">
        <v>134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135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4">
        <v>24</v>
      </c>
      <c r="B36" s="175" t="s">
        <v>177</v>
      </c>
      <c r="C36" s="183" t="s">
        <v>178</v>
      </c>
      <c r="D36" s="176" t="s">
        <v>173</v>
      </c>
      <c r="E36" s="177">
        <v>0.1</v>
      </c>
      <c r="F36" s="178"/>
      <c r="G36" s="179">
        <f t="shared" si="7"/>
        <v>0</v>
      </c>
      <c r="H36" s="178">
        <v>0</v>
      </c>
      <c r="I36" s="179">
        <f t="shared" si="8"/>
        <v>0</v>
      </c>
      <c r="J36" s="178">
        <v>463.5</v>
      </c>
      <c r="K36" s="179">
        <f t="shared" si="9"/>
        <v>46.35</v>
      </c>
      <c r="L36" s="179">
        <v>21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/>
      <c r="S36" s="179" t="s">
        <v>133</v>
      </c>
      <c r="T36" s="180" t="s">
        <v>120</v>
      </c>
      <c r="U36" s="159">
        <v>0</v>
      </c>
      <c r="V36" s="159">
        <f t="shared" si="13"/>
        <v>0</v>
      </c>
      <c r="W36" s="159"/>
      <c r="X36" s="159" t="s">
        <v>134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135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4">
        <v>25</v>
      </c>
      <c r="B37" s="175" t="s">
        <v>179</v>
      </c>
      <c r="C37" s="183" t="s">
        <v>261</v>
      </c>
      <c r="D37" s="176" t="s">
        <v>132</v>
      </c>
      <c r="E37" s="177">
        <v>1</v>
      </c>
      <c r="F37" s="178"/>
      <c r="G37" s="179">
        <f t="shared" si="7"/>
        <v>0</v>
      </c>
      <c r="H37" s="178">
        <v>0</v>
      </c>
      <c r="I37" s="179">
        <f t="shared" si="8"/>
        <v>0</v>
      </c>
      <c r="J37" s="178">
        <v>1545</v>
      </c>
      <c r="K37" s="179">
        <f t="shared" si="9"/>
        <v>1545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/>
      <c r="S37" s="179" t="s">
        <v>133</v>
      </c>
      <c r="T37" s="180" t="s">
        <v>120</v>
      </c>
      <c r="U37" s="159">
        <v>0</v>
      </c>
      <c r="V37" s="159">
        <f t="shared" si="13"/>
        <v>0</v>
      </c>
      <c r="W37" s="159"/>
      <c r="X37" s="159" t="s">
        <v>134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135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33.75" outlineLevel="1" x14ac:dyDescent="0.2">
      <c r="A38" s="167">
        <v>26</v>
      </c>
      <c r="B38" s="168" t="s">
        <v>180</v>
      </c>
      <c r="C38" s="184" t="s">
        <v>181</v>
      </c>
      <c r="D38" s="169" t="s">
        <v>132</v>
      </c>
      <c r="E38" s="170">
        <v>1</v>
      </c>
      <c r="F38" s="171"/>
      <c r="G38" s="172">
        <f t="shared" si="7"/>
        <v>0</v>
      </c>
      <c r="H38" s="171">
        <v>76403</v>
      </c>
      <c r="I38" s="172">
        <f t="shared" si="8"/>
        <v>76403</v>
      </c>
      <c r="J38" s="171">
        <v>0</v>
      </c>
      <c r="K38" s="172">
        <f t="shared" si="9"/>
        <v>0</v>
      </c>
      <c r="L38" s="172">
        <v>21</v>
      </c>
      <c r="M38" s="172">
        <f t="shared" si="10"/>
        <v>0</v>
      </c>
      <c r="N38" s="172">
        <v>0</v>
      </c>
      <c r="O38" s="172">
        <f t="shared" si="11"/>
        <v>0</v>
      </c>
      <c r="P38" s="172">
        <v>0</v>
      </c>
      <c r="Q38" s="172">
        <f t="shared" si="12"/>
        <v>0</v>
      </c>
      <c r="R38" s="172"/>
      <c r="S38" s="172" t="s">
        <v>133</v>
      </c>
      <c r="T38" s="173" t="s">
        <v>120</v>
      </c>
      <c r="U38" s="159">
        <v>0</v>
      </c>
      <c r="V38" s="159">
        <f t="shared" si="13"/>
        <v>0</v>
      </c>
      <c r="W38" s="159"/>
      <c r="X38" s="159" t="s">
        <v>138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139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55" t="s">
        <v>182</v>
      </c>
      <c r="D39" s="256"/>
      <c r="E39" s="256"/>
      <c r="F39" s="256"/>
      <c r="G39" s="256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156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27</v>
      </c>
      <c r="B40" s="175" t="s">
        <v>183</v>
      </c>
      <c r="C40" s="183" t="s">
        <v>158</v>
      </c>
      <c r="D40" s="176" t="s">
        <v>132</v>
      </c>
      <c r="E40" s="177">
        <v>1</v>
      </c>
      <c r="F40" s="178"/>
      <c r="G40" s="179">
        <f t="shared" ref="G40:G47" si="14">ROUND(E40*F40,2)</f>
        <v>0</v>
      </c>
      <c r="H40" s="178">
        <v>4210</v>
      </c>
      <c r="I40" s="179">
        <f t="shared" ref="I40:I47" si="15">ROUND(E40*H40,2)</f>
        <v>4210</v>
      </c>
      <c r="J40" s="178">
        <v>0</v>
      </c>
      <c r="K40" s="179">
        <f t="shared" ref="K40:K47" si="16">ROUND(E40*J40,2)</f>
        <v>0</v>
      </c>
      <c r="L40" s="179">
        <v>21</v>
      </c>
      <c r="M40" s="179">
        <f t="shared" ref="M40:M47" si="17">G40*(1+L40/100)</f>
        <v>0</v>
      </c>
      <c r="N40" s="179">
        <v>0</v>
      </c>
      <c r="O40" s="179">
        <f t="shared" ref="O40:O47" si="18">ROUND(E40*N40,2)</f>
        <v>0</v>
      </c>
      <c r="P40" s="179">
        <v>0</v>
      </c>
      <c r="Q40" s="179">
        <f t="shared" ref="Q40:Q47" si="19">ROUND(E40*P40,2)</f>
        <v>0</v>
      </c>
      <c r="R40" s="179"/>
      <c r="S40" s="179" t="s">
        <v>133</v>
      </c>
      <c r="T40" s="180" t="s">
        <v>120</v>
      </c>
      <c r="U40" s="159">
        <v>0</v>
      </c>
      <c r="V40" s="159">
        <f t="shared" ref="V40:V47" si="20">ROUND(E40*U40,2)</f>
        <v>0</v>
      </c>
      <c r="W40" s="159"/>
      <c r="X40" s="159" t="s">
        <v>138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139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4">
        <v>28</v>
      </c>
      <c r="B41" s="175" t="s">
        <v>184</v>
      </c>
      <c r="C41" s="183" t="s">
        <v>185</v>
      </c>
      <c r="D41" s="176" t="s">
        <v>132</v>
      </c>
      <c r="E41" s="177">
        <v>1</v>
      </c>
      <c r="F41" s="178"/>
      <c r="G41" s="179">
        <f t="shared" si="14"/>
        <v>0</v>
      </c>
      <c r="H41" s="178">
        <v>7069.92</v>
      </c>
      <c r="I41" s="179">
        <f t="shared" si="15"/>
        <v>7069.92</v>
      </c>
      <c r="J41" s="178">
        <v>0</v>
      </c>
      <c r="K41" s="179">
        <f t="shared" si="16"/>
        <v>0</v>
      </c>
      <c r="L41" s="179">
        <v>21</v>
      </c>
      <c r="M41" s="179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133</v>
      </c>
      <c r="T41" s="180" t="s">
        <v>120</v>
      </c>
      <c r="U41" s="159">
        <v>0</v>
      </c>
      <c r="V41" s="159">
        <f t="shared" si="20"/>
        <v>0</v>
      </c>
      <c r="W41" s="159"/>
      <c r="X41" s="159" t="s">
        <v>138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139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29</v>
      </c>
      <c r="B42" s="175" t="s">
        <v>186</v>
      </c>
      <c r="C42" s="183" t="s">
        <v>162</v>
      </c>
      <c r="D42" s="176" t="s">
        <v>132</v>
      </c>
      <c r="E42" s="177">
        <v>2</v>
      </c>
      <c r="F42" s="178"/>
      <c r="G42" s="179">
        <f t="shared" si="14"/>
        <v>0</v>
      </c>
      <c r="H42" s="178">
        <v>3114.72</v>
      </c>
      <c r="I42" s="179">
        <f t="shared" si="15"/>
        <v>6229.44</v>
      </c>
      <c r="J42" s="178">
        <v>0</v>
      </c>
      <c r="K42" s="179">
        <f t="shared" si="16"/>
        <v>0</v>
      </c>
      <c r="L42" s="179">
        <v>21</v>
      </c>
      <c r="M42" s="179">
        <f t="shared" si="17"/>
        <v>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133</v>
      </c>
      <c r="T42" s="180" t="s">
        <v>120</v>
      </c>
      <c r="U42" s="159">
        <v>0</v>
      </c>
      <c r="V42" s="159">
        <f t="shared" si="20"/>
        <v>0</v>
      </c>
      <c r="W42" s="159"/>
      <c r="X42" s="159" t="s">
        <v>138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139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30</v>
      </c>
      <c r="B43" s="175" t="s">
        <v>187</v>
      </c>
      <c r="C43" s="183" t="s">
        <v>164</v>
      </c>
      <c r="D43" s="176" t="s">
        <v>132</v>
      </c>
      <c r="E43" s="177">
        <v>1</v>
      </c>
      <c r="F43" s="178"/>
      <c r="G43" s="179">
        <f t="shared" si="14"/>
        <v>0</v>
      </c>
      <c r="H43" s="178">
        <v>2747.01</v>
      </c>
      <c r="I43" s="179">
        <f t="shared" si="15"/>
        <v>2747.01</v>
      </c>
      <c r="J43" s="178">
        <v>0</v>
      </c>
      <c r="K43" s="179">
        <f t="shared" si="16"/>
        <v>0</v>
      </c>
      <c r="L43" s="179">
        <v>21</v>
      </c>
      <c r="M43" s="179">
        <f t="shared" si="17"/>
        <v>0</v>
      </c>
      <c r="N43" s="179">
        <v>0</v>
      </c>
      <c r="O43" s="179">
        <f t="shared" si="18"/>
        <v>0</v>
      </c>
      <c r="P43" s="179">
        <v>0</v>
      </c>
      <c r="Q43" s="179">
        <f t="shared" si="19"/>
        <v>0</v>
      </c>
      <c r="R43" s="179"/>
      <c r="S43" s="179" t="s">
        <v>133</v>
      </c>
      <c r="T43" s="180" t="s">
        <v>120</v>
      </c>
      <c r="U43" s="159">
        <v>0</v>
      </c>
      <c r="V43" s="159">
        <f t="shared" si="20"/>
        <v>0</v>
      </c>
      <c r="W43" s="159"/>
      <c r="X43" s="159" t="s">
        <v>138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139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31</v>
      </c>
      <c r="B44" s="175" t="s">
        <v>188</v>
      </c>
      <c r="C44" s="183" t="s">
        <v>168</v>
      </c>
      <c r="D44" s="176" t="s">
        <v>149</v>
      </c>
      <c r="E44" s="177">
        <v>6</v>
      </c>
      <c r="F44" s="178"/>
      <c r="G44" s="179">
        <f t="shared" si="14"/>
        <v>0</v>
      </c>
      <c r="H44" s="178">
        <v>303.85000000000002</v>
      </c>
      <c r="I44" s="179">
        <f t="shared" si="15"/>
        <v>1823.1</v>
      </c>
      <c r="J44" s="178">
        <v>0</v>
      </c>
      <c r="K44" s="179">
        <f t="shared" si="16"/>
        <v>0</v>
      </c>
      <c r="L44" s="179">
        <v>21</v>
      </c>
      <c r="M44" s="179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 t="s">
        <v>133</v>
      </c>
      <c r="T44" s="180" t="s">
        <v>120</v>
      </c>
      <c r="U44" s="159">
        <v>0</v>
      </c>
      <c r="V44" s="159">
        <f t="shared" si="20"/>
        <v>0</v>
      </c>
      <c r="W44" s="159"/>
      <c r="X44" s="159" t="s">
        <v>138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139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32</v>
      </c>
      <c r="B45" s="175" t="s">
        <v>189</v>
      </c>
      <c r="C45" s="183" t="s">
        <v>170</v>
      </c>
      <c r="D45" s="176" t="s">
        <v>149</v>
      </c>
      <c r="E45" s="177">
        <v>2</v>
      </c>
      <c r="F45" s="178"/>
      <c r="G45" s="179">
        <f t="shared" si="14"/>
        <v>0</v>
      </c>
      <c r="H45" s="178">
        <v>338.87</v>
      </c>
      <c r="I45" s="179">
        <f t="shared" si="15"/>
        <v>677.74</v>
      </c>
      <c r="J45" s="178">
        <v>0</v>
      </c>
      <c r="K45" s="179">
        <f t="shared" si="16"/>
        <v>0</v>
      </c>
      <c r="L45" s="179">
        <v>21</v>
      </c>
      <c r="M45" s="179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133</v>
      </c>
      <c r="T45" s="180" t="s">
        <v>120</v>
      </c>
      <c r="U45" s="159">
        <v>0</v>
      </c>
      <c r="V45" s="159">
        <f t="shared" si="20"/>
        <v>0</v>
      </c>
      <c r="W45" s="159"/>
      <c r="X45" s="159" t="s">
        <v>138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139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33</v>
      </c>
      <c r="B46" s="175" t="s">
        <v>190</v>
      </c>
      <c r="C46" s="183" t="s">
        <v>172</v>
      </c>
      <c r="D46" s="176" t="s">
        <v>173</v>
      </c>
      <c r="E46" s="177">
        <v>1</v>
      </c>
      <c r="F46" s="178"/>
      <c r="G46" s="179">
        <f t="shared" si="14"/>
        <v>0</v>
      </c>
      <c r="H46" s="178">
        <v>507.79</v>
      </c>
      <c r="I46" s="179">
        <f t="shared" si="15"/>
        <v>507.79</v>
      </c>
      <c r="J46" s="178">
        <v>0</v>
      </c>
      <c r="K46" s="179">
        <f t="shared" si="16"/>
        <v>0</v>
      </c>
      <c r="L46" s="179">
        <v>21</v>
      </c>
      <c r="M46" s="179">
        <f t="shared" si="17"/>
        <v>0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 t="s">
        <v>133</v>
      </c>
      <c r="T46" s="180" t="s">
        <v>120</v>
      </c>
      <c r="U46" s="159">
        <v>0</v>
      </c>
      <c r="V46" s="159">
        <f t="shared" si="20"/>
        <v>0</v>
      </c>
      <c r="W46" s="159"/>
      <c r="X46" s="159" t="s">
        <v>138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139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34</v>
      </c>
      <c r="B47" s="175" t="s">
        <v>174</v>
      </c>
      <c r="C47" s="183" t="s">
        <v>143</v>
      </c>
      <c r="D47" s="176" t="s">
        <v>132</v>
      </c>
      <c r="E47" s="177">
        <v>1</v>
      </c>
      <c r="F47" s="178"/>
      <c r="G47" s="179">
        <f t="shared" si="14"/>
        <v>0</v>
      </c>
      <c r="H47" s="178">
        <v>9266</v>
      </c>
      <c r="I47" s="179">
        <f t="shared" si="15"/>
        <v>9266</v>
      </c>
      <c r="J47" s="178">
        <v>0</v>
      </c>
      <c r="K47" s="179">
        <f t="shared" si="16"/>
        <v>0</v>
      </c>
      <c r="L47" s="179">
        <v>21</v>
      </c>
      <c r="M47" s="179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133</v>
      </c>
      <c r="T47" s="180" t="s">
        <v>120</v>
      </c>
      <c r="U47" s="159">
        <v>0</v>
      </c>
      <c r="V47" s="159">
        <f t="shared" si="20"/>
        <v>0</v>
      </c>
      <c r="W47" s="159"/>
      <c r="X47" s="159" t="s">
        <v>138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139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">
      <c r="A48" s="161" t="s">
        <v>114</v>
      </c>
      <c r="B48" s="162" t="s">
        <v>77</v>
      </c>
      <c r="C48" s="182" t="s">
        <v>78</v>
      </c>
      <c r="D48" s="163"/>
      <c r="E48" s="164"/>
      <c r="F48" s="165"/>
      <c r="G48" s="165">
        <f>SUMIF(AG49:AG62,"&lt;&gt;NOR",G49:G62)</f>
        <v>0</v>
      </c>
      <c r="H48" s="165"/>
      <c r="I48" s="165">
        <f>SUM(I49:I62)</f>
        <v>109323.34999999999</v>
      </c>
      <c r="J48" s="165"/>
      <c r="K48" s="165">
        <f>SUM(K49:K62)</f>
        <v>4612.8600000000006</v>
      </c>
      <c r="L48" s="165"/>
      <c r="M48" s="165">
        <f>SUM(M49:M62)</f>
        <v>0</v>
      </c>
      <c r="N48" s="165"/>
      <c r="O48" s="165">
        <f>SUM(O49:O62)</f>
        <v>0</v>
      </c>
      <c r="P48" s="165"/>
      <c r="Q48" s="165">
        <f>SUM(Q49:Q62)</f>
        <v>0</v>
      </c>
      <c r="R48" s="165"/>
      <c r="S48" s="165"/>
      <c r="T48" s="166"/>
      <c r="U48" s="160"/>
      <c r="V48" s="160">
        <f>SUM(V49:V62)</f>
        <v>0</v>
      </c>
      <c r="W48" s="160"/>
      <c r="X48" s="160"/>
      <c r="AG48" t="s">
        <v>115</v>
      </c>
    </row>
    <row r="49" spans="1:60" outlineLevel="1" x14ac:dyDescent="0.2">
      <c r="A49" s="174">
        <v>35</v>
      </c>
      <c r="B49" s="175" t="s">
        <v>191</v>
      </c>
      <c r="C49" s="183" t="s">
        <v>148</v>
      </c>
      <c r="D49" s="176" t="s">
        <v>149</v>
      </c>
      <c r="E49" s="177">
        <v>1</v>
      </c>
      <c r="F49" s="178"/>
      <c r="G49" s="179">
        <f t="shared" ref="G49:G53" si="21">ROUND(E49*F49,2)</f>
        <v>0</v>
      </c>
      <c r="H49" s="178">
        <v>0</v>
      </c>
      <c r="I49" s="179">
        <f t="shared" ref="I49:I53" si="22">ROUND(E49*H49,2)</f>
        <v>0</v>
      </c>
      <c r="J49" s="178">
        <v>253.38</v>
      </c>
      <c r="K49" s="179">
        <f t="shared" ref="K49:K53" si="23">ROUND(E49*J49,2)</f>
        <v>253.38</v>
      </c>
      <c r="L49" s="179">
        <v>21</v>
      </c>
      <c r="M49" s="179">
        <f t="shared" ref="M49:M53" si="24">G49*(1+L49/100)</f>
        <v>0</v>
      </c>
      <c r="N49" s="179">
        <v>0</v>
      </c>
      <c r="O49" s="179">
        <f t="shared" ref="O49:O53" si="25">ROUND(E49*N49,2)</f>
        <v>0</v>
      </c>
      <c r="P49" s="179">
        <v>0</v>
      </c>
      <c r="Q49" s="179">
        <f t="shared" ref="Q49:Q53" si="26">ROUND(E49*P49,2)</f>
        <v>0</v>
      </c>
      <c r="R49" s="179"/>
      <c r="S49" s="179" t="s">
        <v>133</v>
      </c>
      <c r="T49" s="180" t="s">
        <v>120</v>
      </c>
      <c r="U49" s="159">
        <v>0</v>
      </c>
      <c r="V49" s="159">
        <f t="shared" ref="V49:V53" si="27">ROUND(E49*U49,2)</f>
        <v>0</v>
      </c>
      <c r="W49" s="159"/>
      <c r="X49" s="159" t="s">
        <v>134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135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4">
        <v>36</v>
      </c>
      <c r="B50" s="175" t="s">
        <v>192</v>
      </c>
      <c r="C50" s="183" t="s">
        <v>151</v>
      </c>
      <c r="D50" s="176" t="s">
        <v>149</v>
      </c>
      <c r="E50" s="177">
        <v>2.5</v>
      </c>
      <c r="F50" s="178"/>
      <c r="G50" s="179">
        <f t="shared" si="21"/>
        <v>0</v>
      </c>
      <c r="H50" s="178">
        <v>0</v>
      </c>
      <c r="I50" s="179">
        <f t="shared" si="22"/>
        <v>0</v>
      </c>
      <c r="J50" s="178">
        <v>1107.25</v>
      </c>
      <c r="K50" s="179">
        <f t="shared" si="23"/>
        <v>2768.13</v>
      </c>
      <c r="L50" s="179">
        <v>21</v>
      </c>
      <c r="M50" s="179">
        <f t="shared" si="24"/>
        <v>0</v>
      </c>
      <c r="N50" s="179">
        <v>0</v>
      </c>
      <c r="O50" s="179">
        <f t="shared" si="25"/>
        <v>0</v>
      </c>
      <c r="P50" s="179">
        <v>0</v>
      </c>
      <c r="Q50" s="179">
        <f t="shared" si="26"/>
        <v>0</v>
      </c>
      <c r="R50" s="179"/>
      <c r="S50" s="179" t="s">
        <v>133</v>
      </c>
      <c r="T50" s="180" t="s">
        <v>120</v>
      </c>
      <c r="U50" s="159">
        <v>0</v>
      </c>
      <c r="V50" s="159">
        <f t="shared" si="27"/>
        <v>0</v>
      </c>
      <c r="W50" s="159"/>
      <c r="X50" s="159" t="s">
        <v>134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135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4">
        <v>37</v>
      </c>
      <c r="B51" s="175" t="s">
        <v>193</v>
      </c>
      <c r="C51" s="183" t="s">
        <v>178</v>
      </c>
      <c r="D51" s="176" t="s">
        <v>173</v>
      </c>
      <c r="E51" s="177">
        <v>0.1</v>
      </c>
      <c r="F51" s="178"/>
      <c r="G51" s="179">
        <f t="shared" si="21"/>
        <v>0</v>
      </c>
      <c r="H51" s="178">
        <v>0</v>
      </c>
      <c r="I51" s="179">
        <f t="shared" si="22"/>
        <v>0</v>
      </c>
      <c r="J51" s="178">
        <v>463.5</v>
      </c>
      <c r="K51" s="179">
        <f t="shared" si="23"/>
        <v>46.35</v>
      </c>
      <c r="L51" s="179">
        <v>21</v>
      </c>
      <c r="M51" s="179">
        <f t="shared" si="24"/>
        <v>0</v>
      </c>
      <c r="N51" s="179">
        <v>0</v>
      </c>
      <c r="O51" s="179">
        <f t="shared" si="25"/>
        <v>0</v>
      </c>
      <c r="P51" s="179">
        <v>0</v>
      </c>
      <c r="Q51" s="179">
        <f t="shared" si="26"/>
        <v>0</v>
      </c>
      <c r="R51" s="179"/>
      <c r="S51" s="179" t="s">
        <v>133</v>
      </c>
      <c r="T51" s="180" t="s">
        <v>120</v>
      </c>
      <c r="U51" s="159">
        <v>0</v>
      </c>
      <c r="V51" s="159">
        <f t="shared" si="27"/>
        <v>0</v>
      </c>
      <c r="W51" s="159"/>
      <c r="X51" s="159" t="s">
        <v>134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135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4">
        <v>38</v>
      </c>
      <c r="B52" s="175" t="s">
        <v>194</v>
      </c>
      <c r="C52" s="183" t="s">
        <v>261</v>
      </c>
      <c r="D52" s="176" t="s">
        <v>132</v>
      </c>
      <c r="E52" s="177">
        <v>1</v>
      </c>
      <c r="F52" s="178"/>
      <c r="G52" s="179">
        <f t="shared" si="21"/>
        <v>0</v>
      </c>
      <c r="H52" s="178">
        <v>0</v>
      </c>
      <c r="I52" s="179">
        <f t="shared" si="22"/>
        <v>0</v>
      </c>
      <c r="J52" s="178">
        <v>1545</v>
      </c>
      <c r="K52" s="179">
        <f t="shared" si="23"/>
        <v>1545</v>
      </c>
      <c r="L52" s="179">
        <v>21</v>
      </c>
      <c r="M52" s="179">
        <f t="shared" si="24"/>
        <v>0</v>
      </c>
      <c r="N52" s="179">
        <v>0</v>
      </c>
      <c r="O52" s="179">
        <f t="shared" si="25"/>
        <v>0</v>
      </c>
      <c r="P52" s="179">
        <v>0</v>
      </c>
      <c r="Q52" s="179">
        <f t="shared" si="26"/>
        <v>0</v>
      </c>
      <c r="R52" s="179"/>
      <c r="S52" s="179" t="s">
        <v>133</v>
      </c>
      <c r="T52" s="180" t="s">
        <v>120</v>
      </c>
      <c r="U52" s="159">
        <v>0</v>
      </c>
      <c r="V52" s="159">
        <f t="shared" si="27"/>
        <v>0</v>
      </c>
      <c r="W52" s="159"/>
      <c r="X52" s="159" t="s">
        <v>134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135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33.75" outlineLevel="1" x14ac:dyDescent="0.2">
      <c r="A53" s="167">
        <v>39</v>
      </c>
      <c r="B53" s="168" t="s">
        <v>195</v>
      </c>
      <c r="C53" s="184" t="s">
        <v>181</v>
      </c>
      <c r="D53" s="169" t="s">
        <v>132</v>
      </c>
      <c r="E53" s="170">
        <v>1</v>
      </c>
      <c r="F53" s="171"/>
      <c r="G53" s="172">
        <f t="shared" si="21"/>
        <v>0</v>
      </c>
      <c r="H53" s="171">
        <v>76403</v>
      </c>
      <c r="I53" s="172">
        <f t="shared" si="22"/>
        <v>76403</v>
      </c>
      <c r="J53" s="171">
        <v>0</v>
      </c>
      <c r="K53" s="172">
        <f t="shared" si="23"/>
        <v>0</v>
      </c>
      <c r="L53" s="172">
        <v>21</v>
      </c>
      <c r="M53" s="172">
        <f t="shared" si="24"/>
        <v>0</v>
      </c>
      <c r="N53" s="172">
        <v>0</v>
      </c>
      <c r="O53" s="172">
        <f t="shared" si="25"/>
        <v>0</v>
      </c>
      <c r="P53" s="172">
        <v>0</v>
      </c>
      <c r="Q53" s="172">
        <f t="shared" si="26"/>
        <v>0</v>
      </c>
      <c r="R53" s="172"/>
      <c r="S53" s="172" t="s">
        <v>133</v>
      </c>
      <c r="T53" s="173" t="s">
        <v>120</v>
      </c>
      <c r="U53" s="159">
        <v>0</v>
      </c>
      <c r="V53" s="159">
        <f t="shared" si="27"/>
        <v>0</v>
      </c>
      <c r="W53" s="159"/>
      <c r="X53" s="159" t="s">
        <v>138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139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55" t="s">
        <v>182</v>
      </c>
      <c r="D54" s="256"/>
      <c r="E54" s="256"/>
      <c r="F54" s="256"/>
      <c r="G54" s="256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156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4">
        <v>40</v>
      </c>
      <c r="B55" s="175" t="s">
        <v>196</v>
      </c>
      <c r="C55" s="183" t="s">
        <v>158</v>
      </c>
      <c r="D55" s="176" t="s">
        <v>132</v>
      </c>
      <c r="E55" s="177">
        <v>1</v>
      </c>
      <c r="F55" s="178"/>
      <c r="G55" s="179">
        <f t="shared" ref="G55:G62" si="28">ROUND(E55*F55,2)</f>
        <v>0</v>
      </c>
      <c r="H55" s="178">
        <v>4210</v>
      </c>
      <c r="I55" s="179">
        <f t="shared" ref="I55:I62" si="29">ROUND(E55*H55,2)</f>
        <v>4210</v>
      </c>
      <c r="J55" s="178">
        <v>0</v>
      </c>
      <c r="K55" s="179">
        <f t="shared" ref="K55:K62" si="30">ROUND(E55*J55,2)</f>
        <v>0</v>
      </c>
      <c r="L55" s="179">
        <v>21</v>
      </c>
      <c r="M55" s="179">
        <f t="shared" ref="M55:M62" si="31">G55*(1+L55/100)</f>
        <v>0</v>
      </c>
      <c r="N55" s="179">
        <v>0</v>
      </c>
      <c r="O55" s="179">
        <f t="shared" ref="O55:O62" si="32">ROUND(E55*N55,2)</f>
        <v>0</v>
      </c>
      <c r="P55" s="179">
        <v>0</v>
      </c>
      <c r="Q55" s="179">
        <f t="shared" ref="Q55:Q62" si="33">ROUND(E55*P55,2)</f>
        <v>0</v>
      </c>
      <c r="R55" s="179"/>
      <c r="S55" s="179" t="s">
        <v>133</v>
      </c>
      <c r="T55" s="180" t="s">
        <v>120</v>
      </c>
      <c r="U55" s="159">
        <v>0</v>
      </c>
      <c r="V55" s="159">
        <f t="shared" ref="V55:V62" si="34">ROUND(E55*U55,2)</f>
        <v>0</v>
      </c>
      <c r="W55" s="159"/>
      <c r="X55" s="159" t="s">
        <v>138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139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4">
        <v>41</v>
      </c>
      <c r="B56" s="175" t="s">
        <v>197</v>
      </c>
      <c r="C56" s="183" t="s">
        <v>198</v>
      </c>
      <c r="D56" s="176" t="s">
        <v>132</v>
      </c>
      <c r="E56" s="177">
        <v>1</v>
      </c>
      <c r="F56" s="178"/>
      <c r="G56" s="179">
        <f t="shared" si="28"/>
        <v>0</v>
      </c>
      <c r="H56" s="178">
        <v>8432.61</v>
      </c>
      <c r="I56" s="179">
        <f t="shared" si="29"/>
        <v>8432.61</v>
      </c>
      <c r="J56" s="178">
        <v>0</v>
      </c>
      <c r="K56" s="179">
        <f t="shared" si="30"/>
        <v>0</v>
      </c>
      <c r="L56" s="179">
        <v>21</v>
      </c>
      <c r="M56" s="179">
        <f t="shared" si="31"/>
        <v>0</v>
      </c>
      <c r="N56" s="179">
        <v>0</v>
      </c>
      <c r="O56" s="179">
        <f t="shared" si="32"/>
        <v>0</v>
      </c>
      <c r="P56" s="179">
        <v>0</v>
      </c>
      <c r="Q56" s="179">
        <f t="shared" si="33"/>
        <v>0</v>
      </c>
      <c r="R56" s="179"/>
      <c r="S56" s="179" t="s">
        <v>133</v>
      </c>
      <c r="T56" s="180" t="s">
        <v>120</v>
      </c>
      <c r="U56" s="159">
        <v>0</v>
      </c>
      <c r="V56" s="159">
        <f t="shared" si="34"/>
        <v>0</v>
      </c>
      <c r="W56" s="159"/>
      <c r="X56" s="159" t="s">
        <v>138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139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4">
        <v>42</v>
      </c>
      <c r="B57" s="175" t="s">
        <v>199</v>
      </c>
      <c r="C57" s="183" t="s">
        <v>162</v>
      </c>
      <c r="D57" s="176" t="s">
        <v>132</v>
      </c>
      <c r="E57" s="177">
        <v>2</v>
      </c>
      <c r="F57" s="178"/>
      <c r="G57" s="179">
        <f t="shared" si="28"/>
        <v>0</v>
      </c>
      <c r="H57" s="178">
        <v>3114.72</v>
      </c>
      <c r="I57" s="179">
        <f t="shared" si="29"/>
        <v>6229.44</v>
      </c>
      <c r="J57" s="178">
        <v>0</v>
      </c>
      <c r="K57" s="179">
        <f t="shared" si="30"/>
        <v>0</v>
      </c>
      <c r="L57" s="179">
        <v>21</v>
      </c>
      <c r="M57" s="179">
        <f t="shared" si="31"/>
        <v>0</v>
      </c>
      <c r="N57" s="179">
        <v>0</v>
      </c>
      <c r="O57" s="179">
        <f t="shared" si="32"/>
        <v>0</v>
      </c>
      <c r="P57" s="179">
        <v>0</v>
      </c>
      <c r="Q57" s="179">
        <f t="shared" si="33"/>
        <v>0</v>
      </c>
      <c r="R57" s="179"/>
      <c r="S57" s="179" t="s">
        <v>133</v>
      </c>
      <c r="T57" s="180" t="s">
        <v>120</v>
      </c>
      <c r="U57" s="159">
        <v>0</v>
      </c>
      <c r="V57" s="159">
        <f t="shared" si="34"/>
        <v>0</v>
      </c>
      <c r="W57" s="159"/>
      <c r="X57" s="159" t="s">
        <v>138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139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4">
        <v>43</v>
      </c>
      <c r="B58" s="175" t="s">
        <v>200</v>
      </c>
      <c r="C58" s="183" t="s">
        <v>164</v>
      </c>
      <c r="D58" s="176" t="s">
        <v>132</v>
      </c>
      <c r="E58" s="177">
        <v>1</v>
      </c>
      <c r="F58" s="178"/>
      <c r="G58" s="179">
        <f t="shared" si="28"/>
        <v>0</v>
      </c>
      <c r="H58" s="178">
        <v>2747.01</v>
      </c>
      <c r="I58" s="179">
        <f t="shared" si="29"/>
        <v>2747.01</v>
      </c>
      <c r="J58" s="178">
        <v>0</v>
      </c>
      <c r="K58" s="179">
        <f t="shared" si="30"/>
        <v>0</v>
      </c>
      <c r="L58" s="179">
        <v>21</v>
      </c>
      <c r="M58" s="179">
        <f t="shared" si="31"/>
        <v>0</v>
      </c>
      <c r="N58" s="179">
        <v>0</v>
      </c>
      <c r="O58" s="179">
        <f t="shared" si="32"/>
        <v>0</v>
      </c>
      <c r="P58" s="179">
        <v>0</v>
      </c>
      <c r="Q58" s="179">
        <f t="shared" si="33"/>
        <v>0</v>
      </c>
      <c r="R58" s="179"/>
      <c r="S58" s="179" t="s">
        <v>133</v>
      </c>
      <c r="T58" s="180" t="s">
        <v>120</v>
      </c>
      <c r="U58" s="159">
        <v>0</v>
      </c>
      <c r="V58" s="159">
        <f t="shared" si="34"/>
        <v>0</v>
      </c>
      <c r="W58" s="159"/>
      <c r="X58" s="159" t="s">
        <v>138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139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4">
        <v>44</v>
      </c>
      <c r="B59" s="175" t="s">
        <v>201</v>
      </c>
      <c r="C59" s="183" t="s">
        <v>168</v>
      </c>
      <c r="D59" s="176" t="s">
        <v>149</v>
      </c>
      <c r="E59" s="177">
        <v>3.5</v>
      </c>
      <c r="F59" s="178"/>
      <c r="G59" s="179">
        <f t="shared" si="28"/>
        <v>0</v>
      </c>
      <c r="H59" s="178">
        <v>303.85000000000002</v>
      </c>
      <c r="I59" s="179">
        <f t="shared" si="29"/>
        <v>1063.48</v>
      </c>
      <c r="J59" s="178">
        <v>0</v>
      </c>
      <c r="K59" s="179">
        <f t="shared" si="30"/>
        <v>0</v>
      </c>
      <c r="L59" s="179">
        <v>21</v>
      </c>
      <c r="M59" s="179">
        <f t="shared" si="31"/>
        <v>0</v>
      </c>
      <c r="N59" s="179">
        <v>0</v>
      </c>
      <c r="O59" s="179">
        <f t="shared" si="32"/>
        <v>0</v>
      </c>
      <c r="P59" s="179">
        <v>0</v>
      </c>
      <c r="Q59" s="179">
        <f t="shared" si="33"/>
        <v>0</v>
      </c>
      <c r="R59" s="179"/>
      <c r="S59" s="179" t="s">
        <v>133</v>
      </c>
      <c r="T59" s="180" t="s">
        <v>120</v>
      </c>
      <c r="U59" s="159">
        <v>0</v>
      </c>
      <c r="V59" s="159">
        <f t="shared" si="34"/>
        <v>0</v>
      </c>
      <c r="W59" s="159"/>
      <c r="X59" s="159" t="s">
        <v>138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139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4">
        <v>45</v>
      </c>
      <c r="B60" s="175" t="s">
        <v>202</v>
      </c>
      <c r="C60" s="183" t="s">
        <v>172</v>
      </c>
      <c r="D60" s="176" t="s">
        <v>173</v>
      </c>
      <c r="E60" s="177">
        <v>1.5</v>
      </c>
      <c r="F60" s="178"/>
      <c r="G60" s="179">
        <f t="shared" si="28"/>
        <v>0</v>
      </c>
      <c r="H60" s="178">
        <v>507.79</v>
      </c>
      <c r="I60" s="179">
        <f t="shared" si="29"/>
        <v>761.69</v>
      </c>
      <c r="J60" s="178">
        <v>0</v>
      </c>
      <c r="K60" s="179">
        <f t="shared" si="30"/>
        <v>0</v>
      </c>
      <c r="L60" s="179">
        <v>21</v>
      </c>
      <c r="M60" s="179">
        <f t="shared" si="31"/>
        <v>0</v>
      </c>
      <c r="N60" s="179">
        <v>0</v>
      </c>
      <c r="O60" s="179">
        <f t="shared" si="32"/>
        <v>0</v>
      </c>
      <c r="P60" s="179">
        <v>0</v>
      </c>
      <c r="Q60" s="179">
        <f t="shared" si="33"/>
        <v>0</v>
      </c>
      <c r="R60" s="179"/>
      <c r="S60" s="179" t="s">
        <v>133</v>
      </c>
      <c r="T60" s="180" t="s">
        <v>120</v>
      </c>
      <c r="U60" s="159">
        <v>0</v>
      </c>
      <c r="V60" s="159">
        <f t="shared" si="34"/>
        <v>0</v>
      </c>
      <c r="W60" s="159"/>
      <c r="X60" s="159" t="s">
        <v>138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139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4">
        <v>46</v>
      </c>
      <c r="B61" s="175" t="s">
        <v>203</v>
      </c>
      <c r="C61" s="183" t="s">
        <v>204</v>
      </c>
      <c r="D61" s="176" t="s">
        <v>132</v>
      </c>
      <c r="E61" s="177">
        <v>1</v>
      </c>
      <c r="F61" s="178"/>
      <c r="G61" s="179">
        <f t="shared" si="28"/>
        <v>0</v>
      </c>
      <c r="H61" s="178">
        <v>210.12</v>
      </c>
      <c r="I61" s="179">
        <f t="shared" si="29"/>
        <v>210.12</v>
      </c>
      <c r="J61" s="178">
        <v>0</v>
      </c>
      <c r="K61" s="179">
        <f t="shared" si="30"/>
        <v>0</v>
      </c>
      <c r="L61" s="179">
        <v>21</v>
      </c>
      <c r="M61" s="179">
        <f t="shared" si="31"/>
        <v>0</v>
      </c>
      <c r="N61" s="179">
        <v>0</v>
      </c>
      <c r="O61" s="179">
        <f t="shared" si="32"/>
        <v>0</v>
      </c>
      <c r="P61" s="179">
        <v>0</v>
      </c>
      <c r="Q61" s="179">
        <f t="shared" si="33"/>
        <v>0</v>
      </c>
      <c r="R61" s="179"/>
      <c r="S61" s="179" t="s">
        <v>133</v>
      </c>
      <c r="T61" s="180" t="s">
        <v>120</v>
      </c>
      <c r="U61" s="159">
        <v>0</v>
      </c>
      <c r="V61" s="159">
        <f t="shared" si="34"/>
        <v>0</v>
      </c>
      <c r="W61" s="159"/>
      <c r="X61" s="159" t="s">
        <v>138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139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4">
        <v>47</v>
      </c>
      <c r="B62" s="175" t="s">
        <v>174</v>
      </c>
      <c r="C62" s="183" t="s">
        <v>143</v>
      </c>
      <c r="D62" s="176" t="s">
        <v>132</v>
      </c>
      <c r="E62" s="177">
        <v>1</v>
      </c>
      <c r="F62" s="178"/>
      <c r="G62" s="179">
        <f t="shared" si="28"/>
        <v>0</v>
      </c>
      <c r="H62" s="178">
        <v>9266</v>
      </c>
      <c r="I62" s="179">
        <f t="shared" si="29"/>
        <v>9266</v>
      </c>
      <c r="J62" s="178">
        <v>0</v>
      </c>
      <c r="K62" s="179">
        <f t="shared" si="30"/>
        <v>0</v>
      </c>
      <c r="L62" s="179">
        <v>21</v>
      </c>
      <c r="M62" s="179">
        <f t="shared" si="31"/>
        <v>0</v>
      </c>
      <c r="N62" s="179">
        <v>0</v>
      </c>
      <c r="O62" s="179">
        <f t="shared" si="32"/>
        <v>0</v>
      </c>
      <c r="P62" s="179">
        <v>0</v>
      </c>
      <c r="Q62" s="179">
        <f t="shared" si="33"/>
        <v>0</v>
      </c>
      <c r="R62" s="179"/>
      <c r="S62" s="179" t="s">
        <v>133</v>
      </c>
      <c r="T62" s="180" t="s">
        <v>120</v>
      </c>
      <c r="U62" s="159">
        <v>0</v>
      </c>
      <c r="V62" s="159">
        <f t="shared" si="34"/>
        <v>0</v>
      </c>
      <c r="W62" s="159"/>
      <c r="X62" s="159" t="s">
        <v>138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139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1" t="s">
        <v>114</v>
      </c>
      <c r="B63" s="162" t="s">
        <v>79</v>
      </c>
      <c r="C63" s="182" t="s">
        <v>80</v>
      </c>
      <c r="D63" s="163"/>
      <c r="E63" s="164"/>
      <c r="F63" s="165"/>
      <c r="G63" s="165">
        <f>SUMIF(AG64:AG79,"&lt;&gt;NOR",G64:G79)</f>
        <v>0</v>
      </c>
      <c r="H63" s="165"/>
      <c r="I63" s="165">
        <f>SUM(I64:I79)</f>
        <v>109257.42999999998</v>
      </c>
      <c r="J63" s="165"/>
      <c r="K63" s="165">
        <f>SUM(K64:K79)</f>
        <v>4612.8600000000006</v>
      </c>
      <c r="L63" s="165"/>
      <c r="M63" s="165">
        <f>SUM(M64:M79)</f>
        <v>0</v>
      </c>
      <c r="N63" s="165"/>
      <c r="O63" s="165">
        <f>SUM(O64:O79)</f>
        <v>0</v>
      </c>
      <c r="P63" s="165"/>
      <c r="Q63" s="165">
        <f>SUM(Q64:Q79)</f>
        <v>0</v>
      </c>
      <c r="R63" s="165"/>
      <c r="S63" s="165"/>
      <c r="T63" s="166"/>
      <c r="U63" s="160"/>
      <c r="V63" s="160">
        <f>SUM(V64:V79)</f>
        <v>0</v>
      </c>
      <c r="W63" s="160"/>
      <c r="X63" s="160"/>
      <c r="AG63" t="s">
        <v>115</v>
      </c>
    </row>
    <row r="64" spans="1:60" outlineLevel="1" x14ac:dyDescent="0.2">
      <c r="A64" s="174">
        <v>48</v>
      </c>
      <c r="B64" s="175" t="s">
        <v>205</v>
      </c>
      <c r="C64" s="183" t="s">
        <v>148</v>
      </c>
      <c r="D64" s="176" t="s">
        <v>149</v>
      </c>
      <c r="E64" s="177">
        <v>1</v>
      </c>
      <c r="F64" s="178"/>
      <c r="G64" s="179">
        <f t="shared" ref="G64:G68" si="35">ROUND(E64*F64,2)</f>
        <v>0</v>
      </c>
      <c r="H64" s="178">
        <v>0</v>
      </c>
      <c r="I64" s="179">
        <f t="shared" ref="I64:I68" si="36">ROUND(E64*H64,2)</f>
        <v>0</v>
      </c>
      <c r="J64" s="178">
        <v>253.38</v>
      </c>
      <c r="K64" s="179">
        <f t="shared" ref="K64:K68" si="37">ROUND(E64*J64,2)</f>
        <v>253.38</v>
      </c>
      <c r="L64" s="179">
        <v>21</v>
      </c>
      <c r="M64" s="179">
        <f t="shared" ref="M64:M68" si="38">G64*(1+L64/100)</f>
        <v>0</v>
      </c>
      <c r="N64" s="179">
        <v>0</v>
      </c>
      <c r="O64" s="179">
        <f t="shared" ref="O64:O68" si="39">ROUND(E64*N64,2)</f>
        <v>0</v>
      </c>
      <c r="P64" s="179">
        <v>0</v>
      </c>
      <c r="Q64" s="179">
        <f t="shared" ref="Q64:Q68" si="40">ROUND(E64*P64,2)</f>
        <v>0</v>
      </c>
      <c r="R64" s="179"/>
      <c r="S64" s="179" t="s">
        <v>133</v>
      </c>
      <c r="T64" s="180" t="s">
        <v>120</v>
      </c>
      <c r="U64" s="159">
        <v>0</v>
      </c>
      <c r="V64" s="159">
        <f t="shared" ref="V64:V68" si="41">ROUND(E64*U64,2)</f>
        <v>0</v>
      </c>
      <c r="W64" s="159"/>
      <c r="X64" s="159" t="s">
        <v>134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135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4">
        <v>48</v>
      </c>
      <c r="B65" s="175" t="s">
        <v>206</v>
      </c>
      <c r="C65" s="183" t="s">
        <v>151</v>
      </c>
      <c r="D65" s="176" t="s">
        <v>149</v>
      </c>
      <c r="E65" s="177">
        <v>2.5</v>
      </c>
      <c r="F65" s="178"/>
      <c r="G65" s="179">
        <f t="shared" si="35"/>
        <v>0</v>
      </c>
      <c r="H65" s="178">
        <v>0</v>
      </c>
      <c r="I65" s="179">
        <f t="shared" si="36"/>
        <v>0</v>
      </c>
      <c r="J65" s="178">
        <v>1107.25</v>
      </c>
      <c r="K65" s="179">
        <f t="shared" si="37"/>
        <v>2768.13</v>
      </c>
      <c r="L65" s="179">
        <v>21</v>
      </c>
      <c r="M65" s="179">
        <f t="shared" si="38"/>
        <v>0</v>
      </c>
      <c r="N65" s="179">
        <v>0</v>
      </c>
      <c r="O65" s="179">
        <f t="shared" si="39"/>
        <v>0</v>
      </c>
      <c r="P65" s="179">
        <v>0</v>
      </c>
      <c r="Q65" s="179">
        <f t="shared" si="40"/>
        <v>0</v>
      </c>
      <c r="R65" s="179"/>
      <c r="S65" s="179" t="s">
        <v>133</v>
      </c>
      <c r="T65" s="180" t="s">
        <v>120</v>
      </c>
      <c r="U65" s="159">
        <v>0</v>
      </c>
      <c r="V65" s="159">
        <f t="shared" si="41"/>
        <v>0</v>
      </c>
      <c r="W65" s="159"/>
      <c r="X65" s="159" t="s">
        <v>134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135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4">
        <v>50</v>
      </c>
      <c r="B66" s="175" t="s">
        <v>207</v>
      </c>
      <c r="C66" s="183" t="s">
        <v>178</v>
      </c>
      <c r="D66" s="176" t="s">
        <v>173</v>
      </c>
      <c r="E66" s="177">
        <v>0.1</v>
      </c>
      <c r="F66" s="178"/>
      <c r="G66" s="179">
        <f t="shared" si="35"/>
        <v>0</v>
      </c>
      <c r="H66" s="178">
        <v>0</v>
      </c>
      <c r="I66" s="179">
        <f t="shared" si="36"/>
        <v>0</v>
      </c>
      <c r="J66" s="178">
        <v>463.5</v>
      </c>
      <c r="K66" s="179">
        <f t="shared" si="37"/>
        <v>46.35</v>
      </c>
      <c r="L66" s="179">
        <v>21</v>
      </c>
      <c r="M66" s="179">
        <f t="shared" si="38"/>
        <v>0</v>
      </c>
      <c r="N66" s="179">
        <v>0</v>
      </c>
      <c r="O66" s="179">
        <f t="shared" si="39"/>
        <v>0</v>
      </c>
      <c r="P66" s="179">
        <v>0</v>
      </c>
      <c r="Q66" s="179">
        <f t="shared" si="40"/>
        <v>0</v>
      </c>
      <c r="R66" s="179"/>
      <c r="S66" s="179" t="s">
        <v>133</v>
      </c>
      <c r="T66" s="180" t="s">
        <v>120</v>
      </c>
      <c r="U66" s="159">
        <v>0</v>
      </c>
      <c r="V66" s="159">
        <f t="shared" si="41"/>
        <v>0</v>
      </c>
      <c r="W66" s="159"/>
      <c r="X66" s="159" t="s">
        <v>134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135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4">
        <v>51</v>
      </c>
      <c r="B67" s="175" t="s">
        <v>208</v>
      </c>
      <c r="C67" s="183" t="s">
        <v>261</v>
      </c>
      <c r="D67" s="176" t="s">
        <v>132</v>
      </c>
      <c r="E67" s="177">
        <v>1</v>
      </c>
      <c r="F67" s="178"/>
      <c r="G67" s="179">
        <f t="shared" si="35"/>
        <v>0</v>
      </c>
      <c r="H67" s="178">
        <v>0</v>
      </c>
      <c r="I67" s="179">
        <f t="shared" si="36"/>
        <v>0</v>
      </c>
      <c r="J67" s="178">
        <v>1545</v>
      </c>
      <c r="K67" s="179">
        <f t="shared" si="37"/>
        <v>1545</v>
      </c>
      <c r="L67" s="179">
        <v>21</v>
      </c>
      <c r="M67" s="179">
        <f t="shared" si="38"/>
        <v>0</v>
      </c>
      <c r="N67" s="179">
        <v>0</v>
      </c>
      <c r="O67" s="179">
        <f t="shared" si="39"/>
        <v>0</v>
      </c>
      <c r="P67" s="179">
        <v>0</v>
      </c>
      <c r="Q67" s="179">
        <f t="shared" si="40"/>
        <v>0</v>
      </c>
      <c r="R67" s="179"/>
      <c r="S67" s="179" t="s">
        <v>133</v>
      </c>
      <c r="T67" s="180" t="s">
        <v>120</v>
      </c>
      <c r="U67" s="159">
        <v>0</v>
      </c>
      <c r="V67" s="159">
        <f t="shared" si="41"/>
        <v>0</v>
      </c>
      <c r="W67" s="159"/>
      <c r="X67" s="159" t="s">
        <v>134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135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33.75" outlineLevel="1" x14ac:dyDescent="0.2">
      <c r="A68" s="167">
        <v>52</v>
      </c>
      <c r="B68" s="168" t="s">
        <v>209</v>
      </c>
      <c r="C68" s="184" t="s">
        <v>181</v>
      </c>
      <c r="D68" s="169" t="s">
        <v>132</v>
      </c>
      <c r="E68" s="170">
        <v>1</v>
      </c>
      <c r="F68" s="171"/>
      <c r="G68" s="172">
        <f t="shared" si="35"/>
        <v>0</v>
      </c>
      <c r="H68" s="171">
        <v>76403</v>
      </c>
      <c r="I68" s="172">
        <f t="shared" si="36"/>
        <v>76403</v>
      </c>
      <c r="J68" s="171">
        <v>0</v>
      </c>
      <c r="K68" s="172">
        <f t="shared" si="37"/>
        <v>0</v>
      </c>
      <c r="L68" s="172">
        <v>21</v>
      </c>
      <c r="M68" s="172">
        <f t="shared" si="38"/>
        <v>0</v>
      </c>
      <c r="N68" s="172">
        <v>0</v>
      </c>
      <c r="O68" s="172">
        <f t="shared" si="39"/>
        <v>0</v>
      </c>
      <c r="P68" s="172">
        <v>0</v>
      </c>
      <c r="Q68" s="172">
        <f t="shared" si="40"/>
        <v>0</v>
      </c>
      <c r="R68" s="172"/>
      <c r="S68" s="172" t="s">
        <v>133</v>
      </c>
      <c r="T68" s="173" t="s">
        <v>120</v>
      </c>
      <c r="U68" s="159">
        <v>0</v>
      </c>
      <c r="V68" s="159">
        <f t="shared" si="41"/>
        <v>0</v>
      </c>
      <c r="W68" s="159"/>
      <c r="X68" s="159" t="s">
        <v>138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139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55" t="s">
        <v>210</v>
      </c>
      <c r="D69" s="256"/>
      <c r="E69" s="256"/>
      <c r="F69" s="256"/>
      <c r="G69" s="256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156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4">
        <v>53</v>
      </c>
      <c r="B70" s="175" t="s">
        <v>211</v>
      </c>
      <c r="C70" s="183" t="s">
        <v>158</v>
      </c>
      <c r="D70" s="176" t="s">
        <v>132</v>
      </c>
      <c r="E70" s="177">
        <v>1</v>
      </c>
      <c r="F70" s="178"/>
      <c r="G70" s="179">
        <f t="shared" ref="G70:G79" si="42">ROUND(E70*F70,2)</f>
        <v>0</v>
      </c>
      <c r="H70" s="178">
        <v>4210</v>
      </c>
      <c r="I70" s="179">
        <f t="shared" ref="I70:I79" si="43">ROUND(E70*H70,2)</f>
        <v>4210</v>
      </c>
      <c r="J70" s="178">
        <v>0</v>
      </c>
      <c r="K70" s="179">
        <f t="shared" ref="K70:K79" si="44">ROUND(E70*J70,2)</f>
        <v>0</v>
      </c>
      <c r="L70" s="179">
        <v>21</v>
      </c>
      <c r="M70" s="179">
        <f t="shared" ref="M70:M79" si="45">G70*(1+L70/100)</f>
        <v>0</v>
      </c>
      <c r="N70" s="179">
        <v>0</v>
      </c>
      <c r="O70" s="179">
        <f t="shared" ref="O70:O79" si="46">ROUND(E70*N70,2)</f>
        <v>0</v>
      </c>
      <c r="P70" s="179">
        <v>0</v>
      </c>
      <c r="Q70" s="179">
        <f t="shared" ref="Q70:Q79" si="47">ROUND(E70*P70,2)</f>
        <v>0</v>
      </c>
      <c r="R70" s="179"/>
      <c r="S70" s="179" t="s">
        <v>133</v>
      </c>
      <c r="T70" s="180" t="s">
        <v>120</v>
      </c>
      <c r="U70" s="159">
        <v>0</v>
      </c>
      <c r="V70" s="159">
        <f t="shared" ref="V70:V79" si="48">ROUND(E70*U70,2)</f>
        <v>0</v>
      </c>
      <c r="W70" s="159"/>
      <c r="X70" s="159" t="s">
        <v>138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139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74">
        <v>54</v>
      </c>
      <c r="B71" s="175" t="s">
        <v>212</v>
      </c>
      <c r="C71" s="183" t="s">
        <v>213</v>
      </c>
      <c r="D71" s="176" t="s">
        <v>132</v>
      </c>
      <c r="E71" s="177">
        <v>1</v>
      </c>
      <c r="F71" s="178"/>
      <c r="G71" s="179">
        <f t="shared" si="42"/>
        <v>0</v>
      </c>
      <c r="H71" s="178">
        <v>7069.92</v>
      </c>
      <c r="I71" s="179">
        <f t="shared" si="43"/>
        <v>7069.92</v>
      </c>
      <c r="J71" s="178">
        <v>0</v>
      </c>
      <c r="K71" s="179">
        <f t="shared" si="44"/>
        <v>0</v>
      </c>
      <c r="L71" s="179">
        <v>21</v>
      </c>
      <c r="M71" s="179">
        <f t="shared" si="45"/>
        <v>0</v>
      </c>
      <c r="N71" s="179">
        <v>0</v>
      </c>
      <c r="O71" s="179">
        <f t="shared" si="46"/>
        <v>0</v>
      </c>
      <c r="P71" s="179">
        <v>0</v>
      </c>
      <c r="Q71" s="179">
        <f t="shared" si="47"/>
        <v>0</v>
      </c>
      <c r="R71" s="179"/>
      <c r="S71" s="179" t="s">
        <v>133</v>
      </c>
      <c r="T71" s="180" t="s">
        <v>120</v>
      </c>
      <c r="U71" s="159">
        <v>0</v>
      </c>
      <c r="V71" s="159">
        <f t="shared" si="48"/>
        <v>0</v>
      </c>
      <c r="W71" s="159"/>
      <c r="X71" s="159" t="s">
        <v>138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139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4">
        <v>55</v>
      </c>
      <c r="B72" s="175" t="s">
        <v>214</v>
      </c>
      <c r="C72" s="183" t="s">
        <v>162</v>
      </c>
      <c r="D72" s="176" t="s">
        <v>132</v>
      </c>
      <c r="E72" s="177">
        <v>2</v>
      </c>
      <c r="F72" s="178"/>
      <c r="G72" s="179">
        <f t="shared" si="42"/>
        <v>0</v>
      </c>
      <c r="H72" s="178">
        <v>3114.72</v>
      </c>
      <c r="I72" s="179">
        <f t="shared" si="43"/>
        <v>6229.44</v>
      </c>
      <c r="J72" s="178">
        <v>0</v>
      </c>
      <c r="K72" s="179">
        <f t="shared" si="44"/>
        <v>0</v>
      </c>
      <c r="L72" s="179">
        <v>21</v>
      </c>
      <c r="M72" s="179">
        <f t="shared" si="45"/>
        <v>0</v>
      </c>
      <c r="N72" s="179">
        <v>0</v>
      </c>
      <c r="O72" s="179">
        <f t="shared" si="46"/>
        <v>0</v>
      </c>
      <c r="P72" s="179">
        <v>0</v>
      </c>
      <c r="Q72" s="179">
        <f t="shared" si="47"/>
        <v>0</v>
      </c>
      <c r="R72" s="179"/>
      <c r="S72" s="179" t="s">
        <v>133</v>
      </c>
      <c r="T72" s="180" t="s">
        <v>120</v>
      </c>
      <c r="U72" s="159">
        <v>0</v>
      </c>
      <c r="V72" s="159">
        <f t="shared" si="48"/>
        <v>0</v>
      </c>
      <c r="W72" s="159"/>
      <c r="X72" s="159" t="s">
        <v>138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139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4">
        <v>56</v>
      </c>
      <c r="B73" s="175" t="s">
        <v>215</v>
      </c>
      <c r="C73" s="183" t="s">
        <v>164</v>
      </c>
      <c r="D73" s="176" t="s">
        <v>132</v>
      </c>
      <c r="E73" s="177">
        <v>1</v>
      </c>
      <c r="F73" s="178"/>
      <c r="G73" s="179">
        <f t="shared" si="42"/>
        <v>0</v>
      </c>
      <c r="H73" s="178">
        <v>2747.01</v>
      </c>
      <c r="I73" s="179">
        <f t="shared" si="43"/>
        <v>2747.01</v>
      </c>
      <c r="J73" s="178">
        <v>0</v>
      </c>
      <c r="K73" s="179">
        <f t="shared" si="44"/>
        <v>0</v>
      </c>
      <c r="L73" s="179">
        <v>21</v>
      </c>
      <c r="M73" s="179">
        <f t="shared" si="45"/>
        <v>0</v>
      </c>
      <c r="N73" s="179">
        <v>0</v>
      </c>
      <c r="O73" s="179">
        <f t="shared" si="46"/>
        <v>0</v>
      </c>
      <c r="P73" s="179">
        <v>0</v>
      </c>
      <c r="Q73" s="179">
        <f t="shared" si="47"/>
        <v>0</v>
      </c>
      <c r="R73" s="179"/>
      <c r="S73" s="179" t="s">
        <v>133</v>
      </c>
      <c r="T73" s="180" t="s">
        <v>120</v>
      </c>
      <c r="U73" s="159">
        <v>0</v>
      </c>
      <c r="V73" s="159">
        <f t="shared" si="48"/>
        <v>0</v>
      </c>
      <c r="W73" s="159"/>
      <c r="X73" s="159" t="s">
        <v>138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139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4">
        <v>57</v>
      </c>
      <c r="B74" s="175" t="s">
        <v>216</v>
      </c>
      <c r="C74" s="183" t="s">
        <v>166</v>
      </c>
      <c r="D74" s="176" t="s">
        <v>132</v>
      </c>
      <c r="E74" s="177">
        <v>1</v>
      </c>
      <c r="F74" s="178"/>
      <c r="G74" s="179">
        <f t="shared" si="42"/>
        <v>0</v>
      </c>
      <c r="H74" s="178">
        <v>957.9</v>
      </c>
      <c r="I74" s="179">
        <f t="shared" si="43"/>
        <v>957.9</v>
      </c>
      <c r="J74" s="178">
        <v>0</v>
      </c>
      <c r="K74" s="179">
        <f t="shared" si="44"/>
        <v>0</v>
      </c>
      <c r="L74" s="179">
        <v>21</v>
      </c>
      <c r="M74" s="179">
        <f t="shared" si="45"/>
        <v>0</v>
      </c>
      <c r="N74" s="179">
        <v>0</v>
      </c>
      <c r="O74" s="179">
        <f t="shared" si="46"/>
        <v>0</v>
      </c>
      <c r="P74" s="179">
        <v>0</v>
      </c>
      <c r="Q74" s="179">
        <f t="shared" si="47"/>
        <v>0</v>
      </c>
      <c r="R74" s="179"/>
      <c r="S74" s="179" t="s">
        <v>133</v>
      </c>
      <c r="T74" s="180" t="s">
        <v>120</v>
      </c>
      <c r="U74" s="159">
        <v>0</v>
      </c>
      <c r="V74" s="159">
        <f t="shared" si="48"/>
        <v>0</v>
      </c>
      <c r="W74" s="159"/>
      <c r="X74" s="159" t="s">
        <v>138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139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4">
        <v>58</v>
      </c>
      <c r="B75" s="175" t="s">
        <v>217</v>
      </c>
      <c r="C75" s="183" t="s">
        <v>168</v>
      </c>
      <c r="D75" s="176" t="s">
        <v>149</v>
      </c>
      <c r="E75" s="177">
        <v>3.5</v>
      </c>
      <c r="F75" s="178"/>
      <c r="G75" s="179">
        <f t="shared" si="42"/>
        <v>0</v>
      </c>
      <c r="H75" s="178">
        <v>303.85000000000002</v>
      </c>
      <c r="I75" s="179">
        <f t="shared" si="43"/>
        <v>1063.48</v>
      </c>
      <c r="J75" s="178">
        <v>0</v>
      </c>
      <c r="K75" s="179">
        <f t="shared" si="44"/>
        <v>0</v>
      </c>
      <c r="L75" s="179">
        <v>21</v>
      </c>
      <c r="M75" s="179">
        <f t="shared" si="45"/>
        <v>0</v>
      </c>
      <c r="N75" s="179">
        <v>0</v>
      </c>
      <c r="O75" s="179">
        <f t="shared" si="46"/>
        <v>0</v>
      </c>
      <c r="P75" s="179">
        <v>0</v>
      </c>
      <c r="Q75" s="179">
        <f t="shared" si="47"/>
        <v>0</v>
      </c>
      <c r="R75" s="179"/>
      <c r="S75" s="179" t="s">
        <v>133</v>
      </c>
      <c r="T75" s="180" t="s">
        <v>120</v>
      </c>
      <c r="U75" s="159">
        <v>0</v>
      </c>
      <c r="V75" s="159">
        <f t="shared" si="48"/>
        <v>0</v>
      </c>
      <c r="W75" s="159"/>
      <c r="X75" s="159" t="s">
        <v>138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139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4">
        <v>59</v>
      </c>
      <c r="B76" s="175" t="s">
        <v>218</v>
      </c>
      <c r="C76" s="183" t="s">
        <v>170</v>
      </c>
      <c r="D76" s="176" t="s">
        <v>149</v>
      </c>
      <c r="E76" s="177">
        <v>1</v>
      </c>
      <c r="F76" s="178"/>
      <c r="G76" s="179">
        <f t="shared" si="42"/>
        <v>0</v>
      </c>
      <c r="H76" s="178">
        <v>338.87</v>
      </c>
      <c r="I76" s="179">
        <f t="shared" si="43"/>
        <v>338.87</v>
      </c>
      <c r="J76" s="178">
        <v>0</v>
      </c>
      <c r="K76" s="179">
        <f t="shared" si="44"/>
        <v>0</v>
      </c>
      <c r="L76" s="179">
        <v>21</v>
      </c>
      <c r="M76" s="179">
        <f t="shared" si="45"/>
        <v>0</v>
      </c>
      <c r="N76" s="179">
        <v>0</v>
      </c>
      <c r="O76" s="179">
        <f t="shared" si="46"/>
        <v>0</v>
      </c>
      <c r="P76" s="179">
        <v>0</v>
      </c>
      <c r="Q76" s="179">
        <f t="shared" si="47"/>
        <v>0</v>
      </c>
      <c r="R76" s="179"/>
      <c r="S76" s="179" t="s">
        <v>133</v>
      </c>
      <c r="T76" s="180" t="s">
        <v>120</v>
      </c>
      <c r="U76" s="159">
        <v>0</v>
      </c>
      <c r="V76" s="159">
        <f t="shared" si="48"/>
        <v>0</v>
      </c>
      <c r="W76" s="159"/>
      <c r="X76" s="159" t="s">
        <v>138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139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4">
        <v>60</v>
      </c>
      <c r="B77" s="175" t="s">
        <v>219</v>
      </c>
      <c r="C77" s="183" t="s">
        <v>172</v>
      </c>
      <c r="D77" s="176" t="s">
        <v>173</v>
      </c>
      <c r="E77" s="177">
        <v>1.5</v>
      </c>
      <c r="F77" s="178"/>
      <c r="G77" s="179">
        <f t="shared" si="42"/>
        <v>0</v>
      </c>
      <c r="H77" s="178">
        <v>507.79</v>
      </c>
      <c r="I77" s="179">
        <f t="shared" si="43"/>
        <v>761.69</v>
      </c>
      <c r="J77" s="178">
        <v>0</v>
      </c>
      <c r="K77" s="179">
        <f t="shared" si="44"/>
        <v>0</v>
      </c>
      <c r="L77" s="179">
        <v>21</v>
      </c>
      <c r="M77" s="179">
        <f t="shared" si="45"/>
        <v>0</v>
      </c>
      <c r="N77" s="179">
        <v>0</v>
      </c>
      <c r="O77" s="179">
        <f t="shared" si="46"/>
        <v>0</v>
      </c>
      <c r="P77" s="179">
        <v>0</v>
      </c>
      <c r="Q77" s="179">
        <f t="shared" si="47"/>
        <v>0</v>
      </c>
      <c r="R77" s="179"/>
      <c r="S77" s="179" t="s">
        <v>133</v>
      </c>
      <c r="T77" s="180" t="s">
        <v>120</v>
      </c>
      <c r="U77" s="159">
        <v>0</v>
      </c>
      <c r="V77" s="159">
        <f t="shared" si="48"/>
        <v>0</v>
      </c>
      <c r="W77" s="159"/>
      <c r="X77" s="159" t="s">
        <v>138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139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4">
        <v>61</v>
      </c>
      <c r="B78" s="175" t="s">
        <v>220</v>
      </c>
      <c r="C78" s="183" t="s">
        <v>204</v>
      </c>
      <c r="D78" s="176" t="s">
        <v>221</v>
      </c>
      <c r="E78" s="177">
        <v>1</v>
      </c>
      <c r="F78" s="178"/>
      <c r="G78" s="179">
        <f t="shared" si="42"/>
        <v>0</v>
      </c>
      <c r="H78" s="178">
        <v>210.12</v>
      </c>
      <c r="I78" s="179">
        <f t="shared" si="43"/>
        <v>210.12</v>
      </c>
      <c r="J78" s="178">
        <v>0</v>
      </c>
      <c r="K78" s="179">
        <f t="shared" si="44"/>
        <v>0</v>
      </c>
      <c r="L78" s="179">
        <v>21</v>
      </c>
      <c r="M78" s="179">
        <f t="shared" si="45"/>
        <v>0</v>
      </c>
      <c r="N78" s="179">
        <v>0</v>
      </c>
      <c r="O78" s="179">
        <f t="shared" si="46"/>
        <v>0</v>
      </c>
      <c r="P78" s="179">
        <v>0</v>
      </c>
      <c r="Q78" s="179">
        <f t="shared" si="47"/>
        <v>0</v>
      </c>
      <c r="R78" s="179"/>
      <c r="S78" s="179" t="s">
        <v>133</v>
      </c>
      <c r="T78" s="180" t="s">
        <v>120</v>
      </c>
      <c r="U78" s="159">
        <v>0</v>
      </c>
      <c r="V78" s="159">
        <f t="shared" si="48"/>
        <v>0</v>
      </c>
      <c r="W78" s="159"/>
      <c r="X78" s="159" t="s">
        <v>138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139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4">
        <v>62</v>
      </c>
      <c r="B79" s="175" t="s">
        <v>174</v>
      </c>
      <c r="C79" s="183" t="s">
        <v>143</v>
      </c>
      <c r="D79" s="176" t="s">
        <v>132</v>
      </c>
      <c r="E79" s="177">
        <v>1</v>
      </c>
      <c r="F79" s="178"/>
      <c r="G79" s="179">
        <f t="shared" si="42"/>
        <v>0</v>
      </c>
      <c r="H79" s="178">
        <v>9266</v>
      </c>
      <c r="I79" s="179">
        <f t="shared" si="43"/>
        <v>9266</v>
      </c>
      <c r="J79" s="178">
        <v>0</v>
      </c>
      <c r="K79" s="179">
        <f t="shared" si="44"/>
        <v>0</v>
      </c>
      <c r="L79" s="179">
        <v>21</v>
      </c>
      <c r="M79" s="179">
        <f t="shared" si="45"/>
        <v>0</v>
      </c>
      <c r="N79" s="179">
        <v>0</v>
      </c>
      <c r="O79" s="179">
        <f t="shared" si="46"/>
        <v>0</v>
      </c>
      <c r="P79" s="179">
        <v>0</v>
      </c>
      <c r="Q79" s="179">
        <f t="shared" si="47"/>
        <v>0</v>
      </c>
      <c r="R79" s="179"/>
      <c r="S79" s="179" t="s">
        <v>133</v>
      </c>
      <c r="T79" s="180" t="s">
        <v>120</v>
      </c>
      <c r="U79" s="159">
        <v>0</v>
      </c>
      <c r="V79" s="159">
        <f t="shared" si="48"/>
        <v>0</v>
      </c>
      <c r="W79" s="159"/>
      <c r="X79" s="159" t="s">
        <v>138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139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x14ac:dyDescent="0.2">
      <c r="A80" s="161" t="s">
        <v>114</v>
      </c>
      <c r="B80" s="162" t="s">
        <v>81</v>
      </c>
      <c r="C80" s="182" t="s">
        <v>82</v>
      </c>
      <c r="D80" s="163"/>
      <c r="E80" s="164"/>
      <c r="F80" s="165"/>
      <c r="G80" s="165">
        <f>SUMIF(AG81:AG88,"&lt;&gt;NOR",G81:G88)</f>
        <v>0</v>
      </c>
      <c r="H80" s="165"/>
      <c r="I80" s="165">
        <f>SUM(I81:I88)</f>
        <v>211313.2</v>
      </c>
      <c r="J80" s="165"/>
      <c r="K80" s="165">
        <f>SUM(K81:K88)</f>
        <v>163255</v>
      </c>
      <c r="L80" s="165"/>
      <c r="M80" s="165">
        <f>SUM(M81:M88)</f>
        <v>0</v>
      </c>
      <c r="N80" s="165"/>
      <c r="O80" s="165">
        <f>SUM(O81:O88)</f>
        <v>0</v>
      </c>
      <c r="P80" s="165"/>
      <c r="Q80" s="165">
        <f>SUM(Q81:Q88)</f>
        <v>0</v>
      </c>
      <c r="R80" s="165"/>
      <c r="S80" s="165"/>
      <c r="T80" s="166"/>
      <c r="U80" s="160"/>
      <c r="V80" s="160">
        <f>SUM(V81:V88)</f>
        <v>0</v>
      </c>
      <c r="W80" s="160"/>
      <c r="X80" s="160"/>
      <c r="AG80" t="s">
        <v>115</v>
      </c>
    </row>
    <row r="81" spans="1:60" outlineLevel="1" x14ac:dyDescent="0.2">
      <c r="A81" s="174">
        <v>63</v>
      </c>
      <c r="B81" s="175" t="s">
        <v>222</v>
      </c>
      <c r="C81" s="183" t="s">
        <v>223</v>
      </c>
      <c r="D81" s="176" t="s">
        <v>224</v>
      </c>
      <c r="E81" s="177">
        <v>350</v>
      </c>
      <c r="F81" s="178"/>
      <c r="G81" s="179">
        <f t="shared" ref="G81:G88" si="49">ROUND(E81*F81,2)</f>
        <v>0</v>
      </c>
      <c r="H81" s="178">
        <v>0</v>
      </c>
      <c r="I81" s="179">
        <f t="shared" ref="I81:I88" si="50">ROUND(E81*H81,2)</f>
        <v>0</v>
      </c>
      <c r="J81" s="178">
        <v>360.5</v>
      </c>
      <c r="K81" s="179">
        <f t="shared" ref="K81:K88" si="51">ROUND(E81*J81,2)</f>
        <v>126175</v>
      </c>
      <c r="L81" s="179">
        <v>21</v>
      </c>
      <c r="M81" s="179">
        <f t="shared" ref="M81:M88" si="52">G81*(1+L81/100)</f>
        <v>0</v>
      </c>
      <c r="N81" s="179">
        <v>0</v>
      </c>
      <c r="O81" s="179">
        <f t="shared" ref="O81:O88" si="53">ROUND(E81*N81,2)</f>
        <v>0</v>
      </c>
      <c r="P81" s="179">
        <v>0</v>
      </c>
      <c r="Q81" s="179">
        <f t="shared" ref="Q81:Q88" si="54">ROUND(E81*P81,2)</f>
        <v>0</v>
      </c>
      <c r="R81" s="179"/>
      <c r="S81" s="179" t="s">
        <v>133</v>
      </c>
      <c r="T81" s="180" t="s">
        <v>120</v>
      </c>
      <c r="U81" s="159">
        <v>0</v>
      </c>
      <c r="V81" s="159">
        <f t="shared" ref="V81:V88" si="55">ROUND(E81*U81,2)</f>
        <v>0</v>
      </c>
      <c r="W81" s="159"/>
      <c r="X81" s="159" t="s">
        <v>134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135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4">
        <v>64</v>
      </c>
      <c r="B82" s="175" t="s">
        <v>225</v>
      </c>
      <c r="C82" s="183" t="s">
        <v>226</v>
      </c>
      <c r="D82" s="176" t="s">
        <v>221</v>
      </c>
      <c r="E82" s="177">
        <v>6</v>
      </c>
      <c r="F82" s="178"/>
      <c r="G82" s="179">
        <f t="shared" si="49"/>
        <v>0</v>
      </c>
      <c r="H82" s="178">
        <v>0</v>
      </c>
      <c r="I82" s="179">
        <f t="shared" si="50"/>
        <v>0</v>
      </c>
      <c r="J82" s="178">
        <v>1545</v>
      </c>
      <c r="K82" s="179">
        <f t="shared" si="51"/>
        <v>9270</v>
      </c>
      <c r="L82" s="179">
        <v>21</v>
      </c>
      <c r="M82" s="179">
        <f t="shared" si="52"/>
        <v>0</v>
      </c>
      <c r="N82" s="179">
        <v>0</v>
      </c>
      <c r="O82" s="179">
        <f t="shared" si="53"/>
        <v>0</v>
      </c>
      <c r="P82" s="179">
        <v>0</v>
      </c>
      <c r="Q82" s="179">
        <f t="shared" si="54"/>
        <v>0</v>
      </c>
      <c r="R82" s="179"/>
      <c r="S82" s="179" t="s">
        <v>133</v>
      </c>
      <c r="T82" s="180" t="s">
        <v>120</v>
      </c>
      <c r="U82" s="159">
        <v>0</v>
      </c>
      <c r="V82" s="159">
        <f t="shared" si="55"/>
        <v>0</v>
      </c>
      <c r="W82" s="159"/>
      <c r="X82" s="159" t="s">
        <v>134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135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4">
        <v>65</v>
      </c>
      <c r="B83" s="175" t="s">
        <v>227</v>
      </c>
      <c r="C83" s="183" t="s">
        <v>228</v>
      </c>
      <c r="D83" s="176" t="s">
        <v>221</v>
      </c>
      <c r="E83" s="177">
        <v>1</v>
      </c>
      <c r="F83" s="178"/>
      <c r="G83" s="179">
        <f t="shared" si="49"/>
        <v>0</v>
      </c>
      <c r="H83" s="178">
        <v>0</v>
      </c>
      <c r="I83" s="179">
        <f t="shared" si="50"/>
        <v>0</v>
      </c>
      <c r="J83" s="178">
        <v>7210</v>
      </c>
      <c r="K83" s="179">
        <f t="shared" si="51"/>
        <v>7210</v>
      </c>
      <c r="L83" s="179">
        <v>21</v>
      </c>
      <c r="M83" s="179">
        <f t="shared" si="52"/>
        <v>0</v>
      </c>
      <c r="N83" s="179">
        <v>0</v>
      </c>
      <c r="O83" s="179">
        <f t="shared" si="53"/>
        <v>0</v>
      </c>
      <c r="P83" s="179">
        <v>0</v>
      </c>
      <c r="Q83" s="179">
        <f t="shared" si="54"/>
        <v>0</v>
      </c>
      <c r="R83" s="179"/>
      <c r="S83" s="179" t="s">
        <v>133</v>
      </c>
      <c r="T83" s="180" t="s">
        <v>120</v>
      </c>
      <c r="U83" s="159">
        <v>0</v>
      </c>
      <c r="V83" s="159">
        <f t="shared" si="55"/>
        <v>0</v>
      </c>
      <c r="W83" s="159"/>
      <c r="X83" s="159" t="s">
        <v>134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135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66</v>
      </c>
      <c r="B84" s="175" t="s">
        <v>229</v>
      </c>
      <c r="C84" s="183" t="s">
        <v>262</v>
      </c>
      <c r="D84" s="176" t="s">
        <v>224</v>
      </c>
      <c r="E84" s="177">
        <v>50</v>
      </c>
      <c r="F84" s="178"/>
      <c r="G84" s="179">
        <f t="shared" si="49"/>
        <v>0</v>
      </c>
      <c r="H84" s="178">
        <v>0</v>
      </c>
      <c r="I84" s="179">
        <f t="shared" si="50"/>
        <v>0</v>
      </c>
      <c r="J84" s="178">
        <v>360.5</v>
      </c>
      <c r="K84" s="179">
        <f t="shared" si="51"/>
        <v>18025</v>
      </c>
      <c r="L84" s="179">
        <v>21</v>
      </c>
      <c r="M84" s="179">
        <f t="shared" si="52"/>
        <v>0</v>
      </c>
      <c r="N84" s="179">
        <v>0</v>
      </c>
      <c r="O84" s="179">
        <f t="shared" si="53"/>
        <v>0</v>
      </c>
      <c r="P84" s="179">
        <v>0</v>
      </c>
      <c r="Q84" s="179">
        <f t="shared" si="54"/>
        <v>0</v>
      </c>
      <c r="R84" s="179"/>
      <c r="S84" s="179" t="s">
        <v>133</v>
      </c>
      <c r="T84" s="180" t="s">
        <v>120</v>
      </c>
      <c r="U84" s="159">
        <v>0</v>
      </c>
      <c r="V84" s="159">
        <f t="shared" si="55"/>
        <v>0</v>
      </c>
      <c r="W84" s="159"/>
      <c r="X84" s="159" t="s">
        <v>134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135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4">
        <v>67</v>
      </c>
      <c r="B85" s="175" t="s">
        <v>230</v>
      </c>
      <c r="C85" s="183" t="s">
        <v>231</v>
      </c>
      <c r="D85" s="176" t="s">
        <v>221</v>
      </c>
      <c r="E85" s="177">
        <v>1</v>
      </c>
      <c r="F85" s="178"/>
      <c r="G85" s="179">
        <f t="shared" si="49"/>
        <v>0</v>
      </c>
      <c r="H85" s="178">
        <v>0</v>
      </c>
      <c r="I85" s="179">
        <f t="shared" si="50"/>
        <v>0</v>
      </c>
      <c r="J85" s="178">
        <v>2575</v>
      </c>
      <c r="K85" s="179">
        <f t="shared" si="51"/>
        <v>2575</v>
      </c>
      <c r="L85" s="179">
        <v>21</v>
      </c>
      <c r="M85" s="179">
        <f t="shared" si="52"/>
        <v>0</v>
      </c>
      <c r="N85" s="179">
        <v>0</v>
      </c>
      <c r="O85" s="179">
        <f t="shared" si="53"/>
        <v>0</v>
      </c>
      <c r="P85" s="179">
        <v>0</v>
      </c>
      <c r="Q85" s="179">
        <f t="shared" si="54"/>
        <v>0</v>
      </c>
      <c r="R85" s="179"/>
      <c r="S85" s="179" t="s">
        <v>133</v>
      </c>
      <c r="T85" s="180" t="s">
        <v>120</v>
      </c>
      <c r="U85" s="159">
        <v>0</v>
      </c>
      <c r="V85" s="159">
        <f t="shared" si="55"/>
        <v>0</v>
      </c>
      <c r="W85" s="159"/>
      <c r="X85" s="159" t="s">
        <v>134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135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45" outlineLevel="1" x14ac:dyDescent="0.2">
      <c r="A86" s="174">
        <v>68</v>
      </c>
      <c r="B86" s="175" t="s">
        <v>174</v>
      </c>
      <c r="C86" s="183" t="s">
        <v>257</v>
      </c>
      <c r="D86" s="176" t="s">
        <v>132</v>
      </c>
      <c r="E86" s="177">
        <v>21</v>
      </c>
      <c r="F86" s="178"/>
      <c r="G86" s="179">
        <f t="shared" si="49"/>
        <v>0</v>
      </c>
      <c r="H86" s="178">
        <v>9266</v>
      </c>
      <c r="I86" s="179">
        <f t="shared" si="50"/>
        <v>194586</v>
      </c>
      <c r="J86" s="178">
        <v>0</v>
      </c>
      <c r="K86" s="179">
        <f t="shared" si="51"/>
        <v>0</v>
      </c>
      <c r="L86" s="179">
        <v>21</v>
      </c>
      <c r="M86" s="179">
        <f t="shared" si="52"/>
        <v>0</v>
      </c>
      <c r="N86" s="179">
        <v>0</v>
      </c>
      <c r="O86" s="179">
        <f t="shared" si="53"/>
        <v>0</v>
      </c>
      <c r="P86" s="179">
        <v>0</v>
      </c>
      <c r="Q86" s="179">
        <f t="shared" si="54"/>
        <v>0</v>
      </c>
      <c r="R86" s="179"/>
      <c r="S86" s="179" t="s">
        <v>133</v>
      </c>
      <c r="T86" s="180" t="s">
        <v>120</v>
      </c>
      <c r="U86" s="159">
        <v>0</v>
      </c>
      <c r="V86" s="159">
        <f t="shared" si="55"/>
        <v>0</v>
      </c>
      <c r="W86" s="159"/>
      <c r="X86" s="159" t="s">
        <v>138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139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4">
        <v>69</v>
      </c>
      <c r="B87" s="175" t="s">
        <v>232</v>
      </c>
      <c r="C87" s="183" t="s">
        <v>233</v>
      </c>
      <c r="D87" s="176" t="s">
        <v>221</v>
      </c>
      <c r="E87" s="177">
        <v>1</v>
      </c>
      <c r="F87" s="178"/>
      <c r="G87" s="179">
        <f t="shared" si="49"/>
        <v>0</v>
      </c>
      <c r="H87" s="178">
        <v>10300</v>
      </c>
      <c r="I87" s="179">
        <f t="shared" si="50"/>
        <v>10300</v>
      </c>
      <c r="J87" s="178">
        <v>0</v>
      </c>
      <c r="K87" s="179">
        <f t="shared" si="51"/>
        <v>0</v>
      </c>
      <c r="L87" s="179">
        <v>21</v>
      </c>
      <c r="M87" s="179">
        <f t="shared" si="52"/>
        <v>0</v>
      </c>
      <c r="N87" s="179">
        <v>0</v>
      </c>
      <c r="O87" s="179">
        <f t="shared" si="53"/>
        <v>0</v>
      </c>
      <c r="P87" s="179">
        <v>0</v>
      </c>
      <c r="Q87" s="179">
        <f t="shared" si="54"/>
        <v>0</v>
      </c>
      <c r="R87" s="179"/>
      <c r="S87" s="179" t="s">
        <v>133</v>
      </c>
      <c r="T87" s="180" t="s">
        <v>120</v>
      </c>
      <c r="U87" s="159">
        <v>0</v>
      </c>
      <c r="V87" s="159">
        <f t="shared" si="55"/>
        <v>0</v>
      </c>
      <c r="W87" s="159"/>
      <c r="X87" s="159" t="s">
        <v>138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139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7">
        <v>70</v>
      </c>
      <c r="B88" s="168" t="s">
        <v>234</v>
      </c>
      <c r="C88" s="184" t="s">
        <v>235</v>
      </c>
      <c r="D88" s="169" t="s">
        <v>236</v>
      </c>
      <c r="E88" s="170">
        <v>13</v>
      </c>
      <c r="F88" s="171"/>
      <c r="G88" s="172">
        <f t="shared" si="49"/>
        <v>0</v>
      </c>
      <c r="H88" s="171">
        <v>494.4</v>
      </c>
      <c r="I88" s="172">
        <f t="shared" si="50"/>
        <v>6427.2</v>
      </c>
      <c r="J88" s="171">
        <v>0</v>
      </c>
      <c r="K88" s="172">
        <f t="shared" si="51"/>
        <v>0</v>
      </c>
      <c r="L88" s="172">
        <v>21</v>
      </c>
      <c r="M88" s="172">
        <f t="shared" si="52"/>
        <v>0</v>
      </c>
      <c r="N88" s="172">
        <v>0</v>
      </c>
      <c r="O88" s="172">
        <f t="shared" si="53"/>
        <v>0</v>
      </c>
      <c r="P88" s="172">
        <v>0</v>
      </c>
      <c r="Q88" s="172">
        <f t="shared" si="54"/>
        <v>0</v>
      </c>
      <c r="R88" s="172"/>
      <c r="S88" s="172" t="s">
        <v>133</v>
      </c>
      <c r="T88" s="173" t="s">
        <v>120</v>
      </c>
      <c r="U88" s="159">
        <v>0</v>
      </c>
      <c r="V88" s="159">
        <f t="shared" si="55"/>
        <v>0</v>
      </c>
      <c r="W88" s="159"/>
      <c r="X88" s="159" t="s">
        <v>138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139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3"/>
      <c r="B89" s="4"/>
      <c r="C89" s="185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101</v>
      </c>
    </row>
    <row r="90" spans="1:60" x14ac:dyDescent="0.2">
      <c r="A90" s="153"/>
      <c r="B90" s="154" t="s">
        <v>29</v>
      </c>
      <c r="C90" s="186"/>
      <c r="D90" s="155"/>
      <c r="E90" s="156"/>
      <c r="F90" s="156"/>
      <c r="G90" s="181">
        <f>G8+G13+G18+G33+G48+G63+G80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129</v>
      </c>
    </row>
    <row r="91" spans="1:60" x14ac:dyDescent="0.2">
      <c r="C91" s="187"/>
      <c r="D91" s="10"/>
      <c r="AG91" t="s">
        <v>130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sheetProtection algorithmName="SHA-512" hashValue="tzBy7Lp1ubJ3XSVVD9B/vYGXAxC0/8kXjja5UQMXhnyN5e5SA6N6zWDg+DDrjSgIt1eDMbOv+H17Wzlg3X/Mgg==" saltValue="JAcXM2/J18++2mg5M9G01g==" spinCount="100000" sheet="1" objects="1" scenarios="1"/>
  <mergeCells count="8">
    <mergeCell ref="C54:G54"/>
    <mergeCell ref="C69:G69"/>
    <mergeCell ref="A1:G1"/>
    <mergeCell ref="C2:G2"/>
    <mergeCell ref="C3:G3"/>
    <mergeCell ref="C4:G4"/>
    <mergeCell ref="C23:G23"/>
    <mergeCell ref="C39:G3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4998"/>
  <sheetViews>
    <sheetView workbookViewId="0">
      <pane ySplit="7" topLeftCell="A8" activePane="bottomLeft" state="frozen"/>
      <selection pane="bottomLeft" activeCell="C32" sqref="C32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131</v>
      </c>
      <c r="B1" s="248"/>
      <c r="C1" s="248"/>
      <c r="D1" s="248"/>
      <c r="E1" s="248"/>
      <c r="F1" s="248"/>
      <c r="G1" s="248"/>
      <c r="AG1" t="s">
        <v>87</v>
      </c>
    </row>
    <row r="2" spans="1:60" ht="24.95" customHeight="1" x14ac:dyDescent="0.2">
      <c r="A2" s="142" t="s">
        <v>7</v>
      </c>
      <c r="B2" s="49" t="s">
        <v>44</v>
      </c>
      <c r="C2" s="249" t="s">
        <v>258</v>
      </c>
      <c r="D2" s="250"/>
      <c r="E2" s="250"/>
      <c r="F2" s="250"/>
      <c r="G2" s="251"/>
      <c r="AG2" t="s">
        <v>88</v>
      </c>
    </row>
    <row r="3" spans="1:60" ht="24.95" customHeight="1" x14ac:dyDescent="0.2">
      <c r="A3" s="142" t="s">
        <v>8</v>
      </c>
      <c r="B3" s="49" t="s">
        <v>60</v>
      </c>
      <c r="C3" s="249" t="s">
        <v>61</v>
      </c>
      <c r="D3" s="250"/>
      <c r="E3" s="250"/>
      <c r="F3" s="250"/>
      <c r="G3" s="251"/>
      <c r="AC3" s="124" t="s">
        <v>88</v>
      </c>
      <c r="AG3" t="s">
        <v>91</v>
      </c>
    </row>
    <row r="4" spans="1:60" ht="24.95" customHeight="1" x14ac:dyDescent="0.2">
      <c r="A4" s="143" t="s">
        <v>9</v>
      </c>
      <c r="B4" s="144" t="s">
        <v>58</v>
      </c>
      <c r="C4" s="252" t="s">
        <v>263</v>
      </c>
      <c r="D4" s="253"/>
      <c r="E4" s="253"/>
      <c r="F4" s="253"/>
      <c r="G4" s="254"/>
      <c r="AG4" t="s">
        <v>92</v>
      </c>
    </row>
    <row r="5" spans="1:60" x14ac:dyDescent="0.2">
      <c r="D5" s="10"/>
    </row>
    <row r="6" spans="1:60" ht="38.25" x14ac:dyDescent="0.2">
      <c r="A6" s="146" t="s">
        <v>93</v>
      </c>
      <c r="B6" s="148" t="s">
        <v>94</v>
      </c>
      <c r="C6" s="148" t="s">
        <v>95</v>
      </c>
      <c r="D6" s="147" t="s">
        <v>96</v>
      </c>
      <c r="E6" s="146" t="s">
        <v>97</v>
      </c>
      <c r="F6" s="145" t="s">
        <v>98</v>
      </c>
      <c r="G6" s="146" t="s">
        <v>29</v>
      </c>
      <c r="H6" s="149" t="s">
        <v>30</v>
      </c>
      <c r="I6" s="149" t="s">
        <v>99</v>
      </c>
      <c r="J6" s="149" t="s">
        <v>31</v>
      </c>
      <c r="K6" s="149" t="s">
        <v>100</v>
      </c>
      <c r="L6" s="149" t="s">
        <v>101</v>
      </c>
      <c r="M6" s="149" t="s">
        <v>102</v>
      </c>
      <c r="N6" s="149" t="s">
        <v>103</v>
      </c>
      <c r="O6" s="149" t="s">
        <v>104</v>
      </c>
      <c r="P6" s="149" t="s">
        <v>105</v>
      </c>
      <c r="Q6" s="149" t="s">
        <v>106</v>
      </c>
      <c r="R6" s="149" t="s">
        <v>107</v>
      </c>
      <c r="S6" s="149" t="s">
        <v>108</v>
      </c>
      <c r="T6" s="149" t="s">
        <v>109</v>
      </c>
      <c r="U6" s="149" t="s">
        <v>110</v>
      </c>
      <c r="V6" s="149" t="s">
        <v>111</v>
      </c>
      <c r="W6" s="149" t="s">
        <v>112</v>
      </c>
      <c r="X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1" t="s">
        <v>114</v>
      </c>
      <c r="B8" s="162" t="s">
        <v>60</v>
      </c>
      <c r="C8" s="182" t="s">
        <v>68</v>
      </c>
      <c r="D8" s="163"/>
      <c r="E8" s="164"/>
      <c r="F8" s="165"/>
      <c r="G8" s="165">
        <f>SUMIF(AG9:AG15,"&lt;&gt;NOR",G9:G15)</f>
        <v>0</v>
      </c>
      <c r="H8" s="165"/>
      <c r="I8" s="165">
        <f>SUM(I9:I14)</f>
        <v>3680</v>
      </c>
      <c r="J8" s="165"/>
      <c r="K8" s="165">
        <f>SUM(K9:K14)</f>
        <v>4500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AG8" t="s">
        <v>115</v>
      </c>
    </row>
    <row r="9" spans="1:60" outlineLevel="1" x14ac:dyDescent="0.2">
      <c r="A9" s="174">
        <v>1</v>
      </c>
      <c r="B9" s="175" t="s">
        <v>237</v>
      </c>
      <c r="C9" s="183" t="s">
        <v>238</v>
      </c>
      <c r="D9" s="176" t="s">
        <v>239</v>
      </c>
      <c r="E9" s="177">
        <v>1</v>
      </c>
      <c r="F9" s="178"/>
      <c r="G9" s="179">
        <f t="shared" ref="G9:G15" si="0">ROUND(E9*F9,2)</f>
        <v>0</v>
      </c>
      <c r="H9" s="178">
        <v>0</v>
      </c>
      <c r="I9" s="179">
        <f t="shared" ref="I9:I15" si="1">ROUND(E9*H9,2)</f>
        <v>0</v>
      </c>
      <c r="J9" s="178">
        <v>4500</v>
      </c>
      <c r="K9" s="179">
        <f t="shared" ref="K9:K15" si="2">ROUND(E9*J9,2)</f>
        <v>4500</v>
      </c>
      <c r="L9" s="179">
        <v>21</v>
      </c>
      <c r="M9" s="179">
        <f t="shared" ref="M9:M15" si="3">G9*(1+L9/100)</f>
        <v>0</v>
      </c>
      <c r="N9" s="179">
        <v>0</v>
      </c>
      <c r="O9" s="179">
        <f t="shared" ref="O9:O15" si="4">ROUND(E9*N9,2)</f>
        <v>0</v>
      </c>
      <c r="P9" s="179">
        <v>0</v>
      </c>
      <c r="Q9" s="179">
        <f t="shared" ref="Q9:Q15" si="5">ROUND(E9*P9,2)</f>
        <v>0</v>
      </c>
      <c r="R9" s="179"/>
      <c r="S9" s="179" t="s">
        <v>133</v>
      </c>
      <c r="T9" s="180" t="s">
        <v>120</v>
      </c>
      <c r="U9" s="159">
        <v>0</v>
      </c>
      <c r="V9" s="159">
        <f t="shared" ref="V9:V14" si="6">ROUND(E9*U9,2)</f>
        <v>0</v>
      </c>
      <c r="W9" s="159"/>
      <c r="X9" s="159" t="s">
        <v>134</v>
      </c>
      <c r="Y9" s="150"/>
      <c r="Z9" s="150"/>
      <c r="AA9" s="150"/>
      <c r="AB9" s="150"/>
      <c r="AC9" s="150"/>
      <c r="AD9" s="150"/>
      <c r="AE9" s="150"/>
      <c r="AF9" s="150"/>
      <c r="AG9" s="150" t="s">
        <v>135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240</v>
      </c>
      <c r="C10" s="183" t="s">
        <v>241</v>
      </c>
      <c r="D10" s="176" t="s">
        <v>149</v>
      </c>
      <c r="E10" s="177">
        <v>90</v>
      </c>
      <c r="F10" s="178"/>
      <c r="G10" s="179">
        <f t="shared" si="0"/>
        <v>0</v>
      </c>
      <c r="H10" s="178">
        <v>10</v>
      </c>
      <c r="I10" s="179">
        <f t="shared" si="1"/>
        <v>900</v>
      </c>
      <c r="J10" s="178">
        <v>0</v>
      </c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133</v>
      </c>
      <c r="T10" s="180" t="s">
        <v>120</v>
      </c>
      <c r="U10" s="159">
        <v>0</v>
      </c>
      <c r="V10" s="159">
        <f t="shared" si="6"/>
        <v>0</v>
      </c>
      <c r="W10" s="159"/>
      <c r="X10" s="159" t="s">
        <v>138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139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242</v>
      </c>
      <c r="C11" s="183" t="s">
        <v>241</v>
      </c>
      <c r="D11" s="176" t="s">
        <v>149</v>
      </c>
      <c r="E11" s="177">
        <v>80</v>
      </c>
      <c r="F11" s="178"/>
      <c r="G11" s="179">
        <f t="shared" si="0"/>
        <v>0</v>
      </c>
      <c r="H11" s="178">
        <v>16</v>
      </c>
      <c r="I11" s="179">
        <f t="shared" si="1"/>
        <v>1280</v>
      </c>
      <c r="J11" s="178">
        <v>0</v>
      </c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133</v>
      </c>
      <c r="T11" s="180" t="s">
        <v>120</v>
      </c>
      <c r="U11" s="159">
        <v>0</v>
      </c>
      <c r="V11" s="159">
        <f t="shared" si="6"/>
        <v>0</v>
      </c>
      <c r="W11" s="159"/>
      <c r="X11" s="159" t="s">
        <v>138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139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6</v>
      </c>
      <c r="B12" s="175" t="s">
        <v>243</v>
      </c>
      <c r="C12" s="183" t="s">
        <v>244</v>
      </c>
      <c r="D12" s="176" t="s">
        <v>149</v>
      </c>
      <c r="E12" s="177">
        <v>60</v>
      </c>
      <c r="F12" s="178"/>
      <c r="G12" s="179">
        <f t="shared" si="0"/>
        <v>0</v>
      </c>
      <c r="H12" s="178">
        <v>9</v>
      </c>
      <c r="I12" s="179">
        <f t="shared" si="1"/>
        <v>540</v>
      </c>
      <c r="J12" s="178">
        <v>0</v>
      </c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133</v>
      </c>
      <c r="T12" s="180" t="s">
        <v>120</v>
      </c>
      <c r="U12" s="159">
        <v>0</v>
      </c>
      <c r="V12" s="159">
        <f t="shared" si="6"/>
        <v>0</v>
      </c>
      <c r="W12" s="159"/>
      <c r="X12" s="159" t="s">
        <v>138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139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245</v>
      </c>
      <c r="C13" s="183" t="s">
        <v>244</v>
      </c>
      <c r="D13" s="176" t="s">
        <v>149</v>
      </c>
      <c r="E13" s="177">
        <v>40</v>
      </c>
      <c r="F13" s="178"/>
      <c r="G13" s="179">
        <f t="shared" si="0"/>
        <v>0</v>
      </c>
      <c r="H13" s="178">
        <v>17</v>
      </c>
      <c r="I13" s="179">
        <f t="shared" si="1"/>
        <v>680</v>
      </c>
      <c r="J13" s="178">
        <v>0</v>
      </c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133</v>
      </c>
      <c r="T13" s="180" t="s">
        <v>120</v>
      </c>
      <c r="U13" s="159">
        <v>0</v>
      </c>
      <c r="V13" s="159">
        <f t="shared" si="6"/>
        <v>0</v>
      </c>
      <c r="W13" s="159"/>
      <c r="X13" s="159" t="s">
        <v>138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139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/>
      <c r="C14" s="183" t="s">
        <v>246</v>
      </c>
      <c r="D14" s="176" t="s">
        <v>132</v>
      </c>
      <c r="E14" s="177">
        <v>2</v>
      </c>
      <c r="F14" s="178"/>
      <c r="G14" s="179">
        <f t="shared" si="0"/>
        <v>0</v>
      </c>
      <c r="H14" s="178">
        <v>140</v>
      </c>
      <c r="I14" s="179">
        <f t="shared" si="1"/>
        <v>280</v>
      </c>
      <c r="J14" s="178">
        <v>0</v>
      </c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133</v>
      </c>
      <c r="T14" s="180" t="s">
        <v>120</v>
      </c>
      <c r="U14" s="159">
        <v>0</v>
      </c>
      <c r="V14" s="159">
        <f t="shared" si="6"/>
        <v>0</v>
      </c>
      <c r="W14" s="159"/>
      <c r="X14" s="159" t="s">
        <v>138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139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13.5" outlineLevel="1" thickBot="1" x14ac:dyDescent="0.25">
      <c r="A15" s="188">
        <v>7</v>
      </c>
      <c r="B15" s="190"/>
      <c r="C15" s="191" t="s">
        <v>238</v>
      </c>
      <c r="D15" s="176" t="s">
        <v>249</v>
      </c>
      <c r="E15" s="177">
        <v>1</v>
      </c>
      <c r="F15" s="178"/>
      <c r="G15" s="179">
        <f t="shared" si="0"/>
        <v>0</v>
      </c>
      <c r="H15" s="178">
        <v>140</v>
      </c>
      <c r="I15" s="179">
        <f t="shared" si="1"/>
        <v>140</v>
      </c>
      <c r="J15" s="178">
        <v>0</v>
      </c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133</v>
      </c>
      <c r="T15" s="180" t="s">
        <v>120</v>
      </c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1" t="s">
        <v>114</v>
      </c>
      <c r="B16" s="162" t="s">
        <v>83</v>
      </c>
      <c r="C16" s="182" t="s">
        <v>82</v>
      </c>
      <c r="D16" s="163"/>
      <c r="E16" s="164"/>
      <c r="F16" s="165"/>
      <c r="G16" s="165">
        <f>SUMIF(AG17:AG20,"&lt;&gt;NOR",G17:G20)</f>
        <v>0</v>
      </c>
      <c r="H16" s="165"/>
      <c r="I16" s="165">
        <f>SUM(I17:I20)</f>
        <v>0</v>
      </c>
      <c r="J16" s="165"/>
      <c r="K16" s="165">
        <f>SUM(K17:K20)</f>
        <v>32900</v>
      </c>
      <c r="L16" s="165"/>
      <c r="M16" s="165">
        <f>SUM(M17:M20)</f>
        <v>0</v>
      </c>
      <c r="N16" s="165"/>
      <c r="O16" s="165">
        <f>SUM(O17:O20)</f>
        <v>0</v>
      </c>
      <c r="P16" s="165"/>
      <c r="Q16" s="165">
        <f>SUM(Q17:Q20)</f>
        <v>0</v>
      </c>
      <c r="R16" s="165"/>
      <c r="S16" s="165"/>
      <c r="T16" s="166"/>
      <c r="U16" s="160"/>
      <c r="V16" s="160">
        <f>SUM(V17:V20)</f>
        <v>0</v>
      </c>
      <c r="W16" s="160"/>
      <c r="X16" s="160"/>
      <c r="AG16" t="s">
        <v>115</v>
      </c>
    </row>
    <row r="17" spans="1:60" outlineLevel="1" x14ac:dyDescent="0.2">
      <c r="A17" s="174">
        <v>8</v>
      </c>
      <c r="B17" s="175" t="s">
        <v>247</v>
      </c>
      <c r="C17" s="183" t="s">
        <v>248</v>
      </c>
      <c r="D17" s="176" t="s">
        <v>249</v>
      </c>
      <c r="E17" s="177">
        <v>1</v>
      </c>
      <c r="F17" s="178"/>
      <c r="G17" s="179">
        <f>ROUND(E17*F17,2)</f>
        <v>0</v>
      </c>
      <c r="H17" s="178">
        <v>0</v>
      </c>
      <c r="I17" s="179">
        <f>ROUND(E17*H17,2)</f>
        <v>0</v>
      </c>
      <c r="J17" s="178">
        <v>14600</v>
      </c>
      <c r="K17" s="179">
        <f>ROUND(E17*J17,2)</f>
        <v>14600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133</v>
      </c>
      <c r="T17" s="180" t="s">
        <v>120</v>
      </c>
      <c r="U17" s="159">
        <v>0</v>
      </c>
      <c r="V17" s="159">
        <f>ROUND(E17*U17,2)</f>
        <v>0</v>
      </c>
      <c r="W17" s="159"/>
      <c r="X17" s="159" t="s">
        <v>134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250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9</v>
      </c>
      <c r="B18" s="175" t="s">
        <v>251</v>
      </c>
      <c r="C18" s="183" t="s">
        <v>252</v>
      </c>
      <c r="D18" s="176" t="s">
        <v>249</v>
      </c>
      <c r="E18" s="177">
        <v>1</v>
      </c>
      <c r="F18" s="178"/>
      <c r="G18" s="179">
        <f>ROUND(E18*F18,2)</f>
        <v>0</v>
      </c>
      <c r="H18" s="178">
        <v>0</v>
      </c>
      <c r="I18" s="179">
        <f>ROUND(E18*H18,2)</f>
        <v>0</v>
      </c>
      <c r="J18" s="178">
        <v>15000</v>
      </c>
      <c r="K18" s="179">
        <f>ROUND(E18*J18,2)</f>
        <v>15000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133</v>
      </c>
      <c r="T18" s="180" t="s">
        <v>120</v>
      </c>
      <c r="U18" s="159">
        <v>0</v>
      </c>
      <c r="V18" s="159">
        <f>ROUND(E18*U18,2)</f>
        <v>0</v>
      </c>
      <c r="W18" s="159"/>
      <c r="X18" s="159" t="s">
        <v>134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10</v>
      </c>
      <c r="B19" s="175" t="s">
        <v>253</v>
      </c>
      <c r="C19" s="183" t="s">
        <v>254</v>
      </c>
      <c r="D19" s="176" t="s">
        <v>249</v>
      </c>
      <c r="E19" s="177">
        <v>1</v>
      </c>
      <c r="F19" s="178"/>
      <c r="G19" s="179">
        <f>ROUND(E19*F19,2)</f>
        <v>0</v>
      </c>
      <c r="H19" s="178">
        <v>0</v>
      </c>
      <c r="I19" s="179">
        <f>ROUND(E19*H19,2)</f>
        <v>0</v>
      </c>
      <c r="J19" s="178">
        <v>800</v>
      </c>
      <c r="K19" s="179">
        <f>ROUND(E19*J19,2)</f>
        <v>800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/>
      <c r="S19" s="179" t="s">
        <v>133</v>
      </c>
      <c r="T19" s="180" t="s">
        <v>120</v>
      </c>
      <c r="U19" s="159">
        <v>0</v>
      </c>
      <c r="V19" s="159">
        <f>ROUND(E19*U19,2)</f>
        <v>0</v>
      </c>
      <c r="W19" s="159"/>
      <c r="X19" s="159" t="s">
        <v>134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250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11</v>
      </c>
      <c r="B20" s="168" t="s">
        <v>255</v>
      </c>
      <c r="C20" s="184" t="s">
        <v>256</v>
      </c>
      <c r="D20" s="169" t="s">
        <v>249</v>
      </c>
      <c r="E20" s="170">
        <v>1</v>
      </c>
      <c r="F20" s="171"/>
      <c r="G20" s="172">
        <f>ROUND(E20*F20,2)</f>
        <v>0</v>
      </c>
      <c r="H20" s="171">
        <v>0</v>
      </c>
      <c r="I20" s="172">
        <f>ROUND(E20*H20,2)</f>
        <v>0</v>
      </c>
      <c r="J20" s="171">
        <v>2500</v>
      </c>
      <c r="K20" s="172">
        <f>ROUND(E20*J20,2)</f>
        <v>2500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133</v>
      </c>
      <c r="T20" s="173" t="s">
        <v>120</v>
      </c>
      <c r="U20" s="159">
        <v>0</v>
      </c>
      <c r="V20" s="159">
        <f>ROUND(E20*U20,2)</f>
        <v>0</v>
      </c>
      <c r="W20" s="159"/>
      <c r="X20" s="159" t="s">
        <v>134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3"/>
      <c r="B21" s="4"/>
      <c r="C21" s="18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101</v>
      </c>
    </row>
    <row r="22" spans="1:60" x14ac:dyDescent="0.2">
      <c r="A22" s="153"/>
      <c r="B22" s="154" t="s">
        <v>29</v>
      </c>
      <c r="C22" s="186"/>
      <c r="D22" s="155"/>
      <c r="E22" s="156"/>
      <c r="F22" s="156"/>
      <c r="G22" s="181">
        <f>G8+G16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129</v>
      </c>
    </row>
    <row r="23" spans="1:60" x14ac:dyDescent="0.2">
      <c r="C23" s="187"/>
      <c r="D23" s="10"/>
      <c r="AG23" t="s">
        <v>130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sheetProtection algorithmName="SHA-512" hashValue="AMtb12tyBR9qHD7MGrQeMVr2CBUmg/M0JXPOY+OH0pLfyIuLZo3SbsG/aN8SwIRagnNYF+EEMqpukvNOnkvLFQ==" saltValue="foIjVon+3AJKeMzVU33Gy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OVN 02 Naklady</vt:lpstr>
      <vt:lpstr>1 01 Pol</vt:lpstr>
      <vt:lpstr>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'OVN 02 Naklady'!Názvy_tisku</vt:lpstr>
      <vt:lpstr>oadresa</vt:lpstr>
      <vt:lpstr>Stavba!Objednatel</vt:lpstr>
      <vt:lpstr>Stavba!Objekt</vt:lpstr>
      <vt:lpstr>'1 01 Pol'!Oblast_tisku</vt:lpstr>
      <vt:lpstr>'1 02 Pol'!Oblast_tisku</vt:lpstr>
      <vt:lpstr>'OVN 02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Ing. Drahoslav Koura</cp:lastModifiedBy>
  <cp:lastPrinted>2019-03-19T12:27:02Z</cp:lastPrinted>
  <dcterms:created xsi:type="dcterms:W3CDTF">2009-04-08T07:15:50Z</dcterms:created>
  <dcterms:modified xsi:type="dcterms:W3CDTF">2021-02-02T08:06:23Z</dcterms:modified>
</cp:coreProperties>
</file>