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600" windowWidth="25440" windowHeight="11955" activeTab="1"/>
  </bookViews>
  <sheets>
    <sheet name="Rekapitulace stavby" sheetId="1" r:id="rId1"/>
    <sheet name="2020-071 - Objekt dílny 1..." sheetId="2" r:id="rId2"/>
  </sheets>
  <definedNames>
    <definedName name="_xlnm._FilterDatabase" localSheetId="1" hidden="1">'2020-071 - Objekt dílny 1...'!$C$122:$K$179</definedName>
    <definedName name="_xlnm.Print_Area" localSheetId="1">'2020-071 - Objekt dílny 1...'!$C$4:$J$76,'2020-071 - Objekt dílny 1...'!$C$82:$J$106,'2020-071 - Objekt dílny 1...'!$C$112:$J$179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'2020-071 - Objekt dílny 1...'!$122:$122</definedName>
  </definedNames>
  <calcPr calcId="145621"/>
</workbook>
</file>

<file path=xl/sharedStrings.xml><?xml version="1.0" encoding="utf-8"?>
<sst xmlns="http://schemas.openxmlformats.org/spreadsheetml/2006/main" count="884" uniqueCount="274">
  <si>
    <t>Export Komplet</t>
  </si>
  <si>
    <t/>
  </si>
  <si>
    <t>2.0</t>
  </si>
  <si>
    <t>ZAMOK</t>
  </si>
  <si>
    <t>False</t>
  </si>
  <si>
    <t>{0aa2ce01-ef20-4c5e-9066-46801a58a85b}</t>
  </si>
  <si>
    <t>0,1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</si>
  <si>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</si>
  <si>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</si>
  <si>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</si>
  <si>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</si>
  <si>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</si>
  <si>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</si>
  <si>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</si>
  <si>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</si>
  <si>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2020-071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</si>
  <si>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</si>
  <si>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</si>
  <si>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Objekt dílny 1, Ukapličky 761/II Sušice - návrh opravy podlahy haly pro odborný výcvik</t>
  </si>
  <si>
    <t>KSO:</t>
  </si>
  <si>
    <t>CC-CZ:</t>
  </si>
  <si>
    <t>Místo:</t>
  </si>
  <si>
    <t>Sušice</t>
  </si>
  <si>
    <t>Datum:</t>
  </si>
  <si>
    <t>17. 9. 2020</t>
  </si>
  <si>
    <t>Zadavatel:</t>
  </si>
  <si>
    <t>IČ:</t>
  </si>
  <si>
    <t>SOŠ a SOU Sušice</t>
  </si>
  <si>
    <t>DIČ:</t>
  </si>
  <si>
    <t>Uchazeč:</t>
  </si>
  <si>
    <t>Vyplň údaj</t>
  </si>
  <si>
    <t>Projektant:</t>
  </si>
  <si>
    <t>Ing. Jiří Lejsek</t>
  </si>
  <si>
    <t>True</t>
  </si>
  <si>
    <t>Zpracovatel:</t>
  </si>
  <si>
    <t>Pavel Hrba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</si>
  <si>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</si>
  <si>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</si>
  <si>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</si>
  <si>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</si>
  <si>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</si>
  <si>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</si>
  <si>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</si>
  <si>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</si>
  <si>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</si>
  <si>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</si>
  <si>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</si>
  <si>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</si>
  <si>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</si>
  <si>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</si>
  <si>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</si>
  <si>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</si>
  <si>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</si>
  <si>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</si>
  <si>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</si>
  <si>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</si>
  <si>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</si>
  <si>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</si>
  <si>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</si>
  <si>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</si>
  <si>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</si>
  <si>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</si>
  <si>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</si>
  <si>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</si>
  <si>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</si>
  <si>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</si>
  <si>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</si>
  <si>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</si>
  <si>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</si>
  <si>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</si>
  <si>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</si>
  <si>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</si>
  <si>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</si>
  <si>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</si>
  <si>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</si>
  <si>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</si>
  <si>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</si>
  <si>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</si>
  <si>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</si>
  <si>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</si>
  <si>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</si>
  <si>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</si>
  <si>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</si>
  <si>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</si>
  <si>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</si>
  <si>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</si>
  <si>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</si>
  <si>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</si>
  <si>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</si>
  <si>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</si>
  <si>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</si>
  <si>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</si>
  <si>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</si>
  <si>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</si>
  <si>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</si>
  <si>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</si>
  <si>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</si>
  <si>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</si>
  <si>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</si>
  <si>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</si>
  <si>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</si>
  <si>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</si>
  <si>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</si>
  <si>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</si>
  <si>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</si>
  <si>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</si>
  <si>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</si>
  <si>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</si>
  <si>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</si>
  <si>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</si>
  <si>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</si>
  <si>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</si>
  <si>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</si>
  <si>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</si>
  <si>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</si>
  <si>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</si>
  <si>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</si>
  <si>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</si>
  <si>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</si>
  <si>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122351104</t>
  </si>
  <si>
    <t>Odkopávky a prokopávky nezapažené v hornině třídy těžitelnosti II, skupiny 4 objem do 500 m3 strojně</t>
  </si>
  <si>
    <t>m3</t>
  </si>
  <si>
    <t>4</t>
  </si>
  <si>
    <t>-1151956075</t>
  </si>
  <si>
    <t>VV</t>
  </si>
  <si>
    <t>660,1*0,4</t>
  </si>
  <si>
    <t>162751137</t>
  </si>
  <si>
    <t>Vodorovné přemístění do 10000 m výkopku/sypaniny z horniny třídy těžitelnosti II, skupiny 4 a 5</t>
  </si>
  <si>
    <t>558569915</t>
  </si>
  <si>
    <t>3</t>
  </si>
  <si>
    <t>162751139</t>
  </si>
  <si>
    <t>Příplatek k vodorovnému přemístění výkopku/sypaniny z horniny třídy těžitelnosti II, skupiny 4 a 5 ZKD 1000 m přes 10000 m</t>
  </si>
  <si>
    <t>854124479</t>
  </si>
  <si>
    <t>264,04*10</t>
  </si>
  <si>
    <t>171201231</t>
  </si>
  <si>
    <t>Poplatek za uložení zeminy a kamení na recyklační skládce (skládkovné) kód odpadu 17 05 04</t>
  </si>
  <si>
    <t>t</t>
  </si>
  <si>
    <t>-1007048191</t>
  </si>
  <si>
    <t>264,04*1,8</t>
  </si>
  <si>
    <t>5</t>
  </si>
  <si>
    <t>171251201</t>
  </si>
  <si>
    <t>Uložení sypaniny na skládky nebo meziskládky</t>
  </si>
  <si>
    <t>1527028015</t>
  </si>
  <si>
    <t>6</t>
  </si>
  <si>
    <t>181951114</t>
  </si>
  <si>
    <t>Úprava pláně v hornině třídy těžitelnosti II, skupiny 4 a 5 se zhutněním strojně</t>
  </si>
  <si>
    <t>m2</t>
  </si>
  <si>
    <t>-1693002499</t>
  </si>
  <si>
    <t>Komunikace pozemní</t>
  </si>
  <si>
    <t>7</t>
  </si>
  <si>
    <t>564771111</t>
  </si>
  <si>
    <t>Podklad z kameniva hrubého drceného vel. 32-63 mm tl 250 mm</t>
  </si>
  <si>
    <t>419022226</t>
  </si>
  <si>
    <t>8</t>
  </si>
  <si>
    <t>564821111</t>
  </si>
  <si>
    <t>Podklad ze štěrkodrtě ŠD tl 80 mm</t>
  </si>
  <si>
    <t>1033870029</t>
  </si>
  <si>
    <t>Úpravy povrchů, podlahy a osazování výplní</t>
  </si>
  <si>
    <t>9</t>
  </si>
  <si>
    <t>631311136</t>
  </si>
  <si>
    <t>Mazanina tl do 240 mm z betonu prostého bez zvýšených nároků na prostředí tř. C 25/30</t>
  </si>
  <si>
    <t>-1272669398</t>
  </si>
  <si>
    <t>660,1*0,17</t>
  </si>
  <si>
    <t>"Rampa s podestou" (3*0,7)*0,17+1*0,17/2*1</t>
  </si>
  <si>
    <t>10</t>
  </si>
  <si>
    <t>631319013</t>
  </si>
  <si>
    <t>Příplatek k mazanině tl do 240 mm za přehlazení povrchu</t>
  </si>
  <si>
    <t>-872555390</t>
  </si>
  <si>
    <t>11</t>
  </si>
  <si>
    <t>631319202</t>
  </si>
  <si>
    <t>Příplatek k mazaninám za přidání ocelových vláken (drátkobeton) pro objemové vyztužení 20 kg/m3</t>
  </si>
  <si>
    <t>2100063920</t>
  </si>
  <si>
    <t>12</t>
  </si>
  <si>
    <t>631351101</t>
  </si>
  <si>
    <t>Zřízení bednění rýh a hran v podlahách</t>
  </si>
  <si>
    <t>-509374538</t>
  </si>
  <si>
    <t>"U vnějších vrat a dveří" (0,8+5,05+2,6)*0,17</t>
  </si>
  <si>
    <t>"Rampa s podestou" (3+0,7)*0,17+1*0,17/2*2</t>
  </si>
  <si>
    <t>13</t>
  </si>
  <si>
    <t>631351102</t>
  </si>
  <si>
    <t>Odstranění bednění rýh a hran v podlahách</t>
  </si>
  <si>
    <t>-2131207536</t>
  </si>
  <si>
    <t>14</t>
  </si>
  <si>
    <t>633121111</t>
  </si>
  <si>
    <t>Povrchová úprava průmyslových podlah pro střední provoz vsypovou směsí s příměsí korundu tl 2 mm</t>
  </si>
  <si>
    <t>-2126815211</t>
  </si>
  <si>
    <t>634111116</t>
  </si>
  <si>
    <t>Obvodová dilatace pružnou těsnicí páskou mezi stěnou a mazaninou nebo potěrem v 150 mm</t>
  </si>
  <si>
    <t>m</t>
  </si>
  <si>
    <t>1337932556</t>
  </si>
  <si>
    <t>(38,3+4,64*2+0,4+5,27*2+5,57)*2</t>
  </si>
  <si>
    <t>16</t>
  </si>
  <si>
    <t>634113115</t>
  </si>
  <si>
    <t>Výplň dilatačních spár mazanin plastovým profilem v 80 mm</t>
  </si>
  <si>
    <t>1991294159</t>
  </si>
  <si>
    <t>5,27*7*2+5,57*9+38,3*2</t>
  </si>
  <si>
    <t>17</t>
  </si>
  <si>
    <t>634663111</t>
  </si>
  <si>
    <t>Výplň dilatačních spar šířky do 10 mm v mazaninách polyuretovou samonivelační hmotou</t>
  </si>
  <si>
    <t>690470229</t>
  </si>
  <si>
    <t>18</t>
  </si>
  <si>
    <t>634911124</t>
  </si>
  <si>
    <t>Řezání dilatačních spár š 10 mm hl do 80 mm v čerstvé betonové mazanině</t>
  </si>
  <si>
    <t>-1317108757</t>
  </si>
  <si>
    <t>Ostatní konstrukce a práce, bourání</t>
  </si>
  <si>
    <t>19</t>
  </si>
  <si>
    <t>953942121</t>
  </si>
  <si>
    <t>Osazování ochranných úhelníků</t>
  </si>
  <si>
    <t>kus</t>
  </si>
  <si>
    <t>-1524209722</t>
  </si>
  <si>
    <t>"U vnějších vrat a dveří" 2+6+4</t>
  </si>
  <si>
    <t>"Rampa s podestou" 4+2+2*2</t>
  </si>
  <si>
    <t>20</t>
  </si>
  <si>
    <t>M</t>
  </si>
  <si>
    <t>13010424</t>
  </si>
  <si>
    <t>úhelník ocelový rovnostranný jakost 11 375 60x60x6mm</t>
  </si>
  <si>
    <t>-1268870972</t>
  </si>
  <si>
    <t>"U vnějších vrat a dveří" (0,8+5,05+2,6)*5,42/1000*1,08</t>
  </si>
  <si>
    <t>"Rampa s podestou" ((3+0,7-1)*0,17+1*0,17/2*2)*5,42/1000*1,08</t>
  </si>
  <si>
    <t>965042141</t>
  </si>
  <si>
    <t>Bourání podkladů pod dlažby nebo mazanin betonových nebo z litého asfaltu tl do 100 mm pl přes 4 m2</t>
  </si>
  <si>
    <t>-1386416480</t>
  </si>
  <si>
    <t>660,1*0,1</t>
  </si>
  <si>
    <t>22</t>
  </si>
  <si>
    <t>965049111</t>
  </si>
  <si>
    <t>Příplatek k bourání betonových mazanin za bourání mazanin se svařovanou sítí tl do 100 mm</t>
  </si>
  <si>
    <t>1899305251</t>
  </si>
  <si>
    <t>997</t>
  </si>
  <si>
    <t>Přesun sutě</t>
  </si>
  <si>
    <t>23</t>
  </si>
  <si>
    <t>997013501</t>
  </si>
  <si>
    <t>Odvoz suti a vybouraných hmot na skládku nebo meziskládku do 1 km se složením</t>
  </si>
  <si>
    <t>-1874418811</t>
  </si>
  <si>
    <t>24</t>
  </si>
  <si>
    <t>997013509</t>
  </si>
  <si>
    <t>Příplatek k odvozu suti a vybouraných hmot na skládku ZKD 1 km přes 1 km</t>
  </si>
  <si>
    <t>-1190974003</t>
  </si>
  <si>
    <t>148,126*19 'Přepočtené koeficientem množství</t>
  </si>
  <si>
    <t>25</t>
  </si>
  <si>
    <t>997013602</t>
  </si>
  <si>
    <t>Poplatek za uložení na skládce (skládkovné) stavebního odpadu železobetonového kód odpadu 17 01 01</t>
  </si>
  <si>
    <t>1865901678</t>
  </si>
  <si>
    <t>998</t>
  </si>
  <si>
    <t>Přesun hmot</t>
  </si>
  <si>
    <t>26</t>
  </si>
  <si>
    <t>998021021</t>
  </si>
  <si>
    <t>Přesun hmot pro haly s nosnou kcí zděnou nebo monolitickou v do 20 m</t>
  </si>
  <si>
    <t>-534256223</t>
  </si>
  <si>
    <t>PSV</t>
  </si>
  <si>
    <t>Práce a dodávky PSV</t>
  </si>
  <si>
    <t>711</t>
  </si>
  <si>
    <t>Izolace proti vodě, vlhkosti a plynům</t>
  </si>
  <si>
    <t>27</t>
  </si>
  <si>
    <t>711471053</t>
  </si>
  <si>
    <t>Provedení vodorovné izolace proti tlakové vodě termoplasty volně položenou fólií z nízkolehčeného PE</t>
  </si>
  <si>
    <t>475306409</t>
  </si>
  <si>
    <t>28</t>
  </si>
  <si>
    <t>28322004</t>
  </si>
  <si>
    <t>fólie  hydroizolační pro spodní stavbu tl 1,5mm</t>
  </si>
  <si>
    <t>32</t>
  </si>
  <si>
    <t>940126902</t>
  </si>
  <si>
    <t>29</t>
  </si>
  <si>
    <t>998711101</t>
  </si>
  <si>
    <t>Přesun hmot tonážní pro izolace proti vodě, vlhkosti a plynům v objektech výšky do 6 m</t>
  </si>
  <si>
    <t>1424683605</t>
  </si>
  <si>
    <t>VRN</t>
  </si>
  <si>
    <t>Vedlejší rozpočtové náklady</t>
  </si>
  <si>
    <t>VRN3</t>
  </si>
  <si>
    <t>Zařízení staveniště</t>
  </si>
  <si>
    <t>30</t>
  </si>
  <si>
    <t>030001000</t>
  </si>
  <si>
    <t>%</t>
  </si>
  <si>
    <t>1024</t>
  </si>
  <si>
    <t>1030179165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</si>
</sst>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7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7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19" xfId="0" applyNumberFormat="1" applyFont="1" applyBorder="1" applyAlignment="1" applyProtection="1">
      <alignment vertical="center"/>
      <protection/>
    </xf>
    <xf numFmtId="166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3" xfId="0" applyFont="1" applyFill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2" fillId="2" borderId="17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3" fillId="0" borderId="22" xfId="0" applyFont="1" applyBorder="1" applyAlignment="1" applyProtection="1">
      <alignment horizontal="center" vertical="center"/>
      <protection/>
    </xf>
    <xf numFmtId="49" fontId="33" fillId="0" borderId="22" xfId="0" applyNumberFormat="1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167" fontId="33" fillId="0" borderId="22" xfId="0" applyNumberFormat="1" applyFont="1" applyBorder="1" applyAlignment="1" applyProtection="1">
      <alignment vertical="center"/>
      <protection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/>
    </xf>
    <xf numFmtId="0" fontId="34" fillId="0" borderId="22" xfId="0" applyFont="1" applyBorder="1" applyAlignment="1" applyProtection="1">
      <alignment vertical="center"/>
      <protection/>
    </xf>
    <xf numFmtId="0" fontId="34" fillId="0" borderId="3" xfId="0" applyFont="1" applyBorder="1" applyAlignment="1">
      <alignment vertical="center"/>
    </xf>
    <xf numFmtId="0" fontId="33" fillId="2" borderId="17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  <protection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2" fillId="0" borderId="19" xfId="0" applyNumberFormat="1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0" fontId="0" fillId="0" borderId="0" xfId="0"/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21" xfId="0" applyFont="1" applyFill="1" applyBorder="1" applyAlignment="1" applyProtection="1">
      <alignment horizontal="lef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7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workbookViewId="0" topLeftCell="A74">
      <selection activeCell="BE5" sqref="BE5:BE3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8</v>
      </c>
      <c r="BT3" s="15" t="s">
        <v>9</v>
      </c>
    </row>
    <row r="4" spans="2:71" s="1" customFormat="1" ht="24.95" customHeight="1">
      <c r="B4" s="19"/>
      <c r="C4" s="20"/>
      <c r="D4" s="21" t="s">
        <v>10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11</v>
      </c>
      <c r="BE4" s="23" t="s">
        <v>12</v>
      </c>
      <c r="BS4" s="15" t="s">
        <v>13</v>
      </c>
    </row>
    <row r="5" spans="2:71" s="1" customFormat="1" ht="12" customHeight="1">
      <c r="B5" s="19"/>
      <c r="C5" s="20"/>
      <c r="D5" s="24" t="s">
        <v>14</v>
      </c>
      <c r="E5" s="20"/>
      <c r="F5" s="20"/>
      <c r="G5" s="20"/>
      <c r="H5" s="20"/>
      <c r="I5" s="20"/>
      <c r="J5" s="20"/>
      <c r="K5" s="255" t="s">
        <v>15</v>
      </c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0"/>
      <c r="AQ5" s="20"/>
      <c r="AR5" s="18"/>
      <c r="BE5" s="252" t="s">
        <v>16</v>
      </c>
      <c r="BS5" s="15" t="s">
        <v>6</v>
      </c>
    </row>
    <row r="6" spans="2:71" s="1" customFormat="1" ht="36.95" customHeight="1">
      <c r="B6" s="19"/>
      <c r="C6" s="20"/>
      <c r="D6" s="26" t="s">
        <v>17</v>
      </c>
      <c r="E6" s="20"/>
      <c r="F6" s="20"/>
      <c r="G6" s="20"/>
      <c r="H6" s="20"/>
      <c r="I6" s="20"/>
      <c r="J6" s="20"/>
      <c r="K6" s="257" t="s">
        <v>18</v>
      </c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0"/>
      <c r="AQ6" s="20"/>
      <c r="AR6" s="18"/>
      <c r="BE6" s="253"/>
      <c r="BS6" s="15" t="s">
        <v>6</v>
      </c>
    </row>
    <row r="7" spans="2:71" s="1" customFormat="1" ht="12" customHeight="1">
      <c r="B7" s="19"/>
      <c r="C7" s="20"/>
      <c r="D7" s="27" t="s">
        <v>19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20</v>
      </c>
      <c r="AL7" s="20"/>
      <c r="AM7" s="20"/>
      <c r="AN7" s="25" t="s">
        <v>1</v>
      </c>
      <c r="AO7" s="20"/>
      <c r="AP7" s="20"/>
      <c r="AQ7" s="20"/>
      <c r="AR7" s="18"/>
      <c r="BE7" s="253"/>
      <c r="BS7" s="15" t="s">
        <v>6</v>
      </c>
    </row>
    <row r="8" spans="2:71" s="1" customFormat="1" ht="12" customHeight="1">
      <c r="B8" s="19"/>
      <c r="C8" s="20"/>
      <c r="D8" s="27" t="s">
        <v>21</v>
      </c>
      <c r="E8" s="20"/>
      <c r="F8" s="20"/>
      <c r="G8" s="20"/>
      <c r="H8" s="20"/>
      <c r="I8" s="20"/>
      <c r="J8" s="20"/>
      <c r="K8" s="25" t="s">
        <v>22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23</v>
      </c>
      <c r="AL8" s="20"/>
      <c r="AM8" s="20"/>
      <c r="AN8" s="28" t="s">
        <v>24</v>
      </c>
      <c r="AO8" s="20"/>
      <c r="AP8" s="20"/>
      <c r="AQ8" s="20"/>
      <c r="AR8" s="18"/>
      <c r="BE8" s="253"/>
      <c r="BS8" s="15" t="s">
        <v>6</v>
      </c>
    </row>
    <row r="9" spans="2:71" s="1" customFormat="1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53"/>
      <c r="BS9" s="15" t="s">
        <v>6</v>
      </c>
    </row>
    <row r="10" spans="2:71" s="1" customFormat="1" ht="12" customHeight="1">
      <c r="B10" s="19"/>
      <c r="C10" s="20"/>
      <c r="D10" s="27" t="s">
        <v>25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26</v>
      </c>
      <c r="AL10" s="20"/>
      <c r="AM10" s="20"/>
      <c r="AN10" s="25" t="s">
        <v>1</v>
      </c>
      <c r="AO10" s="20"/>
      <c r="AP10" s="20"/>
      <c r="AQ10" s="20"/>
      <c r="AR10" s="18"/>
      <c r="BE10" s="253"/>
      <c r="BS10" s="15" t="s">
        <v>6</v>
      </c>
    </row>
    <row r="11" spans="2:71" s="1" customFormat="1" ht="18.4" customHeight="1">
      <c r="B11" s="19"/>
      <c r="C11" s="20"/>
      <c r="D11" s="20"/>
      <c r="E11" s="25" t="s">
        <v>27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28</v>
      </c>
      <c r="AL11" s="20"/>
      <c r="AM11" s="20"/>
      <c r="AN11" s="25" t="s">
        <v>1</v>
      </c>
      <c r="AO11" s="20"/>
      <c r="AP11" s="20"/>
      <c r="AQ11" s="20"/>
      <c r="AR11" s="18"/>
      <c r="BE11" s="253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53"/>
      <c r="BS12" s="15" t="s">
        <v>6</v>
      </c>
    </row>
    <row r="13" spans="2:71" s="1" customFormat="1" ht="12" customHeight="1">
      <c r="B13" s="19"/>
      <c r="C13" s="20"/>
      <c r="D13" s="27" t="s">
        <v>29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26</v>
      </c>
      <c r="AL13" s="20"/>
      <c r="AM13" s="20"/>
      <c r="AN13" s="29" t="s">
        <v>30</v>
      </c>
      <c r="AO13" s="20"/>
      <c r="AP13" s="20"/>
      <c r="AQ13" s="20"/>
      <c r="AR13" s="18"/>
      <c r="BE13" s="253"/>
      <c r="BS13" s="15" t="s">
        <v>6</v>
      </c>
    </row>
    <row r="14" spans="2:71" ht="12.75">
      <c r="B14" s="19"/>
      <c r="C14" s="20"/>
      <c r="D14" s="20"/>
      <c r="E14" s="258" t="s">
        <v>30</v>
      </c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7" t="s">
        <v>28</v>
      </c>
      <c r="AL14" s="20"/>
      <c r="AM14" s="20"/>
      <c r="AN14" s="29" t="s">
        <v>30</v>
      </c>
      <c r="AO14" s="20"/>
      <c r="AP14" s="20"/>
      <c r="AQ14" s="20"/>
      <c r="AR14" s="18"/>
      <c r="BE14" s="253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53"/>
      <c r="BS15" s="15" t="s">
        <v>4</v>
      </c>
    </row>
    <row r="16" spans="2:71" s="1" customFormat="1" ht="12" customHeight="1">
      <c r="B16" s="19"/>
      <c r="C16" s="20"/>
      <c r="D16" s="27" t="s">
        <v>31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26</v>
      </c>
      <c r="AL16" s="20"/>
      <c r="AM16" s="20"/>
      <c r="AN16" s="25" t="s">
        <v>1</v>
      </c>
      <c r="AO16" s="20"/>
      <c r="AP16" s="20"/>
      <c r="AQ16" s="20"/>
      <c r="AR16" s="18"/>
      <c r="BE16" s="253"/>
      <c r="BS16" s="15" t="s">
        <v>4</v>
      </c>
    </row>
    <row r="17" spans="2:71" s="1" customFormat="1" ht="18.4" customHeight="1">
      <c r="B17" s="19"/>
      <c r="C17" s="20"/>
      <c r="D17" s="20"/>
      <c r="E17" s="25" t="s">
        <v>32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28</v>
      </c>
      <c r="AL17" s="20"/>
      <c r="AM17" s="20"/>
      <c r="AN17" s="25" t="s">
        <v>1</v>
      </c>
      <c r="AO17" s="20"/>
      <c r="AP17" s="20"/>
      <c r="AQ17" s="20"/>
      <c r="AR17" s="18"/>
      <c r="BE17" s="253"/>
      <c r="BS17" s="15" t="s">
        <v>33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53"/>
      <c r="BS18" s="15" t="s">
        <v>8</v>
      </c>
    </row>
    <row r="19" spans="2:71" s="1" customFormat="1" ht="12" customHeight="1">
      <c r="B19" s="19"/>
      <c r="C19" s="20"/>
      <c r="D19" s="27" t="s">
        <v>34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26</v>
      </c>
      <c r="AL19" s="20"/>
      <c r="AM19" s="20"/>
      <c r="AN19" s="25" t="s">
        <v>1</v>
      </c>
      <c r="AO19" s="20"/>
      <c r="AP19" s="20"/>
      <c r="AQ19" s="20"/>
      <c r="AR19" s="18"/>
      <c r="BE19" s="253"/>
      <c r="BS19" s="15" t="s">
        <v>8</v>
      </c>
    </row>
    <row r="20" spans="2:71" s="1" customFormat="1" ht="18.4" customHeight="1">
      <c r="B20" s="19"/>
      <c r="C20" s="20"/>
      <c r="D20" s="20"/>
      <c r="E20" s="25" t="s">
        <v>35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28</v>
      </c>
      <c r="AL20" s="20"/>
      <c r="AM20" s="20"/>
      <c r="AN20" s="25" t="s">
        <v>1</v>
      </c>
      <c r="AO20" s="20"/>
      <c r="AP20" s="20"/>
      <c r="AQ20" s="20"/>
      <c r="AR20" s="18"/>
      <c r="BE20" s="253"/>
      <c r="BS20" s="15" t="s">
        <v>33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53"/>
    </row>
    <row r="22" spans="2:57" s="1" customFormat="1" ht="12" customHeight="1">
      <c r="B22" s="19"/>
      <c r="C22" s="20"/>
      <c r="D22" s="27" t="s">
        <v>36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53"/>
    </row>
    <row r="23" spans="2:57" s="1" customFormat="1" ht="16.5" customHeight="1">
      <c r="B23" s="19"/>
      <c r="C23" s="20"/>
      <c r="D23" s="20"/>
      <c r="E23" s="260" t="s">
        <v>1</v>
      </c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0"/>
      <c r="AP23" s="20"/>
      <c r="AQ23" s="20"/>
      <c r="AR23" s="18"/>
      <c r="BE23" s="253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53"/>
    </row>
    <row r="25" spans="2:57" s="1" customFormat="1" ht="6.95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E25" s="253"/>
    </row>
    <row r="26" spans="1:57" s="2" customFormat="1" ht="25.9" customHeight="1">
      <c r="A26" s="32"/>
      <c r="B26" s="33"/>
      <c r="C26" s="34"/>
      <c r="D26" s="35" t="s">
        <v>37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61">
        <f>ROUND(AG94,0)</f>
        <v>0</v>
      </c>
      <c r="AL26" s="262"/>
      <c r="AM26" s="262"/>
      <c r="AN26" s="262"/>
      <c r="AO26" s="262"/>
      <c r="AP26" s="34"/>
      <c r="AQ26" s="34"/>
      <c r="AR26" s="37"/>
      <c r="BE26" s="253"/>
    </row>
    <row r="27" spans="1:57" s="2" customFormat="1" ht="6.95" customHeight="1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53"/>
    </row>
    <row r="28" spans="1:57" s="2" customFormat="1" ht="12.75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63" t="s">
        <v>38</v>
      </c>
      <c r="M28" s="263"/>
      <c r="N28" s="263"/>
      <c r="O28" s="263"/>
      <c r="P28" s="263"/>
      <c r="Q28" s="34"/>
      <c r="R28" s="34"/>
      <c r="S28" s="34"/>
      <c r="T28" s="34"/>
      <c r="U28" s="34"/>
      <c r="V28" s="34"/>
      <c r="W28" s="263" t="s">
        <v>39</v>
      </c>
      <c r="X28" s="263"/>
      <c r="Y28" s="263"/>
      <c r="Z28" s="263"/>
      <c r="AA28" s="263"/>
      <c r="AB28" s="263"/>
      <c r="AC28" s="263"/>
      <c r="AD28" s="263"/>
      <c r="AE28" s="263"/>
      <c r="AF28" s="34"/>
      <c r="AG28" s="34"/>
      <c r="AH28" s="34"/>
      <c r="AI28" s="34"/>
      <c r="AJ28" s="34"/>
      <c r="AK28" s="263" t="s">
        <v>40</v>
      </c>
      <c r="AL28" s="263"/>
      <c r="AM28" s="263"/>
      <c r="AN28" s="263"/>
      <c r="AO28" s="263"/>
      <c r="AP28" s="34"/>
      <c r="AQ28" s="34"/>
      <c r="AR28" s="37"/>
      <c r="BE28" s="253"/>
    </row>
    <row r="29" spans="2:57" s="3" customFormat="1" ht="14.45" customHeight="1">
      <c r="B29" s="38"/>
      <c r="C29" s="39"/>
      <c r="D29" s="27" t="s">
        <v>41</v>
      </c>
      <c r="E29" s="39"/>
      <c r="F29" s="27" t="s">
        <v>42</v>
      </c>
      <c r="G29" s="39"/>
      <c r="H29" s="39"/>
      <c r="I29" s="39"/>
      <c r="J29" s="39"/>
      <c r="K29" s="39"/>
      <c r="L29" s="247">
        <v>0.21</v>
      </c>
      <c r="M29" s="246"/>
      <c r="N29" s="246"/>
      <c r="O29" s="246"/>
      <c r="P29" s="246"/>
      <c r="Q29" s="39"/>
      <c r="R29" s="39"/>
      <c r="S29" s="39"/>
      <c r="T29" s="39"/>
      <c r="U29" s="39"/>
      <c r="V29" s="39"/>
      <c r="W29" s="245">
        <f>ROUND(AZ94,0)</f>
        <v>0</v>
      </c>
      <c r="X29" s="246"/>
      <c r="Y29" s="246"/>
      <c r="Z29" s="246"/>
      <c r="AA29" s="246"/>
      <c r="AB29" s="246"/>
      <c r="AC29" s="246"/>
      <c r="AD29" s="246"/>
      <c r="AE29" s="246"/>
      <c r="AF29" s="39"/>
      <c r="AG29" s="39"/>
      <c r="AH29" s="39"/>
      <c r="AI29" s="39"/>
      <c r="AJ29" s="39"/>
      <c r="AK29" s="245">
        <f>ROUND(AV94,0)</f>
        <v>0</v>
      </c>
      <c r="AL29" s="246"/>
      <c r="AM29" s="246"/>
      <c r="AN29" s="246"/>
      <c r="AO29" s="246"/>
      <c r="AP29" s="39"/>
      <c r="AQ29" s="39"/>
      <c r="AR29" s="40"/>
      <c r="BE29" s="254"/>
    </row>
    <row r="30" spans="2:57" s="3" customFormat="1" ht="14.45" customHeight="1">
      <c r="B30" s="38"/>
      <c r="C30" s="39"/>
      <c r="D30" s="39"/>
      <c r="E30" s="39"/>
      <c r="F30" s="27" t="s">
        <v>43</v>
      </c>
      <c r="G30" s="39"/>
      <c r="H30" s="39"/>
      <c r="I30" s="39"/>
      <c r="J30" s="39"/>
      <c r="K30" s="39"/>
      <c r="L30" s="247">
        <v>0.15</v>
      </c>
      <c r="M30" s="246"/>
      <c r="N30" s="246"/>
      <c r="O30" s="246"/>
      <c r="P30" s="246"/>
      <c r="Q30" s="39"/>
      <c r="R30" s="39"/>
      <c r="S30" s="39"/>
      <c r="T30" s="39"/>
      <c r="U30" s="39"/>
      <c r="V30" s="39"/>
      <c r="W30" s="245">
        <f>ROUND(BA94,0)</f>
        <v>0</v>
      </c>
      <c r="X30" s="246"/>
      <c r="Y30" s="246"/>
      <c r="Z30" s="246"/>
      <c r="AA30" s="246"/>
      <c r="AB30" s="246"/>
      <c r="AC30" s="246"/>
      <c r="AD30" s="246"/>
      <c r="AE30" s="246"/>
      <c r="AF30" s="39"/>
      <c r="AG30" s="39"/>
      <c r="AH30" s="39"/>
      <c r="AI30" s="39"/>
      <c r="AJ30" s="39"/>
      <c r="AK30" s="245">
        <f>ROUND(AW94,0)</f>
        <v>0</v>
      </c>
      <c r="AL30" s="246"/>
      <c r="AM30" s="246"/>
      <c r="AN30" s="246"/>
      <c r="AO30" s="246"/>
      <c r="AP30" s="39"/>
      <c r="AQ30" s="39"/>
      <c r="AR30" s="40"/>
      <c r="BE30" s="254"/>
    </row>
    <row r="31" spans="2:57" s="3" customFormat="1" ht="14.45" customHeight="1" hidden="1">
      <c r="B31" s="38"/>
      <c r="C31" s="39"/>
      <c r="D31" s="39"/>
      <c r="E31" s="39"/>
      <c r="F31" s="27" t="s">
        <v>44</v>
      </c>
      <c r="G31" s="39"/>
      <c r="H31" s="39"/>
      <c r="I31" s="39"/>
      <c r="J31" s="39"/>
      <c r="K31" s="39"/>
      <c r="L31" s="247">
        <v>0.21</v>
      </c>
      <c r="M31" s="246"/>
      <c r="N31" s="246"/>
      <c r="O31" s="246"/>
      <c r="P31" s="246"/>
      <c r="Q31" s="39"/>
      <c r="R31" s="39"/>
      <c r="S31" s="39"/>
      <c r="T31" s="39"/>
      <c r="U31" s="39"/>
      <c r="V31" s="39"/>
      <c r="W31" s="245">
        <f>ROUND(BB94,0)</f>
        <v>0</v>
      </c>
      <c r="X31" s="246"/>
      <c r="Y31" s="246"/>
      <c r="Z31" s="246"/>
      <c r="AA31" s="246"/>
      <c r="AB31" s="246"/>
      <c r="AC31" s="246"/>
      <c r="AD31" s="246"/>
      <c r="AE31" s="246"/>
      <c r="AF31" s="39"/>
      <c r="AG31" s="39"/>
      <c r="AH31" s="39"/>
      <c r="AI31" s="39"/>
      <c r="AJ31" s="39"/>
      <c r="AK31" s="245">
        <v>0</v>
      </c>
      <c r="AL31" s="246"/>
      <c r="AM31" s="246"/>
      <c r="AN31" s="246"/>
      <c r="AO31" s="246"/>
      <c r="AP31" s="39"/>
      <c r="AQ31" s="39"/>
      <c r="AR31" s="40"/>
      <c r="BE31" s="254"/>
    </row>
    <row r="32" spans="2:57" s="3" customFormat="1" ht="14.45" customHeight="1" hidden="1">
      <c r="B32" s="38"/>
      <c r="C32" s="39"/>
      <c r="D32" s="39"/>
      <c r="E32" s="39"/>
      <c r="F32" s="27" t="s">
        <v>45</v>
      </c>
      <c r="G32" s="39"/>
      <c r="H32" s="39"/>
      <c r="I32" s="39"/>
      <c r="J32" s="39"/>
      <c r="K32" s="39"/>
      <c r="L32" s="247">
        <v>0.15</v>
      </c>
      <c r="M32" s="246"/>
      <c r="N32" s="246"/>
      <c r="O32" s="246"/>
      <c r="P32" s="246"/>
      <c r="Q32" s="39"/>
      <c r="R32" s="39"/>
      <c r="S32" s="39"/>
      <c r="T32" s="39"/>
      <c r="U32" s="39"/>
      <c r="V32" s="39"/>
      <c r="W32" s="245">
        <f>ROUND(BC94,0)</f>
        <v>0</v>
      </c>
      <c r="X32" s="246"/>
      <c r="Y32" s="246"/>
      <c r="Z32" s="246"/>
      <c r="AA32" s="246"/>
      <c r="AB32" s="246"/>
      <c r="AC32" s="246"/>
      <c r="AD32" s="246"/>
      <c r="AE32" s="246"/>
      <c r="AF32" s="39"/>
      <c r="AG32" s="39"/>
      <c r="AH32" s="39"/>
      <c r="AI32" s="39"/>
      <c r="AJ32" s="39"/>
      <c r="AK32" s="245">
        <v>0</v>
      </c>
      <c r="AL32" s="246"/>
      <c r="AM32" s="246"/>
      <c r="AN32" s="246"/>
      <c r="AO32" s="246"/>
      <c r="AP32" s="39"/>
      <c r="AQ32" s="39"/>
      <c r="AR32" s="40"/>
      <c r="BE32" s="254"/>
    </row>
    <row r="33" spans="2:57" s="3" customFormat="1" ht="14.45" customHeight="1" hidden="1">
      <c r="B33" s="38"/>
      <c r="C33" s="39"/>
      <c r="D33" s="39"/>
      <c r="E33" s="39"/>
      <c r="F33" s="27" t="s">
        <v>46</v>
      </c>
      <c r="G33" s="39"/>
      <c r="H33" s="39"/>
      <c r="I33" s="39"/>
      <c r="J33" s="39"/>
      <c r="K33" s="39"/>
      <c r="L33" s="247">
        <v>0</v>
      </c>
      <c r="M33" s="246"/>
      <c r="N33" s="246"/>
      <c r="O33" s="246"/>
      <c r="P33" s="246"/>
      <c r="Q33" s="39"/>
      <c r="R33" s="39"/>
      <c r="S33" s="39"/>
      <c r="T33" s="39"/>
      <c r="U33" s="39"/>
      <c r="V33" s="39"/>
      <c r="W33" s="245">
        <f>ROUND(BD94,0)</f>
        <v>0</v>
      </c>
      <c r="X33" s="246"/>
      <c r="Y33" s="246"/>
      <c r="Z33" s="246"/>
      <c r="AA33" s="246"/>
      <c r="AB33" s="246"/>
      <c r="AC33" s="246"/>
      <c r="AD33" s="246"/>
      <c r="AE33" s="246"/>
      <c r="AF33" s="39"/>
      <c r="AG33" s="39"/>
      <c r="AH33" s="39"/>
      <c r="AI33" s="39"/>
      <c r="AJ33" s="39"/>
      <c r="AK33" s="245">
        <v>0</v>
      </c>
      <c r="AL33" s="246"/>
      <c r="AM33" s="246"/>
      <c r="AN33" s="246"/>
      <c r="AO33" s="246"/>
      <c r="AP33" s="39"/>
      <c r="AQ33" s="39"/>
      <c r="AR33" s="40"/>
      <c r="BE33" s="254"/>
    </row>
    <row r="34" spans="1:57" s="2" customFormat="1" ht="6.95" customHeight="1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253"/>
    </row>
    <row r="35" spans="1:57" s="2" customFormat="1" ht="25.9" customHeight="1">
      <c r="A35" s="32"/>
      <c r="B35" s="33"/>
      <c r="C35" s="41"/>
      <c r="D35" s="42" t="s">
        <v>47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48</v>
      </c>
      <c r="U35" s="43"/>
      <c r="V35" s="43"/>
      <c r="W35" s="43"/>
      <c r="X35" s="248" t="s">
        <v>49</v>
      </c>
      <c r="Y35" s="249"/>
      <c r="Z35" s="249"/>
      <c r="AA35" s="249"/>
      <c r="AB35" s="249"/>
      <c r="AC35" s="43"/>
      <c r="AD35" s="43"/>
      <c r="AE35" s="43"/>
      <c r="AF35" s="43"/>
      <c r="AG35" s="43"/>
      <c r="AH35" s="43"/>
      <c r="AI35" s="43"/>
      <c r="AJ35" s="43"/>
      <c r="AK35" s="250">
        <f>SUM(AK26:AK33)</f>
        <v>0</v>
      </c>
      <c r="AL35" s="249"/>
      <c r="AM35" s="249"/>
      <c r="AN35" s="249"/>
      <c r="AO35" s="251"/>
      <c r="AP35" s="41"/>
      <c r="AQ35" s="41"/>
      <c r="AR35" s="37"/>
      <c r="BE35" s="32"/>
    </row>
    <row r="36" spans="1:57" s="2" customFormat="1" ht="6.95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  <c r="BE36" s="32"/>
    </row>
    <row r="37" spans="1:57" s="2" customFormat="1" ht="14.45" customHeight="1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7"/>
      <c r="BE37" s="32"/>
    </row>
    <row r="38" spans="2:44" s="1" customFormat="1" ht="14.45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5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5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5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5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5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5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5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5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5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5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5" customHeight="1">
      <c r="B49" s="45"/>
      <c r="C49" s="46"/>
      <c r="D49" s="47" t="s">
        <v>50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7" t="s">
        <v>51</v>
      </c>
      <c r="AI49" s="48"/>
      <c r="AJ49" s="48"/>
      <c r="AK49" s="48"/>
      <c r="AL49" s="48"/>
      <c r="AM49" s="48"/>
      <c r="AN49" s="48"/>
      <c r="AO49" s="48"/>
      <c r="AP49" s="46"/>
      <c r="AQ49" s="46"/>
      <c r="AR49" s="49"/>
    </row>
    <row r="50" spans="2:44" ht="1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2.75">
      <c r="A60" s="32"/>
      <c r="B60" s="33"/>
      <c r="C60" s="34"/>
      <c r="D60" s="50" t="s">
        <v>52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50" t="s">
        <v>53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50" t="s">
        <v>52</v>
      </c>
      <c r="AI60" s="36"/>
      <c r="AJ60" s="36"/>
      <c r="AK60" s="36"/>
      <c r="AL60" s="36"/>
      <c r="AM60" s="50" t="s">
        <v>53</v>
      </c>
      <c r="AN60" s="36"/>
      <c r="AO60" s="36"/>
      <c r="AP60" s="34"/>
      <c r="AQ60" s="34"/>
      <c r="AR60" s="37"/>
      <c r="BE60" s="32"/>
    </row>
    <row r="61" spans="2:44" ht="1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2.75">
      <c r="A64" s="32"/>
      <c r="B64" s="33"/>
      <c r="C64" s="34"/>
      <c r="D64" s="47" t="s">
        <v>54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47" t="s">
        <v>55</v>
      </c>
      <c r="AI64" s="51"/>
      <c r="AJ64" s="51"/>
      <c r="AK64" s="51"/>
      <c r="AL64" s="51"/>
      <c r="AM64" s="51"/>
      <c r="AN64" s="51"/>
      <c r="AO64" s="51"/>
      <c r="AP64" s="34"/>
      <c r="AQ64" s="34"/>
      <c r="AR64" s="37"/>
      <c r="BE64" s="32"/>
    </row>
    <row r="65" spans="2:44" ht="1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2.75">
      <c r="A75" s="32"/>
      <c r="B75" s="33"/>
      <c r="C75" s="34"/>
      <c r="D75" s="50" t="s">
        <v>52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50" t="s">
        <v>53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50" t="s">
        <v>52</v>
      </c>
      <c r="AI75" s="36"/>
      <c r="AJ75" s="36"/>
      <c r="AK75" s="36"/>
      <c r="AL75" s="36"/>
      <c r="AM75" s="50" t="s">
        <v>53</v>
      </c>
      <c r="AN75" s="36"/>
      <c r="AO75" s="36"/>
      <c r="AP75" s="34"/>
      <c r="AQ75" s="34"/>
      <c r="AR75" s="37"/>
      <c r="BE75" s="32"/>
    </row>
    <row r="76" spans="1:57" s="2" customFormat="1" ht="12">
      <c r="A76" s="32"/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7"/>
      <c r="BE76" s="32"/>
    </row>
    <row r="77" spans="1:57" s="2" customFormat="1" ht="6.95" customHeight="1">
      <c r="A77" s="32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37"/>
      <c r="BE77" s="32"/>
    </row>
    <row r="81" spans="1:57" s="2" customFormat="1" ht="6.95" customHeight="1">
      <c r="A81" s="32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37"/>
      <c r="BE81" s="32"/>
    </row>
    <row r="82" spans="1:57" s="2" customFormat="1" ht="24.95" customHeight="1">
      <c r="A82" s="32"/>
      <c r="B82" s="33"/>
      <c r="C82" s="21" t="s">
        <v>56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7"/>
      <c r="BE82" s="32"/>
    </row>
    <row r="83" spans="1:57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7"/>
      <c r="BE83" s="32"/>
    </row>
    <row r="84" spans="2:44" s="4" customFormat="1" ht="12" customHeight="1">
      <c r="B84" s="56"/>
      <c r="C84" s="27" t="s">
        <v>14</v>
      </c>
      <c r="D84" s="57"/>
      <c r="E84" s="57"/>
      <c r="F84" s="57"/>
      <c r="G84" s="57"/>
      <c r="H84" s="57"/>
      <c r="I84" s="57"/>
      <c r="J84" s="57"/>
      <c r="K84" s="57"/>
      <c r="L84" s="57" t="str">
        <f>K5</f>
        <v>2020-071</v>
      </c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8"/>
    </row>
    <row r="85" spans="2:44" s="5" customFormat="1" ht="36.95" customHeight="1">
      <c r="B85" s="59"/>
      <c r="C85" s="60" t="s">
        <v>17</v>
      </c>
      <c r="D85" s="61"/>
      <c r="E85" s="61"/>
      <c r="F85" s="61"/>
      <c r="G85" s="61"/>
      <c r="H85" s="61"/>
      <c r="I85" s="61"/>
      <c r="J85" s="61"/>
      <c r="K85" s="61"/>
      <c r="L85" s="234" t="str">
        <f>K6</f>
        <v>Objekt dílny 1, Ukapličky 761/II Sušice - návrh opravy podlahy haly pro odborný výcvik</v>
      </c>
      <c r="M85" s="235"/>
      <c r="N85" s="235"/>
      <c r="O85" s="235"/>
      <c r="P85" s="235"/>
      <c r="Q85" s="235"/>
      <c r="R85" s="235"/>
      <c r="S85" s="235"/>
      <c r="T85" s="235"/>
      <c r="U85" s="235"/>
      <c r="V85" s="235"/>
      <c r="W85" s="235"/>
      <c r="X85" s="235"/>
      <c r="Y85" s="235"/>
      <c r="Z85" s="235"/>
      <c r="AA85" s="235"/>
      <c r="AB85" s="235"/>
      <c r="AC85" s="235"/>
      <c r="AD85" s="235"/>
      <c r="AE85" s="235"/>
      <c r="AF85" s="235"/>
      <c r="AG85" s="235"/>
      <c r="AH85" s="235"/>
      <c r="AI85" s="235"/>
      <c r="AJ85" s="235"/>
      <c r="AK85" s="235"/>
      <c r="AL85" s="235"/>
      <c r="AM85" s="235"/>
      <c r="AN85" s="235"/>
      <c r="AO85" s="235"/>
      <c r="AP85" s="61"/>
      <c r="AQ85" s="61"/>
      <c r="AR85" s="62"/>
    </row>
    <row r="86" spans="1:57" s="2" customFormat="1" ht="6.95" customHeight="1">
      <c r="A86" s="32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7"/>
      <c r="BE86" s="32"/>
    </row>
    <row r="87" spans="1:57" s="2" customFormat="1" ht="12" customHeight="1">
      <c r="A87" s="32"/>
      <c r="B87" s="33"/>
      <c r="C87" s="27" t="s">
        <v>21</v>
      </c>
      <c r="D87" s="34"/>
      <c r="E87" s="34"/>
      <c r="F87" s="34"/>
      <c r="G87" s="34"/>
      <c r="H87" s="34"/>
      <c r="I87" s="34"/>
      <c r="J87" s="34"/>
      <c r="K87" s="34"/>
      <c r="L87" s="63" t="str">
        <f>IF(K8="","",K8)</f>
        <v>Sušice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7" t="s">
        <v>23</v>
      </c>
      <c r="AJ87" s="34"/>
      <c r="AK87" s="34"/>
      <c r="AL87" s="34"/>
      <c r="AM87" s="236" t="str">
        <f>IF(AN8="","",AN8)</f>
        <v>17. 9. 2020</v>
      </c>
      <c r="AN87" s="236"/>
      <c r="AO87" s="34"/>
      <c r="AP87" s="34"/>
      <c r="AQ87" s="34"/>
      <c r="AR87" s="37"/>
      <c r="BE87" s="32"/>
    </row>
    <row r="88" spans="1:57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7"/>
      <c r="BE88" s="32"/>
    </row>
    <row r="89" spans="1:57" s="2" customFormat="1" ht="15.2" customHeight="1">
      <c r="A89" s="32"/>
      <c r="B89" s="33"/>
      <c r="C89" s="27" t="s">
        <v>25</v>
      </c>
      <c r="D89" s="34"/>
      <c r="E89" s="34"/>
      <c r="F89" s="34"/>
      <c r="G89" s="34"/>
      <c r="H89" s="34"/>
      <c r="I89" s="34"/>
      <c r="J89" s="34"/>
      <c r="K89" s="34"/>
      <c r="L89" s="57" t="str">
        <f>IF(E11="","",E11)</f>
        <v>SOŠ a SOU Sušice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7" t="s">
        <v>31</v>
      </c>
      <c r="AJ89" s="34"/>
      <c r="AK89" s="34"/>
      <c r="AL89" s="34"/>
      <c r="AM89" s="237" t="str">
        <f>IF(E17="","",E17)</f>
        <v>Ing. Jiří Lejsek</v>
      </c>
      <c r="AN89" s="238"/>
      <c r="AO89" s="238"/>
      <c r="AP89" s="238"/>
      <c r="AQ89" s="34"/>
      <c r="AR89" s="37"/>
      <c r="AS89" s="239" t="s">
        <v>57</v>
      </c>
      <c r="AT89" s="240"/>
      <c r="AU89" s="65"/>
      <c r="AV89" s="65"/>
      <c r="AW89" s="65"/>
      <c r="AX89" s="65"/>
      <c r="AY89" s="65"/>
      <c r="AZ89" s="65"/>
      <c r="BA89" s="65"/>
      <c r="BB89" s="65"/>
      <c r="BC89" s="65"/>
      <c r="BD89" s="66"/>
      <c r="BE89" s="32"/>
    </row>
    <row r="90" spans="1:57" s="2" customFormat="1" ht="15.2" customHeight="1">
      <c r="A90" s="32"/>
      <c r="B90" s="33"/>
      <c r="C90" s="27" t="s">
        <v>29</v>
      </c>
      <c r="D90" s="34"/>
      <c r="E90" s="34"/>
      <c r="F90" s="34"/>
      <c r="G90" s="34"/>
      <c r="H90" s="34"/>
      <c r="I90" s="34"/>
      <c r="J90" s="34"/>
      <c r="K90" s="34"/>
      <c r="L90" s="57" t="str">
        <f>IF(E14="Vyplň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7" t="s">
        <v>34</v>
      </c>
      <c r="AJ90" s="34"/>
      <c r="AK90" s="34"/>
      <c r="AL90" s="34"/>
      <c r="AM90" s="237" t="str">
        <f>IF(E20="","",E20)</f>
        <v>Pavel Hrba</v>
      </c>
      <c r="AN90" s="238"/>
      <c r="AO90" s="238"/>
      <c r="AP90" s="238"/>
      <c r="AQ90" s="34"/>
      <c r="AR90" s="37"/>
      <c r="AS90" s="241"/>
      <c r="AT90" s="242"/>
      <c r="AU90" s="67"/>
      <c r="AV90" s="67"/>
      <c r="AW90" s="67"/>
      <c r="AX90" s="67"/>
      <c r="AY90" s="67"/>
      <c r="AZ90" s="67"/>
      <c r="BA90" s="67"/>
      <c r="BB90" s="67"/>
      <c r="BC90" s="67"/>
      <c r="BD90" s="68"/>
      <c r="BE90" s="32"/>
    </row>
    <row r="91" spans="1:57" s="2" customFormat="1" ht="10.9" customHeight="1">
      <c r="A91" s="32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7"/>
      <c r="AS91" s="243"/>
      <c r="AT91" s="244"/>
      <c r="AU91" s="69"/>
      <c r="AV91" s="69"/>
      <c r="AW91" s="69"/>
      <c r="AX91" s="69"/>
      <c r="AY91" s="69"/>
      <c r="AZ91" s="69"/>
      <c r="BA91" s="69"/>
      <c r="BB91" s="69"/>
      <c r="BC91" s="69"/>
      <c r="BD91" s="70"/>
      <c r="BE91" s="32"/>
    </row>
    <row r="92" spans="1:57" s="2" customFormat="1" ht="29.25" customHeight="1">
      <c r="A92" s="32"/>
      <c r="B92" s="33"/>
      <c r="C92" s="224" t="s">
        <v>58</v>
      </c>
      <c r="D92" s="225"/>
      <c r="E92" s="225"/>
      <c r="F92" s="225"/>
      <c r="G92" s="225"/>
      <c r="H92" s="71"/>
      <c r="I92" s="226" t="s">
        <v>59</v>
      </c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25"/>
      <c r="AF92" s="225"/>
      <c r="AG92" s="227" t="s">
        <v>60</v>
      </c>
      <c r="AH92" s="225"/>
      <c r="AI92" s="225"/>
      <c r="AJ92" s="225"/>
      <c r="AK92" s="225"/>
      <c r="AL92" s="225"/>
      <c r="AM92" s="225"/>
      <c r="AN92" s="226" t="s">
        <v>61</v>
      </c>
      <c r="AO92" s="225"/>
      <c r="AP92" s="228"/>
      <c r="AQ92" s="72" t="s">
        <v>62</v>
      </c>
      <c r="AR92" s="37"/>
      <c r="AS92" s="73" t="s">
        <v>63</v>
      </c>
      <c r="AT92" s="74" t="s">
        <v>64</v>
      </c>
      <c r="AU92" s="74" t="s">
        <v>65</v>
      </c>
      <c r="AV92" s="74" t="s">
        <v>66</v>
      </c>
      <c r="AW92" s="74" t="s">
        <v>67</v>
      </c>
      <c r="AX92" s="74" t="s">
        <v>68</v>
      </c>
      <c r="AY92" s="74" t="s">
        <v>69</v>
      </c>
      <c r="AZ92" s="74" t="s">
        <v>70</v>
      </c>
      <c r="BA92" s="74" t="s">
        <v>71</v>
      </c>
      <c r="BB92" s="74" t="s">
        <v>72</v>
      </c>
      <c r="BC92" s="74" t="s">
        <v>73</v>
      </c>
      <c r="BD92" s="75" t="s">
        <v>74</v>
      </c>
      <c r="BE92" s="32"/>
    </row>
    <row r="93" spans="1:57" s="2" customFormat="1" ht="10.9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7"/>
      <c r="AS93" s="76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8"/>
      <c r="BE93" s="32"/>
    </row>
    <row r="94" spans="2:90" s="6" customFormat="1" ht="32.45" customHeight="1">
      <c r="B94" s="79"/>
      <c r="C94" s="80" t="s">
        <v>75</v>
      </c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232">
        <f>ROUND(AG95,0)</f>
        <v>0</v>
      </c>
      <c r="AH94" s="232"/>
      <c r="AI94" s="232"/>
      <c r="AJ94" s="232"/>
      <c r="AK94" s="232"/>
      <c r="AL94" s="232"/>
      <c r="AM94" s="232"/>
      <c r="AN94" s="233">
        <f>SUM(AG94,AT94)</f>
        <v>0</v>
      </c>
      <c r="AO94" s="233"/>
      <c r="AP94" s="233"/>
      <c r="AQ94" s="83" t="s">
        <v>1</v>
      </c>
      <c r="AR94" s="84"/>
      <c r="AS94" s="85">
        <f>ROUND(AS95,0)</f>
        <v>0</v>
      </c>
      <c r="AT94" s="86">
        <f>ROUND(SUM(AV94:AW94),0)</f>
        <v>0</v>
      </c>
      <c r="AU94" s="87">
        <f>ROUND(AU95,5)</f>
        <v>0</v>
      </c>
      <c r="AV94" s="86">
        <f>ROUND(AZ94*L29,0)</f>
        <v>0</v>
      </c>
      <c r="AW94" s="86">
        <f>ROUND(BA94*L30,0)</f>
        <v>0</v>
      </c>
      <c r="AX94" s="86">
        <f>ROUND(BB94*L29,0)</f>
        <v>0</v>
      </c>
      <c r="AY94" s="86">
        <f>ROUND(BC94*L30,0)</f>
        <v>0</v>
      </c>
      <c r="AZ94" s="86">
        <f>ROUND(AZ95,0)</f>
        <v>0</v>
      </c>
      <c r="BA94" s="86">
        <f>ROUND(BA95,0)</f>
        <v>0</v>
      </c>
      <c r="BB94" s="86">
        <f>ROUND(BB95,0)</f>
        <v>0</v>
      </c>
      <c r="BC94" s="86">
        <f>ROUND(BC95,0)</f>
        <v>0</v>
      </c>
      <c r="BD94" s="88">
        <f>ROUND(BD95,0)</f>
        <v>0</v>
      </c>
      <c r="BS94" s="89" t="s">
        <v>76</v>
      </c>
      <c r="BT94" s="89" t="s">
        <v>77</v>
      </c>
      <c r="BV94" s="89" t="s">
        <v>78</v>
      </c>
      <c r="BW94" s="89" t="s">
        <v>5</v>
      </c>
      <c r="BX94" s="89" t="s">
        <v>79</v>
      </c>
      <c r="CL94" s="89" t="s">
        <v>1</v>
      </c>
    </row>
    <row r="95" spans="1:90" s="7" customFormat="1" ht="37.5" customHeight="1">
      <c r="A95" s="90" t="s">
        <v>80</v>
      </c>
      <c r="B95" s="91"/>
      <c r="C95" s="92"/>
      <c r="D95" s="231" t="s">
        <v>15</v>
      </c>
      <c r="E95" s="231"/>
      <c r="F95" s="231"/>
      <c r="G95" s="231"/>
      <c r="H95" s="231"/>
      <c r="I95" s="93"/>
      <c r="J95" s="231" t="s">
        <v>18</v>
      </c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1"/>
      <c r="AA95" s="231"/>
      <c r="AB95" s="231"/>
      <c r="AC95" s="231"/>
      <c r="AD95" s="231"/>
      <c r="AE95" s="231"/>
      <c r="AF95" s="231"/>
      <c r="AG95" s="229">
        <f>'2020-071 - Objekt dílny 1...'!J28</f>
        <v>0</v>
      </c>
      <c r="AH95" s="230"/>
      <c r="AI95" s="230"/>
      <c r="AJ95" s="230"/>
      <c r="AK95" s="230"/>
      <c r="AL95" s="230"/>
      <c r="AM95" s="230"/>
      <c r="AN95" s="229">
        <f>SUM(AG95,AT95)</f>
        <v>0</v>
      </c>
      <c r="AO95" s="230"/>
      <c r="AP95" s="230"/>
      <c r="AQ95" s="94" t="s">
        <v>81</v>
      </c>
      <c r="AR95" s="95"/>
      <c r="AS95" s="96">
        <v>0</v>
      </c>
      <c r="AT95" s="97">
        <f>ROUND(SUM(AV95:AW95),0)</f>
        <v>0</v>
      </c>
      <c r="AU95" s="98">
        <f>'2020-071 - Objekt dílny 1...'!P123</f>
        <v>0</v>
      </c>
      <c r="AV95" s="97">
        <f>'2020-071 - Objekt dílny 1...'!J31</f>
        <v>0</v>
      </c>
      <c r="AW95" s="97">
        <f>'2020-071 - Objekt dílny 1...'!J32</f>
        <v>0</v>
      </c>
      <c r="AX95" s="97">
        <f>'2020-071 - Objekt dílny 1...'!J33</f>
        <v>0</v>
      </c>
      <c r="AY95" s="97">
        <f>'2020-071 - Objekt dílny 1...'!J34</f>
        <v>0</v>
      </c>
      <c r="AZ95" s="97">
        <f>'2020-071 - Objekt dílny 1...'!F31</f>
        <v>0</v>
      </c>
      <c r="BA95" s="97">
        <f>'2020-071 - Objekt dílny 1...'!F32</f>
        <v>0</v>
      </c>
      <c r="BB95" s="97">
        <f>'2020-071 - Objekt dílny 1...'!F33</f>
        <v>0</v>
      </c>
      <c r="BC95" s="97">
        <f>'2020-071 - Objekt dílny 1...'!F34</f>
        <v>0</v>
      </c>
      <c r="BD95" s="99">
        <f>'2020-071 - Objekt dílny 1...'!F35</f>
        <v>0</v>
      </c>
      <c r="BT95" s="100" t="s">
        <v>8</v>
      </c>
      <c r="BU95" s="100" t="s">
        <v>82</v>
      </c>
      <c r="BV95" s="100" t="s">
        <v>78</v>
      </c>
      <c r="BW95" s="100" t="s">
        <v>5</v>
      </c>
      <c r="BX95" s="100" t="s">
        <v>79</v>
      </c>
      <c r="CL95" s="100" t="s">
        <v>1</v>
      </c>
    </row>
    <row r="96" spans="1:57" s="2" customFormat="1" ht="30" customHeight="1">
      <c r="A96" s="32"/>
      <c r="B96" s="33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7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52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37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sheetProtection algorithmName="SHA-512" hashValue="GSRAj2u7QhqsYPe4RZdc+1YtcGgoAU1ywEl8UCzTRMfI+63JE37rJvHKeqvsc4t4mw2yWzsG8RgqmQOEpB5OGQ==" saltValue="98Rwx/nIC1SRv2HbjAqzptB/9tDJXCNpUkreVH1UQho+UzK6Lf6RQfIxP+E2pa3pQfiy5oeRZYkC8S90p1yGyA==" spinCount="100000" sheet="1" objects="1" scenarios="1" formatColumns="0" formatRows="0"/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2020-071 - Objekt dílny 1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0"/>
  <sheetViews>
    <sheetView showGridLines="0" tabSelected="1" workbookViewId="0" topLeftCell="A14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5" t="s">
        <v>5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8"/>
      <c r="AT3" s="15" t="s">
        <v>83</v>
      </c>
    </row>
    <row r="4" spans="2:46" s="1" customFormat="1" ht="24.95" customHeight="1">
      <c r="B4" s="18"/>
      <c r="D4" s="103" t="s">
        <v>84</v>
      </c>
      <c r="L4" s="18"/>
      <c r="M4" s="104" t="s">
        <v>11</v>
      </c>
      <c r="AT4" s="15" t="s">
        <v>4</v>
      </c>
    </row>
    <row r="5" spans="2:12" s="1" customFormat="1" ht="6.95" customHeight="1">
      <c r="B5" s="18"/>
      <c r="L5" s="18"/>
    </row>
    <row r="6" spans="1:31" s="2" customFormat="1" ht="12" customHeight="1">
      <c r="A6" s="32"/>
      <c r="B6" s="37"/>
      <c r="C6" s="32"/>
      <c r="D6" s="105" t="s">
        <v>17</v>
      </c>
      <c r="E6" s="32"/>
      <c r="F6" s="32"/>
      <c r="G6" s="32"/>
      <c r="H6" s="32"/>
      <c r="I6" s="32"/>
      <c r="J6" s="32"/>
      <c r="K6" s="32"/>
      <c r="L6" s="49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</row>
    <row r="7" spans="1:31" s="2" customFormat="1" ht="30" customHeight="1">
      <c r="A7" s="32"/>
      <c r="B7" s="37"/>
      <c r="C7" s="32"/>
      <c r="D7" s="32"/>
      <c r="E7" s="264" t="s">
        <v>18</v>
      </c>
      <c r="F7" s="265"/>
      <c r="G7" s="265"/>
      <c r="H7" s="265"/>
      <c r="I7" s="32"/>
      <c r="J7" s="32"/>
      <c r="K7" s="32"/>
      <c r="L7" s="49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</row>
    <row r="8" spans="1:31" s="2" customFormat="1" ht="12">
      <c r="A8" s="32"/>
      <c r="B8" s="37"/>
      <c r="C8" s="32"/>
      <c r="D8" s="32"/>
      <c r="E8" s="32"/>
      <c r="F8" s="32"/>
      <c r="G8" s="32"/>
      <c r="H8" s="32"/>
      <c r="I8" s="32"/>
      <c r="J8" s="32"/>
      <c r="K8" s="32"/>
      <c r="L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2" customHeight="1">
      <c r="A9" s="32"/>
      <c r="B9" s="37"/>
      <c r="C9" s="32"/>
      <c r="D9" s="105" t="s">
        <v>19</v>
      </c>
      <c r="E9" s="32"/>
      <c r="F9" s="106" t="s">
        <v>1</v>
      </c>
      <c r="G9" s="32"/>
      <c r="H9" s="32"/>
      <c r="I9" s="105" t="s">
        <v>20</v>
      </c>
      <c r="J9" s="106" t="s">
        <v>1</v>
      </c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7"/>
      <c r="C10" s="32"/>
      <c r="D10" s="105" t="s">
        <v>21</v>
      </c>
      <c r="E10" s="32"/>
      <c r="F10" s="106" t="s">
        <v>22</v>
      </c>
      <c r="G10" s="32"/>
      <c r="H10" s="32"/>
      <c r="I10" s="105" t="s">
        <v>23</v>
      </c>
      <c r="J10" s="107" t="str">
        <f>'Rekapitulace stavby'!AN8</f>
        <v>17. 9. 2020</v>
      </c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0.9" customHeight="1">
      <c r="A11" s="32"/>
      <c r="B11" s="37"/>
      <c r="C11" s="32"/>
      <c r="D11" s="32"/>
      <c r="E11" s="32"/>
      <c r="F11" s="32"/>
      <c r="G11" s="32"/>
      <c r="H11" s="32"/>
      <c r="I11" s="32"/>
      <c r="J11" s="32"/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05" t="s">
        <v>25</v>
      </c>
      <c r="E12" s="32"/>
      <c r="F12" s="32"/>
      <c r="G12" s="32"/>
      <c r="H12" s="32"/>
      <c r="I12" s="105" t="s">
        <v>26</v>
      </c>
      <c r="J12" s="106" t="s">
        <v>1</v>
      </c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8" customHeight="1">
      <c r="A13" s="32"/>
      <c r="B13" s="37"/>
      <c r="C13" s="32"/>
      <c r="D13" s="32"/>
      <c r="E13" s="106" t="s">
        <v>27</v>
      </c>
      <c r="F13" s="32"/>
      <c r="G13" s="32"/>
      <c r="H13" s="32"/>
      <c r="I13" s="105" t="s">
        <v>28</v>
      </c>
      <c r="J13" s="106" t="s">
        <v>1</v>
      </c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6.95" customHeight="1">
      <c r="A14" s="32"/>
      <c r="B14" s="37"/>
      <c r="C14" s="32"/>
      <c r="D14" s="32"/>
      <c r="E14" s="32"/>
      <c r="F14" s="32"/>
      <c r="G14" s="32"/>
      <c r="H14" s="32"/>
      <c r="I14" s="32"/>
      <c r="J14" s="32"/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2" customHeight="1">
      <c r="A15" s="32"/>
      <c r="B15" s="37"/>
      <c r="C15" s="32"/>
      <c r="D15" s="105" t="s">
        <v>29</v>
      </c>
      <c r="E15" s="32"/>
      <c r="F15" s="32"/>
      <c r="G15" s="32"/>
      <c r="H15" s="32"/>
      <c r="I15" s="105" t="s">
        <v>26</v>
      </c>
      <c r="J15" s="28" t="str">
        <f>'Rekapitulace stavby'!AN13</f>
        <v>Vyplň údaj</v>
      </c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8" customHeight="1">
      <c r="A16" s="32"/>
      <c r="B16" s="37"/>
      <c r="C16" s="32"/>
      <c r="D16" s="32"/>
      <c r="E16" s="266" t="str">
        <f>'Rekapitulace stavby'!E14</f>
        <v>Vyplň údaj</v>
      </c>
      <c r="F16" s="267"/>
      <c r="G16" s="267"/>
      <c r="H16" s="267"/>
      <c r="I16" s="105" t="s">
        <v>28</v>
      </c>
      <c r="J16" s="28" t="str">
        <f>'Rekapitulace stavby'!AN14</f>
        <v>Vyplň údaj</v>
      </c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6.95" customHeight="1">
      <c r="A17" s="32"/>
      <c r="B17" s="37"/>
      <c r="C17" s="32"/>
      <c r="D17" s="32"/>
      <c r="E17" s="32"/>
      <c r="F17" s="32"/>
      <c r="G17" s="32"/>
      <c r="H17" s="32"/>
      <c r="I17" s="32"/>
      <c r="J17" s="32"/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2" customHeight="1">
      <c r="A18" s="32"/>
      <c r="B18" s="37"/>
      <c r="C18" s="32"/>
      <c r="D18" s="105" t="s">
        <v>31</v>
      </c>
      <c r="E18" s="32"/>
      <c r="F18" s="32"/>
      <c r="G18" s="32"/>
      <c r="H18" s="32"/>
      <c r="I18" s="105" t="s">
        <v>26</v>
      </c>
      <c r="J18" s="106" t="s">
        <v>1</v>
      </c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8" customHeight="1">
      <c r="A19" s="32"/>
      <c r="B19" s="37"/>
      <c r="C19" s="32"/>
      <c r="D19" s="32"/>
      <c r="E19" s="106" t="s">
        <v>32</v>
      </c>
      <c r="F19" s="32"/>
      <c r="G19" s="32"/>
      <c r="H19" s="32"/>
      <c r="I19" s="105" t="s">
        <v>28</v>
      </c>
      <c r="J19" s="106" t="s">
        <v>1</v>
      </c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6.95" customHeight="1">
      <c r="A20" s="32"/>
      <c r="B20" s="37"/>
      <c r="C20" s="32"/>
      <c r="D20" s="32"/>
      <c r="E20" s="32"/>
      <c r="F20" s="32"/>
      <c r="G20" s="32"/>
      <c r="H20" s="32"/>
      <c r="I20" s="32"/>
      <c r="J20" s="32"/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2" customHeight="1">
      <c r="A21" s="32"/>
      <c r="B21" s="37"/>
      <c r="C21" s="32"/>
      <c r="D21" s="105" t="s">
        <v>34</v>
      </c>
      <c r="E21" s="32"/>
      <c r="F21" s="32"/>
      <c r="G21" s="32"/>
      <c r="H21" s="32"/>
      <c r="I21" s="105" t="s">
        <v>26</v>
      </c>
      <c r="J21" s="106" t="s">
        <v>1</v>
      </c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8" customHeight="1">
      <c r="A22" s="32"/>
      <c r="B22" s="37"/>
      <c r="C22" s="32"/>
      <c r="D22" s="32"/>
      <c r="E22" s="106" t="s">
        <v>35</v>
      </c>
      <c r="F22" s="32"/>
      <c r="G22" s="32"/>
      <c r="H22" s="32"/>
      <c r="I22" s="105" t="s">
        <v>28</v>
      </c>
      <c r="J22" s="106" t="s">
        <v>1</v>
      </c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6.95" customHeight="1">
      <c r="A23" s="32"/>
      <c r="B23" s="37"/>
      <c r="C23" s="32"/>
      <c r="D23" s="32"/>
      <c r="E23" s="32"/>
      <c r="F23" s="32"/>
      <c r="G23" s="32"/>
      <c r="H23" s="32"/>
      <c r="I23" s="32"/>
      <c r="J23" s="32"/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2" customHeight="1">
      <c r="A24" s="32"/>
      <c r="B24" s="37"/>
      <c r="C24" s="32"/>
      <c r="D24" s="105" t="s">
        <v>36</v>
      </c>
      <c r="E24" s="32"/>
      <c r="F24" s="32"/>
      <c r="G24" s="32"/>
      <c r="H24" s="32"/>
      <c r="I24" s="32"/>
      <c r="J24" s="32"/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8" customFormat="1" ht="16.5" customHeight="1">
      <c r="A25" s="108"/>
      <c r="B25" s="109"/>
      <c r="C25" s="108"/>
      <c r="D25" s="108"/>
      <c r="E25" s="268" t="s">
        <v>1</v>
      </c>
      <c r="F25" s="268"/>
      <c r="G25" s="268"/>
      <c r="H25" s="268"/>
      <c r="I25" s="108"/>
      <c r="J25" s="108"/>
      <c r="K25" s="108"/>
      <c r="L25" s="110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</row>
    <row r="26" spans="1:31" s="2" customFormat="1" ht="6.95" customHeight="1">
      <c r="A26" s="32"/>
      <c r="B26" s="37"/>
      <c r="C26" s="32"/>
      <c r="D26" s="32"/>
      <c r="E26" s="32"/>
      <c r="F26" s="32"/>
      <c r="G26" s="32"/>
      <c r="H26" s="32"/>
      <c r="I26" s="32"/>
      <c r="J26" s="32"/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7"/>
      <c r="C27" s="32"/>
      <c r="D27" s="111"/>
      <c r="E27" s="111"/>
      <c r="F27" s="111"/>
      <c r="G27" s="111"/>
      <c r="H27" s="111"/>
      <c r="I27" s="111"/>
      <c r="J27" s="111"/>
      <c r="K27" s="111"/>
      <c r="L27" s="49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25.35" customHeight="1">
      <c r="A28" s="32"/>
      <c r="B28" s="37"/>
      <c r="C28" s="32"/>
      <c r="D28" s="112" t="s">
        <v>37</v>
      </c>
      <c r="E28" s="32"/>
      <c r="F28" s="32"/>
      <c r="G28" s="32"/>
      <c r="H28" s="32"/>
      <c r="I28" s="32"/>
      <c r="J28" s="113">
        <f>ROUND(J123,0)</f>
        <v>0</v>
      </c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11"/>
      <c r="E29" s="111"/>
      <c r="F29" s="111"/>
      <c r="G29" s="111"/>
      <c r="H29" s="111"/>
      <c r="I29" s="111"/>
      <c r="J29" s="111"/>
      <c r="K29" s="111"/>
      <c r="L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4.45" customHeight="1">
      <c r="A30" s="32"/>
      <c r="B30" s="37"/>
      <c r="C30" s="32"/>
      <c r="D30" s="32"/>
      <c r="E30" s="32"/>
      <c r="F30" s="114" t="s">
        <v>39</v>
      </c>
      <c r="G30" s="32"/>
      <c r="H30" s="32"/>
      <c r="I30" s="114" t="s">
        <v>38</v>
      </c>
      <c r="J30" s="114" t="s">
        <v>40</v>
      </c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4.45" customHeight="1">
      <c r="A31" s="32"/>
      <c r="B31" s="37"/>
      <c r="C31" s="32"/>
      <c r="D31" s="115" t="s">
        <v>41</v>
      </c>
      <c r="E31" s="105" t="s">
        <v>42</v>
      </c>
      <c r="F31" s="116">
        <f>ROUND((SUM(BE123:BE179)),0)</f>
        <v>0</v>
      </c>
      <c r="G31" s="32"/>
      <c r="H31" s="32"/>
      <c r="I31" s="117">
        <v>0.21</v>
      </c>
      <c r="J31" s="116">
        <f>ROUND(((SUM(BE123:BE179))*I31),0)</f>
        <v>0</v>
      </c>
      <c r="K31" s="32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7"/>
      <c r="C32" s="32"/>
      <c r="D32" s="32"/>
      <c r="E32" s="105" t="s">
        <v>43</v>
      </c>
      <c r="F32" s="116">
        <f>ROUND((SUM(BF123:BF179)),0)</f>
        <v>0</v>
      </c>
      <c r="G32" s="32"/>
      <c r="H32" s="32"/>
      <c r="I32" s="117">
        <v>0.15</v>
      </c>
      <c r="J32" s="116">
        <f>ROUND(((SUM(BF123:BF179))*I32),0)</f>
        <v>0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 hidden="1">
      <c r="A33" s="32"/>
      <c r="B33" s="37"/>
      <c r="C33" s="32"/>
      <c r="D33" s="32"/>
      <c r="E33" s="105" t="s">
        <v>44</v>
      </c>
      <c r="F33" s="116">
        <f>ROUND((SUM(BG123:BG179)),0)</f>
        <v>0</v>
      </c>
      <c r="G33" s="32"/>
      <c r="H33" s="32"/>
      <c r="I33" s="117">
        <v>0.21</v>
      </c>
      <c r="J33" s="116">
        <f>0</f>
        <v>0</v>
      </c>
      <c r="K33" s="3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 hidden="1">
      <c r="A34" s="32"/>
      <c r="B34" s="37"/>
      <c r="C34" s="32"/>
      <c r="D34" s="32"/>
      <c r="E34" s="105" t="s">
        <v>45</v>
      </c>
      <c r="F34" s="116">
        <f>ROUND((SUM(BH123:BH179)),0)</f>
        <v>0</v>
      </c>
      <c r="G34" s="32"/>
      <c r="H34" s="32"/>
      <c r="I34" s="117">
        <v>0.15</v>
      </c>
      <c r="J34" s="116">
        <f>0</f>
        <v>0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7"/>
      <c r="C35" s="32"/>
      <c r="D35" s="32"/>
      <c r="E35" s="105" t="s">
        <v>46</v>
      </c>
      <c r="F35" s="116">
        <f>ROUND((SUM(BI123:BI179)),0)</f>
        <v>0</v>
      </c>
      <c r="G35" s="32"/>
      <c r="H35" s="32"/>
      <c r="I35" s="117">
        <v>0</v>
      </c>
      <c r="J35" s="116">
        <f>0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6.95" customHeight="1">
      <c r="A36" s="32"/>
      <c r="B36" s="37"/>
      <c r="C36" s="32"/>
      <c r="D36" s="32"/>
      <c r="E36" s="32"/>
      <c r="F36" s="32"/>
      <c r="G36" s="32"/>
      <c r="H36" s="32"/>
      <c r="I36" s="32"/>
      <c r="J36" s="32"/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25.35" customHeight="1">
      <c r="A37" s="32"/>
      <c r="B37" s="37"/>
      <c r="C37" s="118"/>
      <c r="D37" s="119" t="s">
        <v>47</v>
      </c>
      <c r="E37" s="120"/>
      <c r="F37" s="120"/>
      <c r="G37" s="121" t="s">
        <v>48</v>
      </c>
      <c r="H37" s="122" t="s">
        <v>49</v>
      </c>
      <c r="I37" s="120"/>
      <c r="J37" s="123">
        <f>SUM(J28:J35)</f>
        <v>0</v>
      </c>
      <c r="K37" s="124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>
      <c r="A38" s="32"/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2:12" s="1" customFormat="1" ht="14.45" customHeight="1">
      <c r="B39" s="18"/>
      <c r="L39" s="18"/>
    </row>
    <row r="40" spans="2:12" s="1" customFormat="1" ht="14.45" customHeight="1">
      <c r="B40" s="18"/>
      <c r="L40" s="18"/>
    </row>
    <row r="41" spans="2:12" s="1" customFormat="1" ht="14.45" customHeight="1">
      <c r="B41" s="18"/>
      <c r="L41" s="18"/>
    </row>
    <row r="42" spans="2:12" s="1" customFormat="1" ht="14.45" customHeight="1">
      <c r="B42" s="18"/>
      <c r="L42" s="18"/>
    </row>
    <row r="43" spans="2:12" s="1" customFormat="1" ht="14.45" customHeight="1">
      <c r="B43" s="18"/>
      <c r="L43" s="18"/>
    </row>
    <row r="44" spans="2:12" s="1" customFormat="1" ht="14.45" customHeight="1">
      <c r="B44" s="18"/>
      <c r="L44" s="18"/>
    </row>
    <row r="45" spans="2:12" s="1" customFormat="1" ht="14.45" customHeight="1">
      <c r="B45" s="18"/>
      <c r="L45" s="18"/>
    </row>
    <row r="46" spans="2:12" s="1" customFormat="1" ht="14.45" customHeight="1">
      <c r="B46" s="18"/>
      <c r="L46" s="18"/>
    </row>
    <row r="47" spans="2:12" s="1" customFormat="1" ht="14.45" customHeight="1">
      <c r="B47" s="18"/>
      <c r="L47" s="18"/>
    </row>
    <row r="48" spans="2:12" s="1" customFormat="1" ht="14.45" customHeight="1">
      <c r="B48" s="18"/>
      <c r="L48" s="18"/>
    </row>
    <row r="49" spans="2:12" s="1" customFormat="1" ht="14.45" customHeight="1">
      <c r="B49" s="18"/>
      <c r="L49" s="18"/>
    </row>
    <row r="50" spans="2:12" s="2" customFormat="1" ht="14.45" customHeight="1">
      <c r="B50" s="49"/>
      <c r="D50" s="125" t="s">
        <v>50</v>
      </c>
      <c r="E50" s="126"/>
      <c r="F50" s="126"/>
      <c r="G50" s="125" t="s">
        <v>51</v>
      </c>
      <c r="H50" s="126"/>
      <c r="I50" s="126"/>
      <c r="J50" s="126"/>
      <c r="K50" s="126"/>
      <c r="L50" s="49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.75">
      <c r="A61" s="32"/>
      <c r="B61" s="37"/>
      <c r="C61" s="32"/>
      <c r="D61" s="127" t="s">
        <v>52</v>
      </c>
      <c r="E61" s="128"/>
      <c r="F61" s="129" t="s">
        <v>53</v>
      </c>
      <c r="G61" s="127" t="s">
        <v>52</v>
      </c>
      <c r="H61" s="128"/>
      <c r="I61" s="128"/>
      <c r="J61" s="130" t="s">
        <v>53</v>
      </c>
      <c r="K61" s="128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.75">
      <c r="A65" s="32"/>
      <c r="B65" s="37"/>
      <c r="C65" s="32"/>
      <c r="D65" s="125" t="s">
        <v>54</v>
      </c>
      <c r="E65" s="131"/>
      <c r="F65" s="131"/>
      <c r="G65" s="125" t="s">
        <v>55</v>
      </c>
      <c r="H65" s="131"/>
      <c r="I65" s="131"/>
      <c r="J65" s="131"/>
      <c r="K65" s="131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.75">
      <c r="A76" s="32"/>
      <c r="B76" s="37"/>
      <c r="C76" s="32"/>
      <c r="D76" s="127" t="s">
        <v>52</v>
      </c>
      <c r="E76" s="128"/>
      <c r="F76" s="129" t="s">
        <v>53</v>
      </c>
      <c r="G76" s="127" t="s">
        <v>52</v>
      </c>
      <c r="H76" s="128"/>
      <c r="I76" s="128"/>
      <c r="J76" s="130" t="s">
        <v>53</v>
      </c>
      <c r="K76" s="128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32"/>
      <c r="C77" s="133"/>
      <c r="D77" s="133"/>
      <c r="E77" s="133"/>
      <c r="F77" s="133"/>
      <c r="G77" s="133"/>
      <c r="H77" s="133"/>
      <c r="I77" s="133"/>
      <c r="J77" s="133"/>
      <c r="K77" s="133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34"/>
      <c r="C81" s="135"/>
      <c r="D81" s="135"/>
      <c r="E81" s="135"/>
      <c r="F81" s="135"/>
      <c r="G81" s="135"/>
      <c r="H81" s="135"/>
      <c r="I81" s="135"/>
      <c r="J81" s="135"/>
      <c r="K81" s="135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85</v>
      </c>
      <c r="D82" s="34"/>
      <c r="E82" s="34"/>
      <c r="F82" s="34"/>
      <c r="G82" s="34"/>
      <c r="H82" s="34"/>
      <c r="I82" s="34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17</v>
      </c>
      <c r="D84" s="34"/>
      <c r="E84" s="34"/>
      <c r="F84" s="34"/>
      <c r="G84" s="34"/>
      <c r="H84" s="34"/>
      <c r="I84" s="34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30" customHeight="1">
      <c r="A85" s="32"/>
      <c r="B85" s="33"/>
      <c r="C85" s="34"/>
      <c r="D85" s="34"/>
      <c r="E85" s="234" t="str">
        <f>E7</f>
        <v>Objekt dílny 1, Ukapličky 761/II Sušice - návrh opravy podlahy haly pro odborný výcvik</v>
      </c>
      <c r="F85" s="269"/>
      <c r="G85" s="269"/>
      <c r="H85" s="269"/>
      <c r="I85" s="34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6.95" customHeight="1">
      <c r="A86" s="32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2" customHeight="1">
      <c r="A87" s="32"/>
      <c r="B87" s="33"/>
      <c r="C87" s="27" t="s">
        <v>21</v>
      </c>
      <c r="D87" s="34"/>
      <c r="E87" s="34"/>
      <c r="F87" s="25" t="str">
        <f>F10</f>
        <v>Sušice</v>
      </c>
      <c r="G87" s="34"/>
      <c r="H87" s="34"/>
      <c r="I87" s="27" t="s">
        <v>23</v>
      </c>
      <c r="J87" s="64" t="str">
        <f>IF(J10="","",J10)</f>
        <v>17. 9. 2020</v>
      </c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5.2" customHeight="1">
      <c r="A89" s="32"/>
      <c r="B89" s="33"/>
      <c r="C89" s="27" t="s">
        <v>25</v>
      </c>
      <c r="D89" s="34"/>
      <c r="E89" s="34"/>
      <c r="F89" s="25" t="str">
        <f>E13</f>
        <v>SOŠ a SOU Sušice</v>
      </c>
      <c r="G89" s="34"/>
      <c r="H89" s="34"/>
      <c r="I89" s="27" t="s">
        <v>31</v>
      </c>
      <c r="J89" s="30" t="str">
        <f>E19</f>
        <v>Ing. Jiří Lejsek</v>
      </c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15.2" customHeight="1">
      <c r="A90" s="32"/>
      <c r="B90" s="33"/>
      <c r="C90" s="27" t="s">
        <v>29</v>
      </c>
      <c r="D90" s="34"/>
      <c r="E90" s="34"/>
      <c r="F90" s="25" t="str">
        <f>IF(E16="","",E16)</f>
        <v>Vyplň údaj</v>
      </c>
      <c r="G90" s="34"/>
      <c r="H90" s="34"/>
      <c r="I90" s="27" t="s">
        <v>34</v>
      </c>
      <c r="J90" s="30" t="str">
        <f>E22</f>
        <v>Pavel Hrba</v>
      </c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0.35" customHeight="1">
      <c r="A91" s="32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29.25" customHeight="1">
      <c r="A92" s="32"/>
      <c r="B92" s="33"/>
      <c r="C92" s="136" t="s">
        <v>86</v>
      </c>
      <c r="D92" s="137"/>
      <c r="E92" s="137"/>
      <c r="F92" s="137"/>
      <c r="G92" s="137"/>
      <c r="H92" s="137"/>
      <c r="I92" s="137"/>
      <c r="J92" s="138" t="s">
        <v>87</v>
      </c>
      <c r="K92" s="137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2.9" customHeight="1">
      <c r="A94" s="32"/>
      <c r="B94" s="33"/>
      <c r="C94" s="139" t="s">
        <v>88</v>
      </c>
      <c r="D94" s="34"/>
      <c r="E94" s="34"/>
      <c r="F94" s="34"/>
      <c r="G94" s="34"/>
      <c r="H94" s="34"/>
      <c r="I94" s="34"/>
      <c r="J94" s="82">
        <f>J123</f>
        <v>0</v>
      </c>
      <c r="K94" s="34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U94" s="15" t="s">
        <v>89</v>
      </c>
    </row>
    <row r="95" spans="2:12" s="9" customFormat="1" ht="24.95" customHeight="1">
      <c r="B95" s="140"/>
      <c r="C95" s="141"/>
      <c r="D95" s="142" t="s">
        <v>90</v>
      </c>
      <c r="E95" s="143"/>
      <c r="F95" s="143"/>
      <c r="G95" s="143"/>
      <c r="H95" s="143"/>
      <c r="I95" s="143"/>
      <c r="J95" s="144">
        <f>J124</f>
        <v>0</v>
      </c>
      <c r="K95" s="141"/>
      <c r="L95" s="145"/>
    </row>
    <row r="96" spans="2:12" s="10" customFormat="1" ht="19.9" customHeight="1">
      <c r="B96" s="146"/>
      <c r="C96" s="147"/>
      <c r="D96" s="148" t="s">
        <v>91</v>
      </c>
      <c r="E96" s="149"/>
      <c r="F96" s="149"/>
      <c r="G96" s="149"/>
      <c r="H96" s="149"/>
      <c r="I96" s="149"/>
      <c r="J96" s="150">
        <f>J125</f>
        <v>0</v>
      </c>
      <c r="K96" s="147"/>
      <c r="L96" s="151"/>
    </row>
    <row r="97" spans="2:12" s="10" customFormat="1" ht="19.9" customHeight="1">
      <c r="B97" s="146"/>
      <c r="C97" s="147"/>
      <c r="D97" s="148" t="s">
        <v>92</v>
      </c>
      <c r="E97" s="149"/>
      <c r="F97" s="149"/>
      <c r="G97" s="149"/>
      <c r="H97" s="149"/>
      <c r="I97" s="149"/>
      <c r="J97" s="150">
        <f>J135</f>
        <v>0</v>
      </c>
      <c r="K97" s="147"/>
      <c r="L97" s="151"/>
    </row>
    <row r="98" spans="2:12" s="10" customFormat="1" ht="19.9" customHeight="1">
      <c r="B98" s="146"/>
      <c r="C98" s="147"/>
      <c r="D98" s="148" t="s">
        <v>93</v>
      </c>
      <c r="E98" s="149"/>
      <c r="F98" s="149"/>
      <c r="G98" s="149"/>
      <c r="H98" s="149"/>
      <c r="I98" s="149"/>
      <c r="J98" s="150">
        <f>J138</f>
        <v>0</v>
      </c>
      <c r="K98" s="147"/>
      <c r="L98" s="151"/>
    </row>
    <row r="99" spans="2:12" s="10" customFormat="1" ht="19.9" customHeight="1">
      <c r="B99" s="146"/>
      <c r="C99" s="147"/>
      <c r="D99" s="148" t="s">
        <v>94</v>
      </c>
      <c r="E99" s="149"/>
      <c r="F99" s="149"/>
      <c r="G99" s="149"/>
      <c r="H99" s="149"/>
      <c r="I99" s="149"/>
      <c r="J99" s="150">
        <f>J155</f>
        <v>0</v>
      </c>
      <c r="K99" s="147"/>
      <c r="L99" s="151"/>
    </row>
    <row r="100" spans="2:12" s="10" customFormat="1" ht="19.9" customHeight="1">
      <c r="B100" s="146"/>
      <c r="C100" s="147"/>
      <c r="D100" s="148" t="s">
        <v>95</v>
      </c>
      <c r="E100" s="149"/>
      <c r="F100" s="149"/>
      <c r="G100" s="149"/>
      <c r="H100" s="149"/>
      <c r="I100" s="149"/>
      <c r="J100" s="150">
        <f>J165</f>
        <v>0</v>
      </c>
      <c r="K100" s="147"/>
      <c r="L100" s="151"/>
    </row>
    <row r="101" spans="2:12" s="10" customFormat="1" ht="19.9" customHeight="1">
      <c r="B101" s="146"/>
      <c r="C101" s="147"/>
      <c r="D101" s="148" t="s">
        <v>96</v>
      </c>
      <c r="E101" s="149"/>
      <c r="F101" s="149"/>
      <c r="G101" s="149"/>
      <c r="H101" s="149"/>
      <c r="I101" s="149"/>
      <c r="J101" s="150">
        <f>J170</f>
        <v>0</v>
      </c>
      <c r="K101" s="147"/>
      <c r="L101" s="151"/>
    </row>
    <row r="102" spans="2:12" s="9" customFormat="1" ht="24.95" customHeight="1">
      <c r="B102" s="140"/>
      <c r="C102" s="141"/>
      <c r="D102" s="142" t="s">
        <v>97</v>
      </c>
      <c r="E102" s="143"/>
      <c r="F102" s="143"/>
      <c r="G102" s="143"/>
      <c r="H102" s="143"/>
      <c r="I102" s="143"/>
      <c r="J102" s="144">
        <f>J172</f>
        <v>0</v>
      </c>
      <c r="K102" s="141"/>
      <c r="L102" s="145"/>
    </row>
    <row r="103" spans="2:12" s="10" customFormat="1" ht="19.9" customHeight="1">
      <c r="B103" s="146"/>
      <c r="C103" s="147"/>
      <c r="D103" s="148" t="s">
        <v>98</v>
      </c>
      <c r="E103" s="149"/>
      <c r="F103" s="149"/>
      <c r="G103" s="149"/>
      <c r="H103" s="149"/>
      <c r="I103" s="149"/>
      <c r="J103" s="150">
        <f>J173</f>
        <v>0</v>
      </c>
      <c r="K103" s="147"/>
      <c r="L103" s="151"/>
    </row>
    <row r="104" spans="2:12" s="9" customFormat="1" ht="24.95" customHeight="1">
      <c r="B104" s="140"/>
      <c r="C104" s="141"/>
      <c r="D104" s="142" t="s">
        <v>99</v>
      </c>
      <c r="E104" s="143"/>
      <c r="F104" s="143"/>
      <c r="G104" s="143"/>
      <c r="H104" s="143"/>
      <c r="I104" s="143"/>
      <c r="J104" s="144">
        <f>J177</f>
        <v>0</v>
      </c>
      <c r="K104" s="141"/>
      <c r="L104" s="145"/>
    </row>
    <row r="105" spans="2:12" s="10" customFormat="1" ht="19.9" customHeight="1">
      <c r="B105" s="146"/>
      <c r="C105" s="147"/>
      <c r="D105" s="148" t="s">
        <v>100</v>
      </c>
      <c r="E105" s="149"/>
      <c r="F105" s="149"/>
      <c r="G105" s="149"/>
      <c r="H105" s="149"/>
      <c r="I105" s="149"/>
      <c r="J105" s="150">
        <f>J178</f>
        <v>0</v>
      </c>
      <c r="K105" s="147"/>
      <c r="L105" s="151"/>
    </row>
    <row r="106" spans="1:31" s="2" customFormat="1" ht="21.75" customHeight="1">
      <c r="A106" s="32"/>
      <c r="B106" s="33"/>
      <c r="C106" s="34"/>
      <c r="D106" s="34"/>
      <c r="E106" s="34"/>
      <c r="F106" s="34"/>
      <c r="G106" s="34"/>
      <c r="H106" s="34"/>
      <c r="I106" s="34"/>
      <c r="J106" s="34"/>
      <c r="K106" s="34"/>
      <c r="L106" s="49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customHeight="1">
      <c r="A107" s="32"/>
      <c r="B107" s="52"/>
      <c r="C107" s="53"/>
      <c r="D107" s="53"/>
      <c r="E107" s="53"/>
      <c r="F107" s="53"/>
      <c r="G107" s="53"/>
      <c r="H107" s="53"/>
      <c r="I107" s="53"/>
      <c r="J107" s="53"/>
      <c r="K107" s="53"/>
      <c r="L107" s="49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11" spans="1:31" s="2" customFormat="1" ht="6.95" customHeight="1">
      <c r="A111" s="32"/>
      <c r="B111" s="54"/>
      <c r="C111" s="55"/>
      <c r="D111" s="55"/>
      <c r="E111" s="55"/>
      <c r="F111" s="55"/>
      <c r="G111" s="55"/>
      <c r="H111" s="55"/>
      <c r="I111" s="55"/>
      <c r="J111" s="55"/>
      <c r="K111" s="55"/>
      <c r="L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24.95" customHeight="1">
      <c r="A112" s="32"/>
      <c r="B112" s="33"/>
      <c r="C112" s="21" t="s">
        <v>101</v>
      </c>
      <c r="D112" s="34"/>
      <c r="E112" s="34"/>
      <c r="F112" s="34"/>
      <c r="G112" s="34"/>
      <c r="H112" s="34"/>
      <c r="I112" s="34"/>
      <c r="J112" s="34"/>
      <c r="K112" s="34"/>
      <c r="L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5" customHeight="1">
      <c r="A113" s="32"/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2" customHeight="1">
      <c r="A114" s="32"/>
      <c r="B114" s="33"/>
      <c r="C114" s="27" t="s">
        <v>17</v>
      </c>
      <c r="D114" s="34"/>
      <c r="E114" s="34"/>
      <c r="F114" s="34"/>
      <c r="G114" s="34"/>
      <c r="H114" s="34"/>
      <c r="I114" s="34"/>
      <c r="J114" s="34"/>
      <c r="K114" s="34"/>
      <c r="L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30" customHeight="1">
      <c r="A115" s="32"/>
      <c r="B115" s="33"/>
      <c r="C115" s="34"/>
      <c r="D115" s="34"/>
      <c r="E115" s="234" t="str">
        <f>E7</f>
        <v>Objekt dílny 1, Ukapličky 761/II Sušice - návrh opravy podlahy haly pro odborný výcvik</v>
      </c>
      <c r="F115" s="269"/>
      <c r="G115" s="269"/>
      <c r="H115" s="269"/>
      <c r="I115" s="34"/>
      <c r="J115" s="34"/>
      <c r="K115" s="34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6.95" customHeight="1">
      <c r="A116" s="32"/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7" t="s">
        <v>21</v>
      </c>
      <c r="D117" s="34"/>
      <c r="E117" s="34"/>
      <c r="F117" s="25" t="str">
        <f>F10</f>
        <v>Sušice</v>
      </c>
      <c r="G117" s="34"/>
      <c r="H117" s="34"/>
      <c r="I117" s="27" t="s">
        <v>23</v>
      </c>
      <c r="J117" s="64" t="str">
        <f>IF(J10="","",J10)</f>
        <v>17. 9. 2020</v>
      </c>
      <c r="K117" s="34"/>
      <c r="L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6.95" customHeight="1">
      <c r="A118" s="32"/>
      <c r="B118" s="33"/>
      <c r="C118" s="34"/>
      <c r="D118" s="34"/>
      <c r="E118" s="34"/>
      <c r="F118" s="34"/>
      <c r="G118" s="34"/>
      <c r="H118" s="34"/>
      <c r="I118" s="34"/>
      <c r="J118" s="34"/>
      <c r="K118" s="34"/>
      <c r="L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5.2" customHeight="1">
      <c r="A119" s="32"/>
      <c r="B119" s="33"/>
      <c r="C119" s="27" t="s">
        <v>25</v>
      </c>
      <c r="D119" s="34"/>
      <c r="E119" s="34"/>
      <c r="F119" s="25" t="str">
        <f>E13</f>
        <v>SOŠ a SOU Sušice</v>
      </c>
      <c r="G119" s="34"/>
      <c r="H119" s="34"/>
      <c r="I119" s="27" t="s">
        <v>31</v>
      </c>
      <c r="J119" s="30" t="str">
        <f>E19</f>
        <v>Ing. Jiří Lejsek</v>
      </c>
      <c r="K119" s="34"/>
      <c r="L119" s="49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5.2" customHeight="1">
      <c r="A120" s="32"/>
      <c r="B120" s="33"/>
      <c r="C120" s="27" t="s">
        <v>29</v>
      </c>
      <c r="D120" s="34"/>
      <c r="E120" s="34"/>
      <c r="F120" s="25" t="str">
        <f>IF(E16="","",E16)</f>
        <v>Vyplň údaj</v>
      </c>
      <c r="G120" s="34"/>
      <c r="H120" s="34"/>
      <c r="I120" s="27" t="s">
        <v>34</v>
      </c>
      <c r="J120" s="30" t="str">
        <f>E22</f>
        <v>Pavel Hrba</v>
      </c>
      <c r="K120" s="34"/>
      <c r="L120" s="49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0.35" customHeight="1">
      <c r="A121" s="32"/>
      <c r="B121" s="33"/>
      <c r="C121" s="34"/>
      <c r="D121" s="34"/>
      <c r="E121" s="34"/>
      <c r="F121" s="34"/>
      <c r="G121" s="34"/>
      <c r="H121" s="34"/>
      <c r="I121" s="34"/>
      <c r="J121" s="34"/>
      <c r="K121" s="34"/>
      <c r="L121" s="49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11" customFormat="1" ht="29.25" customHeight="1">
      <c r="A122" s="152"/>
      <c r="B122" s="153"/>
      <c r="C122" s="154" t="s">
        <v>102</v>
      </c>
      <c r="D122" s="155" t="s">
        <v>62</v>
      </c>
      <c r="E122" s="155" t="s">
        <v>58</v>
      </c>
      <c r="F122" s="155" t="s">
        <v>59</v>
      </c>
      <c r="G122" s="155" t="s">
        <v>103</v>
      </c>
      <c r="H122" s="155" t="s">
        <v>104</v>
      </c>
      <c r="I122" s="155" t="s">
        <v>105</v>
      </c>
      <c r="J122" s="156" t="s">
        <v>87</v>
      </c>
      <c r="K122" s="157" t="s">
        <v>106</v>
      </c>
      <c r="L122" s="158"/>
      <c r="M122" s="73" t="s">
        <v>1</v>
      </c>
      <c r="N122" s="74" t="s">
        <v>41</v>
      </c>
      <c r="O122" s="74" t="s">
        <v>107</v>
      </c>
      <c r="P122" s="74" t="s">
        <v>108</v>
      </c>
      <c r="Q122" s="74" t="s">
        <v>109</v>
      </c>
      <c r="R122" s="74" t="s">
        <v>110</v>
      </c>
      <c r="S122" s="74" t="s">
        <v>111</v>
      </c>
      <c r="T122" s="75" t="s">
        <v>112</v>
      </c>
      <c r="U122" s="152"/>
      <c r="V122" s="152"/>
      <c r="W122" s="152"/>
      <c r="X122" s="152"/>
      <c r="Y122" s="152"/>
      <c r="Z122" s="152"/>
      <c r="AA122" s="152"/>
      <c r="AB122" s="152"/>
      <c r="AC122" s="152"/>
      <c r="AD122" s="152"/>
      <c r="AE122" s="152"/>
    </row>
    <row r="123" spans="1:63" s="2" customFormat="1" ht="22.9" customHeight="1">
      <c r="A123" s="32"/>
      <c r="B123" s="33"/>
      <c r="C123" s="80" t="s">
        <v>113</v>
      </c>
      <c r="D123" s="34"/>
      <c r="E123" s="34"/>
      <c r="F123" s="34"/>
      <c r="G123" s="34"/>
      <c r="H123" s="34"/>
      <c r="I123" s="34"/>
      <c r="J123" s="159">
        <f>BK123</f>
        <v>0</v>
      </c>
      <c r="K123" s="34"/>
      <c r="L123" s="37"/>
      <c r="M123" s="76"/>
      <c r="N123" s="160"/>
      <c r="O123" s="77"/>
      <c r="P123" s="161">
        <f>P124+P172+P177</f>
        <v>0</v>
      </c>
      <c r="Q123" s="77"/>
      <c r="R123" s="161">
        <f>R124+R172+R177</f>
        <v>282.5475267300001</v>
      </c>
      <c r="S123" s="77"/>
      <c r="T123" s="162">
        <f>T124+T172+T177</f>
        <v>148.12644000000003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5" t="s">
        <v>76</v>
      </c>
      <c r="AU123" s="15" t="s">
        <v>89</v>
      </c>
      <c r="BK123" s="163">
        <f>BK124+BK172+BK177</f>
        <v>0</v>
      </c>
    </row>
    <row r="124" spans="2:63" s="12" customFormat="1" ht="25.9" customHeight="1">
      <c r="B124" s="164"/>
      <c r="C124" s="165"/>
      <c r="D124" s="166" t="s">
        <v>76</v>
      </c>
      <c r="E124" s="167" t="s">
        <v>114</v>
      </c>
      <c r="F124" s="167" t="s">
        <v>115</v>
      </c>
      <c r="G124" s="165"/>
      <c r="H124" s="165"/>
      <c r="I124" s="168"/>
      <c r="J124" s="169">
        <f>BK124</f>
        <v>0</v>
      </c>
      <c r="K124" s="165"/>
      <c r="L124" s="170"/>
      <c r="M124" s="171"/>
      <c r="N124" s="172"/>
      <c r="O124" s="172"/>
      <c r="P124" s="173">
        <f>P125+P135+P138+P155+P165+P170</f>
        <v>0</v>
      </c>
      <c r="Q124" s="172"/>
      <c r="R124" s="173">
        <f>R125+R135+R138+R155+R165+R170</f>
        <v>281.02269573000007</v>
      </c>
      <c r="S124" s="172"/>
      <c r="T124" s="174">
        <f>T125+T135+T138+T155+T165+T170</f>
        <v>148.12644000000003</v>
      </c>
      <c r="AR124" s="175" t="s">
        <v>8</v>
      </c>
      <c r="AT124" s="176" t="s">
        <v>76</v>
      </c>
      <c r="AU124" s="176" t="s">
        <v>77</v>
      </c>
      <c r="AY124" s="175" t="s">
        <v>116</v>
      </c>
      <c r="BK124" s="177">
        <f>BK125+BK135+BK138+BK155+BK165+BK170</f>
        <v>0</v>
      </c>
    </row>
    <row r="125" spans="2:63" s="12" customFormat="1" ht="22.9" customHeight="1">
      <c r="B125" s="164"/>
      <c r="C125" s="165"/>
      <c r="D125" s="166" t="s">
        <v>76</v>
      </c>
      <c r="E125" s="178" t="s">
        <v>8</v>
      </c>
      <c r="F125" s="178" t="s">
        <v>117</v>
      </c>
      <c r="G125" s="165"/>
      <c r="H125" s="165"/>
      <c r="I125" s="168"/>
      <c r="J125" s="179">
        <f>BK125</f>
        <v>0</v>
      </c>
      <c r="K125" s="165"/>
      <c r="L125" s="170"/>
      <c r="M125" s="171"/>
      <c r="N125" s="172"/>
      <c r="O125" s="172"/>
      <c r="P125" s="173">
        <f>SUM(P126:P134)</f>
        <v>0</v>
      </c>
      <c r="Q125" s="172"/>
      <c r="R125" s="173">
        <f>SUM(R126:R134)</f>
        <v>0</v>
      </c>
      <c r="S125" s="172"/>
      <c r="T125" s="174">
        <f>SUM(T126:T134)</f>
        <v>0</v>
      </c>
      <c r="AR125" s="175" t="s">
        <v>8</v>
      </c>
      <c r="AT125" s="176" t="s">
        <v>76</v>
      </c>
      <c r="AU125" s="176" t="s">
        <v>8</v>
      </c>
      <c r="AY125" s="175" t="s">
        <v>116</v>
      </c>
      <c r="BK125" s="177">
        <f>SUM(BK126:BK134)</f>
        <v>0</v>
      </c>
    </row>
    <row r="126" spans="1:65" s="2" customFormat="1" ht="33" customHeight="1">
      <c r="A126" s="32"/>
      <c r="B126" s="33"/>
      <c r="C126" s="180" t="s">
        <v>8</v>
      </c>
      <c r="D126" s="180" t="s">
        <v>118</v>
      </c>
      <c r="E126" s="181" t="s">
        <v>119</v>
      </c>
      <c r="F126" s="182" t="s">
        <v>120</v>
      </c>
      <c r="G126" s="183" t="s">
        <v>121</v>
      </c>
      <c r="H126" s="184">
        <v>264.04</v>
      </c>
      <c r="I126" s="185"/>
      <c r="J126" s="186">
        <f>ROUND(I126*H126,0)</f>
        <v>0</v>
      </c>
      <c r="K126" s="187"/>
      <c r="L126" s="37"/>
      <c r="M126" s="188" t="s">
        <v>1</v>
      </c>
      <c r="N126" s="189" t="s">
        <v>42</v>
      </c>
      <c r="O126" s="69"/>
      <c r="P126" s="190">
        <f>O126*H126</f>
        <v>0</v>
      </c>
      <c r="Q126" s="190">
        <v>0</v>
      </c>
      <c r="R126" s="190">
        <f>Q126*H126</f>
        <v>0</v>
      </c>
      <c r="S126" s="190">
        <v>0</v>
      </c>
      <c r="T126" s="191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92" t="s">
        <v>122</v>
      </c>
      <c r="AT126" s="192" t="s">
        <v>118</v>
      </c>
      <c r="AU126" s="192" t="s">
        <v>83</v>
      </c>
      <c r="AY126" s="15" t="s">
        <v>116</v>
      </c>
      <c r="BE126" s="193">
        <f>IF(N126="základní",J126,0)</f>
        <v>0</v>
      </c>
      <c r="BF126" s="193">
        <f>IF(N126="snížená",J126,0)</f>
        <v>0</v>
      </c>
      <c r="BG126" s="193">
        <f>IF(N126="zákl. přenesená",J126,0)</f>
        <v>0</v>
      </c>
      <c r="BH126" s="193">
        <f>IF(N126="sníž. přenesená",J126,0)</f>
        <v>0</v>
      </c>
      <c r="BI126" s="193">
        <f>IF(N126="nulová",J126,0)</f>
        <v>0</v>
      </c>
      <c r="BJ126" s="15" t="s">
        <v>8</v>
      </c>
      <c r="BK126" s="193">
        <f>ROUND(I126*H126,0)</f>
        <v>0</v>
      </c>
      <c r="BL126" s="15" t="s">
        <v>122</v>
      </c>
      <c r="BM126" s="192" t="s">
        <v>123</v>
      </c>
    </row>
    <row r="127" spans="2:51" s="13" customFormat="1" ht="12">
      <c r="B127" s="194"/>
      <c r="C127" s="195"/>
      <c r="D127" s="196" t="s">
        <v>124</v>
      </c>
      <c r="E127" s="197" t="s">
        <v>1</v>
      </c>
      <c r="F127" s="198" t="s">
        <v>125</v>
      </c>
      <c r="G127" s="195"/>
      <c r="H127" s="199">
        <v>264.04</v>
      </c>
      <c r="I127" s="200"/>
      <c r="J127" s="195"/>
      <c r="K127" s="195"/>
      <c r="L127" s="201"/>
      <c r="M127" s="202"/>
      <c r="N127" s="203"/>
      <c r="O127" s="203"/>
      <c r="P127" s="203"/>
      <c r="Q127" s="203"/>
      <c r="R127" s="203"/>
      <c r="S127" s="203"/>
      <c r="T127" s="204"/>
      <c r="AT127" s="205" t="s">
        <v>124</v>
      </c>
      <c r="AU127" s="205" t="s">
        <v>83</v>
      </c>
      <c r="AV127" s="13" t="s">
        <v>83</v>
      </c>
      <c r="AW127" s="13" t="s">
        <v>33</v>
      </c>
      <c r="AX127" s="13" t="s">
        <v>77</v>
      </c>
      <c r="AY127" s="205" t="s">
        <v>116</v>
      </c>
    </row>
    <row r="128" spans="1:65" s="2" customFormat="1" ht="33" customHeight="1">
      <c r="A128" s="32"/>
      <c r="B128" s="33"/>
      <c r="C128" s="180" t="s">
        <v>83</v>
      </c>
      <c r="D128" s="180" t="s">
        <v>118</v>
      </c>
      <c r="E128" s="181" t="s">
        <v>126</v>
      </c>
      <c r="F128" s="182" t="s">
        <v>127</v>
      </c>
      <c r="G128" s="183" t="s">
        <v>121</v>
      </c>
      <c r="H128" s="184">
        <v>264.04</v>
      </c>
      <c r="I128" s="185"/>
      <c r="J128" s="186">
        <f>ROUND(I128*H128,0)</f>
        <v>0</v>
      </c>
      <c r="K128" s="187"/>
      <c r="L128" s="37"/>
      <c r="M128" s="188" t="s">
        <v>1</v>
      </c>
      <c r="N128" s="189" t="s">
        <v>42</v>
      </c>
      <c r="O128" s="69"/>
      <c r="P128" s="190">
        <f>O128*H128</f>
        <v>0</v>
      </c>
      <c r="Q128" s="190">
        <v>0</v>
      </c>
      <c r="R128" s="190">
        <f>Q128*H128</f>
        <v>0</v>
      </c>
      <c r="S128" s="190">
        <v>0</v>
      </c>
      <c r="T128" s="191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92" t="s">
        <v>122</v>
      </c>
      <c r="AT128" s="192" t="s">
        <v>118</v>
      </c>
      <c r="AU128" s="192" t="s">
        <v>83</v>
      </c>
      <c r="AY128" s="15" t="s">
        <v>116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15" t="s">
        <v>8</v>
      </c>
      <c r="BK128" s="193">
        <f>ROUND(I128*H128,0)</f>
        <v>0</v>
      </c>
      <c r="BL128" s="15" t="s">
        <v>122</v>
      </c>
      <c r="BM128" s="192" t="s">
        <v>128</v>
      </c>
    </row>
    <row r="129" spans="1:65" s="2" customFormat="1" ht="33" customHeight="1">
      <c r="A129" s="32"/>
      <c r="B129" s="33"/>
      <c r="C129" s="180" t="s">
        <v>129</v>
      </c>
      <c r="D129" s="180" t="s">
        <v>118</v>
      </c>
      <c r="E129" s="181" t="s">
        <v>130</v>
      </c>
      <c r="F129" s="182" t="s">
        <v>131</v>
      </c>
      <c r="G129" s="183" t="s">
        <v>121</v>
      </c>
      <c r="H129" s="184">
        <v>2640.4</v>
      </c>
      <c r="I129" s="185"/>
      <c r="J129" s="186">
        <f>ROUND(I129*H129,0)</f>
        <v>0</v>
      </c>
      <c r="K129" s="187"/>
      <c r="L129" s="37"/>
      <c r="M129" s="188" t="s">
        <v>1</v>
      </c>
      <c r="N129" s="189" t="s">
        <v>42</v>
      </c>
      <c r="O129" s="69"/>
      <c r="P129" s="190">
        <f>O129*H129</f>
        <v>0</v>
      </c>
      <c r="Q129" s="190">
        <v>0</v>
      </c>
      <c r="R129" s="190">
        <f>Q129*H129</f>
        <v>0</v>
      </c>
      <c r="S129" s="190">
        <v>0</v>
      </c>
      <c r="T129" s="191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92" t="s">
        <v>122</v>
      </c>
      <c r="AT129" s="192" t="s">
        <v>118</v>
      </c>
      <c r="AU129" s="192" t="s">
        <v>83</v>
      </c>
      <c r="AY129" s="15" t="s">
        <v>116</v>
      </c>
      <c r="BE129" s="193">
        <f>IF(N129="základní",J129,0)</f>
        <v>0</v>
      </c>
      <c r="BF129" s="193">
        <f>IF(N129="snížená",J129,0)</f>
        <v>0</v>
      </c>
      <c r="BG129" s="193">
        <f>IF(N129="zákl. přenesená",J129,0)</f>
        <v>0</v>
      </c>
      <c r="BH129" s="193">
        <f>IF(N129="sníž. přenesená",J129,0)</f>
        <v>0</v>
      </c>
      <c r="BI129" s="193">
        <f>IF(N129="nulová",J129,0)</f>
        <v>0</v>
      </c>
      <c r="BJ129" s="15" t="s">
        <v>8</v>
      </c>
      <c r="BK129" s="193">
        <f>ROUND(I129*H129,0)</f>
        <v>0</v>
      </c>
      <c r="BL129" s="15" t="s">
        <v>122</v>
      </c>
      <c r="BM129" s="192" t="s">
        <v>132</v>
      </c>
    </row>
    <row r="130" spans="2:51" s="13" customFormat="1" ht="12">
      <c r="B130" s="194"/>
      <c r="C130" s="195"/>
      <c r="D130" s="196" t="s">
        <v>124</v>
      </c>
      <c r="E130" s="197" t="s">
        <v>1</v>
      </c>
      <c r="F130" s="198" t="s">
        <v>133</v>
      </c>
      <c r="G130" s="195"/>
      <c r="H130" s="199">
        <v>2640.4</v>
      </c>
      <c r="I130" s="200"/>
      <c r="J130" s="195"/>
      <c r="K130" s="195"/>
      <c r="L130" s="201"/>
      <c r="M130" s="202"/>
      <c r="N130" s="203"/>
      <c r="O130" s="203"/>
      <c r="P130" s="203"/>
      <c r="Q130" s="203"/>
      <c r="R130" s="203"/>
      <c r="S130" s="203"/>
      <c r="T130" s="204"/>
      <c r="AT130" s="205" t="s">
        <v>124</v>
      </c>
      <c r="AU130" s="205" t="s">
        <v>83</v>
      </c>
      <c r="AV130" s="13" t="s">
        <v>83</v>
      </c>
      <c r="AW130" s="13" t="s">
        <v>33</v>
      </c>
      <c r="AX130" s="13" t="s">
        <v>77</v>
      </c>
      <c r="AY130" s="205" t="s">
        <v>116</v>
      </c>
    </row>
    <row r="131" spans="1:65" s="2" customFormat="1" ht="33" customHeight="1">
      <c r="A131" s="32"/>
      <c r="B131" s="33"/>
      <c r="C131" s="180" t="s">
        <v>122</v>
      </c>
      <c r="D131" s="180" t="s">
        <v>118</v>
      </c>
      <c r="E131" s="181" t="s">
        <v>134</v>
      </c>
      <c r="F131" s="182" t="s">
        <v>135</v>
      </c>
      <c r="G131" s="183" t="s">
        <v>136</v>
      </c>
      <c r="H131" s="184">
        <v>475.272</v>
      </c>
      <c r="I131" s="185"/>
      <c r="J131" s="186">
        <f>ROUND(I131*H131,0)</f>
        <v>0</v>
      </c>
      <c r="K131" s="187"/>
      <c r="L131" s="37"/>
      <c r="M131" s="188" t="s">
        <v>1</v>
      </c>
      <c r="N131" s="189" t="s">
        <v>42</v>
      </c>
      <c r="O131" s="69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92" t="s">
        <v>122</v>
      </c>
      <c r="AT131" s="192" t="s">
        <v>118</v>
      </c>
      <c r="AU131" s="192" t="s">
        <v>83</v>
      </c>
      <c r="AY131" s="15" t="s">
        <v>116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15" t="s">
        <v>8</v>
      </c>
      <c r="BK131" s="193">
        <f>ROUND(I131*H131,0)</f>
        <v>0</v>
      </c>
      <c r="BL131" s="15" t="s">
        <v>122</v>
      </c>
      <c r="BM131" s="192" t="s">
        <v>137</v>
      </c>
    </row>
    <row r="132" spans="2:51" s="13" customFormat="1" ht="12">
      <c r="B132" s="194"/>
      <c r="C132" s="195"/>
      <c r="D132" s="196" t="s">
        <v>124</v>
      </c>
      <c r="E132" s="197" t="s">
        <v>1</v>
      </c>
      <c r="F132" s="198" t="s">
        <v>138</v>
      </c>
      <c r="G132" s="195"/>
      <c r="H132" s="199">
        <v>475.272</v>
      </c>
      <c r="I132" s="200"/>
      <c r="J132" s="195"/>
      <c r="K132" s="195"/>
      <c r="L132" s="201"/>
      <c r="M132" s="202"/>
      <c r="N132" s="203"/>
      <c r="O132" s="203"/>
      <c r="P132" s="203"/>
      <c r="Q132" s="203"/>
      <c r="R132" s="203"/>
      <c r="S132" s="203"/>
      <c r="T132" s="204"/>
      <c r="AT132" s="205" t="s">
        <v>124</v>
      </c>
      <c r="AU132" s="205" t="s">
        <v>83</v>
      </c>
      <c r="AV132" s="13" t="s">
        <v>83</v>
      </c>
      <c r="AW132" s="13" t="s">
        <v>33</v>
      </c>
      <c r="AX132" s="13" t="s">
        <v>77</v>
      </c>
      <c r="AY132" s="205" t="s">
        <v>116</v>
      </c>
    </row>
    <row r="133" spans="1:65" s="2" customFormat="1" ht="16.5" customHeight="1">
      <c r="A133" s="32"/>
      <c r="B133" s="33"/>
      <c r="C133" s="180" t="s">
        <v>139</v>
      </c>
      <c r="D133" s="180" t="s">
        <v>118</v>
      </c>
      <c r="E133" s="181" t="s">
        <v>140</v>
      </c>
      <c r="F133" s="182" t="s">
        <v>141</v>
      </c>
      <c r="G133" s="183" t="s">
        <v>121</v>
      </c>
      <c r="H133" s="184">
        <v>264.04</v>
      </c>
      <c r="I133" s="185"/>
      <c r="J133" s="186">
        <f>ROUND(I133*H133,0)</f>
        <v>0</v>
      </c>
      <c r="K133" s="187"/>
      <c r="L133" s="37"/>
      <c r="M133" s="188" t="s">
        <v>1</v>
      </c>
      <c r="N133" s="189" t="s">
        <v>42</v>
      </c>
      <c r="O133" s="69"/>
      <c r="P133" s="190">
        <f>O133*H133</f>
        <v>0</v>
      </c>
      <c r="Q133" s="190">
        <v>0</v>
      </c>
      <c r="R133" s="190">
        <f>Q133*H133</f>
        <v>0</v>
      </c>
      <c r="S133" s="190">
        <v>0</v>
      </c>
      <c r="T133" s="191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92" t="s">
        <v>122</v>
      </c>
      <c r="AT133" s="192" t="s">
        <v>118</v>
      </c>
      <c r="AU133" s="192" t="s">
        <v>83</v>
      </c>
      <c r="AY133" s="15" t="s">
        <v>116</v>
      </c>
      <c r="BE133" s="193">
        <f>IF(N133="základní",J133,0)</f>
        <v>0</v>
      </c>
      <c r="BF133" s="193">
        <f>IF(N133="snížená",J133,0)</f>
        <v>0</v>
      </c>
      <c r="BG133" s="193">
        <f>IF(N133="zákl. přenesená",J133,0)</f>
        <v>0</v>
      </c>
      <c r="BH133" s="193">
        <f>IF(N133="sníž. přenesená",J133,0)</f>
        <v>0</v>
      </c>
      <c r="BI133" s="193">
        <f>IF(N133="nulová",J133,0)</f>
        <v>0</v>
      </c>
      <c r="BJ133" s="15" t="s">
        <v>8</v>
      </c>
      <c r="BK133" s="193">
        <f>ROUND(I133*H133,0)</f>
        <v>0</v>
      </c>
      <c r="BL133" s="15" t="s">
        <v>122</v>
      </c>
      <c r="BM133" s="192" t="s">
        <v>142</v>
      </c>
    </row>
    <row r="134" spans="1:65" s="2" customFormat="1" ht="21.75" customHeight="1">
      <c r="A134" s="32"/>
      <c r="B134" s="33"/>
      <c r="C134" s="180" t="s">
        <v>143</v>
      </c>
      <c r="D134" s="180" t="s">
        <v>118</v>
      </c>
      <c r="E134" s="181" t="s">
        <v>144</v>
      </c>
      <c r="F134" s="182" t="s">
        <v>145</v>
      </c>
      <c r="G134" s="183" t="s">
        <v>146</v>
      </c>
      <c r="H134" s="184">
        <v>660.1</v>
      </c>
      <c r="I134" s="185"/>
      <c r="J134" s="186">
        <f>ROUND(I134*H134,0)</f>
        <v>0</v>
      </c>
      <c r="K134" s="187"/>
      <c r="L134" s="37"/>
      <c r="M134" s="188" t="s">
        <v>1</v>
      </c>
      <c r="N134" s="189" t="s">
        <v>42</v>
      </c>
      <c r="O134" s="69"/>
      <c r="P134" s="190">
        <f>O134*H134</f>
        <v>0</v>
      </c>
      <c r="Q134" s="190">
        <v>0</v>
      </c>
      <c r="R134" s="190">
        <f>Q134*H134</f>
        <v>0</v>
      </c>
      <c r="S134" s="190">
        <v>0</v>
      </c>
      <c r="T134" s="191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92" t="s">
        <v>122</v>
      </c>
      <c r="AT134" s="192" t="s">
        <v>118</v>
      </c>
      <c r="AU134" s="192" t="s">
        <v>83</v>
      </c>
      <c r="AY134" s="15" t="s">
        <v>116</v>
      </c>
      <c r="BE134" s="193">
        <f>IF(N134="základní",J134,0)</f>
        <v>0</v>
      </c>
      <c r="BF134" s="193">
        <f>IF(N134="snížená",J134,0)</f>
        <v>0</v>
      </c>
      <c r="BG134" s="193">
        <f>IF(N134="zákl. přenesená",J134,0)</f>
        <v>0</v>
      </c>
      <c r="BH134" s="193">
        <f>IF(N134="sníž. přenesená",J134,0)</f>
        <v>0</v>
      </c>
      <c r="BI134" s="193">
        <f>IF(N134="nulová",J134,0)</f>
        <v>0</v>
      </c>
      <c r="BJ134" s="15" t="s">
        <v>8</v>
      </c>
      <c r="BK134" s="193">
        <f>ROUND(I134*H134,0)</f>
        <v>0</v>
      </c>
      <c r="BL134" s="15" t="s">
        <v>122</v>
      </c>
      <c r="BM134" s="192" t="s">
        <v>147</v>
      </c>
    </row>
    <row r="135" spans="2:63" s="12" customFormat="1" ht="22.9" customHeight="1">
      <c r="B135" s="164"/>
      <c r="C135" s="165"/>
      <c r="D135" s="166" t="s">
        <v>76</v>
      </c>
      <c r="E135" s="178" t="s">
        <v>139</v>
      </c>
      <c r="F135" s="178" t="s">
        <v>148</v>
      </c>
      <c r="G135" s="165"/>
      <c r="H135" s="165"/>
      <c r="I135" s="168"/>
      <c r="J135" s="179">
        <f>BK135</f>
        <v>0</v>
      </c>
      <c r="K135" s="165"/>
      <c r="L135" s="170"/>
      <c r="M135" s="171"/>
      <c r="N135" s="172"/>
      <c r="O135" s="172"/>
      <c r="P135" s="173">
        <f>SUM(P136:P137)</f>
        <v>0</v>
      </c>
      <c r="Q135" s="172"/>
      <c r="R135" s="173">
        <f>SUM(R136:R137)</f>
        <v>0</v>
      </c>
      <c r="S135" s="172"/>
      <c r="T135" s="174">
        <f>SUM(T136:T137)</f>
        <v>0</v>
      </c>
      <c r="AR135" s="175" t="s">
        <v>8</v>
      </c>
      <c r="AT135" s="176" t="s">
        <v>76</v>
      </c>
      <c r="AU135" s="176" t="s">
        <v>8</v>
      </c>
      <c r="AY135" s="175" t="s">
        <v>116</v>
      </c>
      <c r="BK135" s="177">
        <f>SUM(BK136:BK137)</f>
        <v>0</v>
      </c>
    </row>
    <row r="136" spans="1:65" s="2" customFormat="1" ht="21.75" customHeight="1">
      <c r="A136" s="32"/>
      <c r="B136" s="33"/>
      <c r="C136" s="180" t="s">
        <v>149</v>
      </c>
      <c r="D136" s="180" t="s">
        <v>118</v>
      </c>
      <c r="E136" s="181" t="s">
        <v>150</v>
      </c>
      <c r="F136" s="182" t="s">
        <v>151</v>
      </c>
      <c r="G136" s="183" t="s">
        <v>146</v>
      </c>
      <c r="H136" s="184">
        <v>660.1</v>
      </c>
      <c r="I136" s="185"/>
      <c r="J136" s="186">
        <f>ROUND(I136*H136,0)</f>
        <v>0</v>
      </c>
      <c r="K136" s="187"/>
      <c r="L136" s="37"/>
      <c r="M136" s="188" t="s">
        <v>1</v>
      </c>
      <c r="N136" s="189" t="s">
        <v>42</v>
      </c>
      <c r="O136" s="69"/>
      <c r="P136" s="190">
        <f>O136*H136</f>
        <v>0</v>
      </c>
      <c r="Q136" s="190">
        <v>0</v>
      </c>
      <c r="R136" s="190">
        <f>Q136*H136</f>
        <v>0</v>
      </c>
      <c r="S136" s="190">
        <v>0</v>
      </c>
      <c r="T136" s="191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92" t="s">
        <v>122</v>
      </c>
      <c r="AT136" s="192" t="s">
        <v>118</v>
      </c>
      <c r="AU136" s="192" t="s">
        <v>83</v>
      </c>
      <c r="AY136" s="15" t="s">
        <v>116</v>
      </c>
      <c r="BE136" s="193">
        <f>IF(N136="základní",J136,0)</f>
        <v>0</v>
      </c>
      <c r="BF136" s="193">
        <f>IF(N136="snížená",J136,0)</f>
        <v>0</v>
      </c>
      <c r="BG136" s="193">
        <f>IF(N136="zákl. přenesená",J136,0)</f>
        <v>0</v>
      </c>
      <c r="BH136" s="193">
        <f>IF(N136="sníž. přenesená",J136,0)</f>
        <v>0</v>
      </c>
      <c r="BI136" s="193">
        <f>IF(N136="nulová",J136,0)</f>
        <v>0</v>
      </c>
      <c r="BJ136" s="15" t="s">
        <v>8</v>
      </c>
      <c r="BK136" s="193">
        <f>ROUND(I136*H136,0)</f>
        <v>0</v>
      </c>
      <c r="BL136" s="15" t="s">
        <v>122</v>
      </c>
      <c r="BM136" s="192" t="s">
        <v>152</v>
      </c>
    </row>
    <row r="137" spans="1:65" s="2" customFormat="1" ht="16.5" customHeight="1">
      <c r="A137" s="32"/>
      <c r="B137" s="33"/>
      <c r="C137" s="180" t="s">
        <v>153</v>
      </c>
      <c r="D137" s="180" t="s">
        <v>118</v>
      </c>
      <c r="E137" s="181" t="s">
        <v>154</v>
      </c>
      <c r="F137" s="182" t="s">
        <v>155</v>
      </c>
      <c r="G137" s="183" t="s">
        <v>146</v>
      </c>
      <c r="H137" s="184">
        <v>660.1</v>
      </c>
      <c r="I137" s="185"/>
      <c r="J137" s="186">
        <f>ROUND(I137*H137,0)</f>
        <v>0</v>
      </c>
      <c r="K137" s="187"/>
      <c r="L137" s="37"/>
      <c r="M137" s="188" t="s">
        <v>1</v>
      </c>
      <c r="N137" s="189" t="s">
        <v>42</v>
      </c>
      <c r="O137" s="69"/>
      <c r="P137" s="190">
        <f>O137*H137</f>
        <v>0</v>
      </c>
      <c r="Q137" s="190">
        <v>0</v>
      </c>
      <c r="R137" s="190">
        <f>Q137*H137</f>
        <v>0</v>
      </c>
      <c r="S137" s="190">
        <v>0</v>
      </c>
      <c r="T137" s="191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92" t="s">
        <v>122</v>
      </c>
      <c r="AT137" s="192" t="s">
        <v>118</v>
      </c>
      <c r="AU137" s="192" t="s">
        <v>83</v>
      </c>
      <c r="AY137" s="15" t="s">
        <v>116</v>
      </c>
      <c r="BE137" s="193">
        <f>IF(N137="základní",J137,0)</f>
        <v>0</v>
      </c>
      <c r="BF137" s="193">
        <f>IF(N137="snížená",J137,0)</f>
        <v>0</v>
      </c>
      <c r="BG137" s="193">
        <f>IF(N137="zákl. přenesená",J137,0)</f>
        <v>0</v>
      </c>
      <c r="BH137" s="193">
        <f>IF(N137="sníž. přenesená",J137,0)</f>
        <v>0</v>
      </c>
      <c r="BI137" s="193">
        <f>IF(N137="nulová",J137,0)</f>
        <v>0</v>
      </c>
      <c r="BJ137" s="15" t="s">
        <v>8</v>
      </c>
      <c r="BK137" s="193">
        <f>ROUND(I137*H137,0)</f>
        <v>0</v>
      </c>
      <c r="BL137" s="15" t="s">
        <v>122</v>
      </c>
      <c r="BM137" s="192" t="s">
        <v>156</v>
      </c>
    </row>
    <row r="138" spans="2:63" s="12" customFormat="1" ht="22.9" customHeight="1">
      <c r="B138" s="164"/>
      <c r="C138" s="165"/>
      <c r="D138" s="166" t="s">
        <v>76</v>
      </c>
      <c r="E138" s="178" t="s">
        <v>143</v>
      </c>
      <c r="F138" s="178" t="s">
        <v>157</v>
      </c>
      <c r="G138" s="165"/>
      <c r="H138" s="165"/>
      <c r="I138" s="168"/>
      <c r="J138" s="179">
        <f>BK138</f>
        <v>0</v>
      </c>
      <c r="K138" s="165"/>
      <c r="L138" s="170"/>
      <c r="M138" s="171"/>
      <c r="N138" s="172"/>
      <c r="O138" s="172"/>
      <c r="P138" s="173">
        <f>SUM(P139:P154)</f>
        <v>0</v>
      </c>
      <c r="Q138" s="172"/>
      <c r="R138" s="173">
        <f>SUM(R139:R154)</f>
        <v>280.8667357300001</v>
      </c>
      <c r="S138" s="172"/>
      <c r="T138" s="174">
        <f>SUM(T139:T154)</f>
        <v>0</v>
      </c>
      <c r="AR138" s="175" t="s">
        <v>8</v>
      </c>
      <c r="AT138" s="176" t="s">
        <v>76</v>
      </c>
      <c r="AU138" s="176" t="s">
        <v>8</v>
      </c>
      <c r="AY138" s="175" t="s">
        <v>116</v>
      </c>
      <c r="BK138" s="177">
        <f>SUM(BK139:BK154)</f>
        <v>0</v>
      </c>
    </row>
    <row r="139" spans="1:65" s="2" customFormat="1" ht="21.75" customHeight="1">
      <c r="A139" s="32"/>
      <c r="B139" s="33"/>
      <c r="C139" s="180" t="s">
        <v>158</v>
      </c>
      <c r="D139" s="180" t="s">
        <v>118</v>
      </c>
      <c r="E139" s="181" t="s">
        <v>159</v>
      </c>
      <c r="F139" s="182" t="s">
        <v>160</v>
      </c>
      <c r="G139" s="183" t="s">
        <v>121</v>
      </c>
      <c r="H139" s="184">
        <v>112.659</v>
      </c>
      <c r="I139" s="185"/>
      <c r="J139" s="186">
        <f>ROUND(I139*H139,0)</f>
        <v>0</v>
      </c>
      <c r="K139" s="187"/>
      <c r="L139" s="37"/>
      <c r="M139" s="188" t="s">
        <v>1</v>
      </c>
      <c r="N139" s="189" t="s">
        <v>42</v>
      </c>
      <c r="O139" s="69"/>
      <c r="P139" s="190">
        <f>O139*H139</f>
        <v>0</v>
      </c>
      <c r="Q139" s="190">
        <v>2.45329</v>
      </c>
      <c r="R139" s="190">
        <f>Q139*H139</f>
        <v>276.38519811000003</v>
      </c>
      <c r="S139" s="190">
        <v>0</v>
      </c>
      <c r="T139" s="191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92" t="s">
        <v>122</v>
      </c>
      <c r="AT139" s="192" t="s">
        <v>118</v>
      </c>
      <c r="AU139" s="192" t="s">
        <v>83</v>
      </c>
      <c r="AY139" s="15" t="s">
        <v>116</v>
      </c>
      <c r="BE139" s="193">
        <f>IF(N139="základní",J139,0)</f>
        <v>0</v>
      </c>
      <c r="BF139" s="193">
        <f>IF(N139="snížená",J139,0)</f>
        <v>0</v>
      </c>
      <c r="BG139" s="193">
        <f>IF(N139="zákl. přenesená",J139,0)</f>
        <v>0</v>
      </c>
      <c r="BH139" s="193">
        <f>IF(N139="sníž. přenesená",J139,0)</f>
        <v>0</v>
      </c>
      <c r="BI139" s="193">
        <f>IF(N139="nulová",J139,0)</f>
        <v>0</v>
      </c>
      <c r="BJ139" s="15" t="s">
        <v>8</v>
      </c>
      <c r="BK139" s="193">
        <f>ROUND(I139*H139,0)</f>
        <v>0</v>
      </c>
      <c r="BL139" s="15" t="s">
        <v>122</v>
      </c>
      <c r="BM139" s="192" t="s">
        <v>161</v>
      </c>
    </row>
    <row r="140" spans="2:51" s="13" customFormat="1" ht="12">
      <c r="B140" s="194"/>
      <c r="C140" s="195"/>
      <c r="D140" s="196" t="s">
        <v>124</v>
      </c>
      <c r="E140" s="197" t="s">
        <v>1</v>
      </c>
      <c r="F140" s="198" t="s">
        <v>162</v>
      </c>
      <c r="G140" s="195"/>
      <c r="H140" s="199">
        <v>112.217</v>
      </c>
      <c r="I140" s="200"/>
      <c r="J140" s="195"/>
      <c r="K140" s="195"/>
      <c r="L140" s="201"/>
      <c r="M140" s="202"/>
      <c r="N140" s="203"/>
      <c r="O140" s="203"/>
      <c r="P140" s="203"/>
      <c r="Q140" s="203"/>
      <c r="R140" s="203"/>
      <c r="S140" s="203"/>
      <c r="T140" s="204"/>
      <c r="AT140" s="205" t="s">
        <v>124</v>
      </c>
      <c r="AU140" s="205" t="s">
        <v>83</v>
      </c>
      <c r="AV140" s="13" t="s">
        <v>83</v>
      </c>
      <c r="AW140" s="13" t="s">
        <v>33</v>
      </c>
      <c r="AX140" s="13" t="s">
        <v>77</v>
      </c>
      <c r="AY140" s="205" t="s">
        <v>116</v>
      </c>
    </row>
    <row r="141" spans="2:51" s="13" customFormat="1" ht="12">
      <c r="B141" s="194"/>
      <c r="C141" s="195"/>
      <c r="D141" s="196" t="s">
        <v>124</v>
      </c>
      <c r="E141" s="197" t="s">
        <v>1</v>
      </c>
      <c r="F141" s="198" t="s">
        <v>163</v>
      </c>
      <c r="G141" s="195"/>
      <c r="H141" s="199">
        <v>0.442</v>
      </c>
      <c r="I141" s="200"/>
      <c r="J141" s="195"/>
      <c r="K141" s="195"/>
      <c r="L141" s="201"/>
      <c r="M141" s="202"/>
      <c r="N141" s="203"/>
      <c r="O141" s="203"/>
      <c r="P141" s="203"/>
      <c r="Q141" s="203"/>
      <c r="R141" s="203"/>
      <c r="S141" s="203"/>
      <c r="T141" s="204"/>
      <c r="AT141" s="205" t="s">
        <v>124</v>
      </c>
      <c r="AU141" s="205" t="s">
        <v>83</v>
      </c>
      <c r="AV141" s="13" t="s">
        <v>83</v>
      </c>
      <c r="AW141" s="13" t="s">
        <v>33</v>
      </c>
      <c r="AX141" s="13" t="s">
        <v>77</v>
      </c>
      <c r="AY141" s="205" t="s">
        <v>116</v>
      </c>
    </row>
    <row r="142" spans="1:65" s="2" customFormat="1" ht="21.75" customHeight="1">
      <c r="A142" s="32"/>
      <c r="B142" s="33"/>
      <c r="C142" s="180" t="s">
        <v>164</v>
      </c>
      <c r="D142" s="180" t="s">
        <v>118</v>
      </c>
      <c r="E142" s="181" t="s">
        <v>165</v>
      </c>
      <c r="F142" s="182" t="s">
        <v>166</v>
      </c>
      <c r="G142" s="183" t="s">
        <v>121</v>
      </c>
      <c r="H142" s="184">
        <v>112.659</v>
      </c>
      <c r="I142" s="185"/>
      <c r="J142" s="186">
        <f>ROUND(I142*H142,0)</f>
        <v>0</v>
      </c>
      <c r="K142" s="187"/>
      <c r="L142" s="37"/>
      <c r="M142" s="188" t="s">
        <v>1</v>
      </c>
      <c r="N142" s="189" t="s">
        <v>42</v>
      </c>
      <c r="O142" s="69"/>
      <c r="P142" s="190">
        <f>O142*H142</f>
        <v>0</v>
      </c>
      <c r="Q142" s="190">
        <v>0</v>
      </c>
      <c r="R142" s="190">
        <f>Q142*H142</f>
        <v>0</v>
      </c>
      <c r="S142" s="190">
        <v>0</v>
      </c>
      <c r="T142" s="191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92" t="s">
        <v>122</v>
      </c>
      <c r="AT142" s="192" t="s">
        <v>118</v>
      </c>
      <c r="AU142" s="192" t="s">
        <v>83</v>
      </c>
      <c r="AY142" s="15" t="s">
        <v>116</v>
      </c>
      <c r="BE142" s="193">
        <f>IF(N142="základní",J142,0)</f>
        <v>0</v>
      </c>
      <c r="BF142" s="193">
        <f>IF(N142="snížená",J142,0)</f>
        <v>0</v>
      </c>
      <c r="BG142" s="193">
        <f>IF(N142="zákl. přenesená",J142,0)</f>
        <v>0</v>
      </c>
      <c r="BH142" s="193">
        <f>IF(N142="sníž. přenesená",J142,0)</f>
        <v>0</v>
      </c>
      <c r="BI142" s="193">
        <f>IF(N142="nulová",J142,0)</f>
        <v>0</v>
      </c>
      <c r="BJ142" s="15" t="s">
        <v>8</v>
      </c>
      <c r="BK142" s="193">
        <f>ROUND(I142*H142,0)</f>
        <v>0</v>
      </c>
      <c r="BL142" s="15" t="s">
        <v>122</v>
      </c>
      <c r="BM142" s="192" t="s">
        <v>167</v>
      </c>
    </row>
    <row r="143" spans="1:65" s="2" customFormat="1" ht="33" customHeight="1">
      <c r="A143" s="32"/>
      <c r="B143" s="33"/>
      <c r="C143" s="180" t="s">
        <v>168</v>
      </c>
      <c r="D143" s="180" t="s">
        <v>118</v>
      </c>
      <c r="E143" s="181" t="s">
        <v>169</v>
      </c>
      <c r="F143" s="182" t="s">
        <v>170</v>
      </c>
      <c r="G143" s="183" t="s">
        <v>121</v>
      </c>
      <c r="H143" s="184">
        <v>112.659</v>
      </c>
      <c r="I143" s="185"/>
      <c r="J143" s="186">
        <f>ROUND(I143*H143,0)</f>
        <v>0</v>
      </c>
      <c r="K143" s="187"/>
      <c r="L143" s="37"/>
      <c r="M143" s="188" t="s">
        <v>1</v>
      </c>
      <c r="N143" s="189" t="s">
        <v>42</v>
      </c>
      <c r="O143" s="69"/>
      <c r="P143" s="190">
        <f>O143*H143</f>
        <v>0</v>
      </c>
      <c r="Q143" s="190">
        <v>0.0202</v>
      </c>
      <c r="R143" s="190">
        <f>Q143*H143</f>
        <v>2.2757118</v>
      </c>
      <c r="S143" s="190">
        <v>0</v>
      </c>
      <c r="T143" s="191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92" t="s">
        <v>122</v>
      </c>
      <c r="AT143" s="192" t="s">
        <v>118</v>
      </c>
      <c r="AU143" s="192" t="s">
        <v>83</v>
      </c>
      <c r="AY143" s="15" t="s">
        <v>116</v>
      </c>
      <c r="BE143" s="193">
        <f>IF(N143="základní",J143,0)</f>
        <v>0</v>
      </c>
      <c r="BF143" s="193">
        <f>IF(N143="snížená",J143,0)</f>
        <v>0</v>
      </c>
      <c r="BG143" s="193">
        <f>IF(N143="zákl. přenesená",J143,0)</f>
        <v>0</v>
      </c>
      <c r="BH143" s="193">
        <f>IF(N143="sníž. přenesená",J143,0)</f>
        <v>0</v>
      </c>
      <c r="BI143" s="193">
        <f>IF(N143="nulová",J143,0)</f>
        <v>0</v>
      </c>
      <c r="BJ143" s="15" t="s">
        <v>8</v>
      </c>
      <c r="BK143" s="193">
        <f>ROUND(I143*H143,0)</f>
        <v>0</v>
      </c>
      <c r="BL143" s="15" t="s">
        <v>122</v>
      </c>
      <c r="BM143" s="192" t="s">
        <v>171</v>
      </c>
    </row>
    <row r="144" spans="1:65" s="2" customFormat="1" ht="16.5" customHeight="1">
      <c r="A144" s="32"/>
      <c r="B144" s="33"/>
      <c r="C144" s="180" t="s">
        <v>172</v>
      </c>
      <c r="D144" s="180" t="s">
        <v>118</v>
      </c>
      <c r="E144" s="181" t="s">
        <v>173</v>
      </c>
      <c r="F144" s="182" t="s">
        <v>174</v>
      </c>
      <c r="G144" s="183" t="s">
        <v>146</v>
      </c>
      <c r="H144" s="184">
        <v>2.236</v>
      </c>
      <c r="I144" s="185"/>
      <c r="J144" s="186">
        <f>ROUND(I144*H144,0)</f>
        <v>0</v>
      </c>
      <c r="K144" s="187"/>
      <c r="L144" s="37"/>
      <c r="M144" s="188" t="s">
        <v>1</v>
      </c>
      <c r="N144" s="189" t="s">
        <v>42</v>
      </c>
      <c r="O144" s="69"/>
      <c r="P144" s="190">
        <f>O144*H144</f>
        <v>0</v>
      </c>
      <c r="Q144" s="190">
        <v>0.01352</v>
      </c>
      <c r="R144" s="190">
        <f>Q144*H144</f>
        <v>0.030230720000000006</v>
      </c>
      <c r="S144" s="190">
        <v>0</v>
      </c>
      <c r="T144" s="191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92" t="s">
        <v>122</v>
      </c>
      <c r="AT144" s="192" t="s">
        <v>118</v>
      </c>
      <c r="AU144" s="192" t="s">
        <v>83</v>
      </c>
      <c r="AY144" s="15" t="s">
        <v>116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15" t="s">
        <v>8</v>
      </c>
      <c r="BK144" s="193">
        <f>ROUND(I144*H144,0)</f>
        <v>0</v>
      </c>
      <c r="BL144" s="15" t="s">
        <v>122</v>
      </c>
      <c r="BM144" s="192" t="s">
        <v>175</v>
      </c>
    </row>
    <row r="145" spans="2:51" s="13" customFormat="1" ht="12">
      <c r="B145" s="194"/>
      <c r="C145" s="195"/>
      <c r="D145" s="196" t="s">
        <v>124</v>
      </c>
      <c r="E145" s="197" t="s">
        <v>1</v>
      </c>
      <c r="F145" s="198" t="s">
        <v>176</v>
      </c>
      <c r="G145" s="195"/>
      <c r="H145" s="199">
        <v>1.437</v>
      </c>
      <c r="I145" s="200"/>
      <c r="J145" s="195"/>
      <c r="K145" s="195"/>
      <c r="L145" s="201"/>
      <c r="M145" s="202"/>
      <c r="N145" s="203"/>
      <c r="O145" s="203"/>
      <c r="P145" s="203"/>
      <c r="Q145" s="203"/>
      <c r="R145" s="203"/>
      <c r="S145" s="203"/>
      <c r="T145" s="204"/>
      <c r="AT145" s="205" t="s">
        <v>124</v>
      </c>
      <c r="AU145" s="205" t="s">
        <v>83</v>
      </c>
      <c r="AV145" s="13" t="s">
        <v>83</v>
      </c>
      <c r="AW145" s="13" t="s">
        <v>33</v>
      </c>
      <c r="AX145" s="13" t="s">
        <v>77</v>
      </c>
      <c r="AY145" s="205" t="s">
        <v>116</v>
      </c>
    </row>
    <row r="146" spans="2:51" s="13" customFormat="1" ht="12">
      <c r="B146" s="194"/>
      <c r="C146" s="195"/>
      <c r="D146" s="196" t="s">
        <v>124</v>
      </c>
      <c r="E146" s="197" t="s">
        <v>1</v>
      </c>
      <c r="F146" s="198" t="s">
        <v>177</v>
      </c>
      <c r="G146" s="195"/>
      <c r="H146" s="199">
        <v>0.799</v>
      </c>
      <c r="I146" s="200"/>
      <c r="J146" s="195"/>
      <c r="K146" s="195"/>
      <c r="L146" s="201"/>
      <c r="M146" s="202"/>
      <c r="N146" s="203"/>
      <c r="O146" s="203"/>
      <c r="P146" s="203"/>
      <c r="Q146" s="203"/>
      <c r="R146" s="203"/>
      <c r="S146" s="203"/>
      <c r="T146" s="204"/>
      <c r="AT146" s="205" t="s">
        <v>124</v>
      </c>
      <c r="AU146" s="205" t="s">
        <v>83</v>
      </c>
      <c r="AV146" s="13" t="s">
        <v>83</v>
      </c>
      <c r="AW146" s="13" t="s">
        <v>33</v>
      </c>
      <c r="AX146" s="13" t="s">
        <v>77</v>
      </c>
      <c r="AY146" s="205" t="s">
        <v>116</v>
      </c>
    </row>
    <row r="147" spans="1:65" s="2" customFormat="1" ht="16.5" customHeight="1">
      <c r="A147" s="32"/>
      <c r="B147" s="33"/>
      <c r="C147" s="180" t="s">
        <v>178</v>
      </c>
      <c r="D147" s="180" t="s">
        <v>118</v>
      </c>
      <c r="E147" s="181" t="s">
        <v>179</v>
      </c>
      <c r="F147" s="182" t="s">
        <v>180</v>
      </c>
      <c r="G147" s="183" t="s">
        <v>146</v>
      </c>
      <c r="H147" s="184">
        <v>2.236</v>
      </c>
      <c r="I147" s="185"/>
      <c r="J147" s="186">
        <f>ROUND(I147*H147,0)</f>
        <v>0</v>
      </c>
      <c r="K147" s="187"/>
      <c r="L147" s="37"/>
      <c r="M147" s="188" t="s">
        <v>1</v>
      </c>
      <c r="N147" s="189" t="s">
        <v>42</v>
      </c>
      <c r="O147" s="69"/>
      <c r="P147" s="190">
        <f>O147*H147</f>
        <v>0</v>
      </c>
      <c r="Q147" s="190">
        <v>0</v>
      </c>
      <c r="R147" s="190">
        <f>Q147*H147</f>
        <v>0</v>
      </c>
      <c r="S147" s="190">
        <v>0</v>
      </c>
      <c r="T147" s="191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92" t="s">
        <v>122</v>
      </c>
      <c r="AT147" s="192" t="s">
        <v>118</v>
      </c>
      <c r="AU147" s="192" t="s">
        <v>83</v>
      </c>
      <c r="AY147" s="15" t="s">
        <v>116</v>
      </c>
      <c r="BE147" s="193">
        <f>IF(N147="základní",J147,0)</f>
        <v>0</v>
      </c>
      <c r="BF147" s="193">
        <f>IF(N147="snížená",J147,0)</f>
        <v>0</v>
      </c>
      <c r="BG147" s="193">
        <f>IF(N147="zákl. přenesená",J147,0)</f>
        <v>0</v>
      </c>
      <c r="BH147" s="193">
        <f>IF(N147="sníž. přenesená",J147,0)</f>
        <v>0</v>
      </c>
      <c r="BI147" s="193">
        <f>IF(N147="nulová",J147,0)</f>
        <v>0</v>
      </c>
      <c r="BJ147" s="15" t="s">
        <v>8</v>
      </c>
      <c r="BK147" s="193">
        <f>ROUND(I147*H147,0)</f>
        <v>0</v>
      </c>
      <c r="BL147" s="15" t="s">
        <v>122</v>
      </c>
      <c r="BM147" s="192" t="s">
        <v>181</v>
      </c>
    </row>
    <row r="148" spans="1:65" s="2" customFormat="1" ht="33" customHeight="1">
      <c r="A148" s="32"/>
      <c r="B148" s="33"/>
      <c r="C148" s="180" t="s">
        <v>182</v>
      </c>
      <c r="D148" s="180" t="s">
        <v>118</v>
      </c>
      <c r="E148" s="181" t="s">
        <v>183</v>
      </c>
      <c r="F148" s="182" t="s">
        <v>184</v>
      </c>
      <c r="G148" s="183" t="s">
        <v>146</v>
      </c>
      <c r="H148" s="184">
        <v>660.1</v>
      </c>
      <c r="I148" s="185"/>
      <c r="J148" s="186">
        <f>ROUND(I148*H148,0)</f>
        <v>0</v>
      </c>
      <c r="K148" s="187"/>
      <c r="L148" s="37"/>
      <c r="M148" s="188" t="s">
        <v>1</v>
      </c>
      <c r="N148" s="189" t="s">
        <v>42</v>
      </c>
      <c r="O148" s="69"/>
      <c r="P148" s="190">
        <f>O148*H148</f>
        <v>0</v>
      </c>
      <c r="Q148" s="190">
        <v>0.0032</v>
      </c>
      <c r="R148" s="190">
        <f>Q148*H148</f>
        <v>2.11232</v>
      </c>
      <c r="S148" s="190">
        <v>0</v>
      </c>
      <c r="T148" s="191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92" t="s">
        <v>122</v>
      </c>
      <c r="AT148" s="192" t="s">
        <v>118</v>
      </c>
      <c r="AU148" s="192" t="s">
        <v>83</v>
      </c>
      <c r="AY148" s="15" t="s">
        <v>116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15" t="s">
        <v>8</v>
      </c>
      <c r="BK148" s="193">
        <f>ROUND(I148*H148,0)</f>
        <v>0</v>
      </c>
      <c r="BL148" s="15" t="s">
        <v>122</v>
      </c>
      <c r="BM148" s="192" t="s">
        <v>185</v>
      </c>
    </row>
    <row r="149" spans="1:65" s="2" customFormat="1" ht="21.75" customHeight="1">
      <c r="A149" s="32"/>
      <c r="B149" s="33"/>
      <c r="C149" s="180" t="s">
        <v>9</v>
      </c>
      <c r="D149" s="180" t="s">
        <v>118</v>
      </c>
      <c r="E149" s="181" t="s">
        <v>186</v>
      </c>
      <c r="F149" s="182" t="s">
        <v>187</v>
      </c>
      <c r="G149" s="183" t="s">
        <v>188</v>
      </c>
      <c r="H149" s="184">
        <v>128.18</v>
      </c>
      <c r="I149" s="185"/>
      <c r="J149" s="186">
        <f>ROUND(I149*H149,0)</f>
        <v>0</v>
      </c>
      <c r="K149" s="187"/>
      <c r="L149" s="37"/>
      <c r="M149" s="188" t="s">
        <v>1</v>
      </c>
      <c r="N149" s="189" t="s">
        <v>42</v>
      </c>
      <c r="O149" s="69"/>
      <c r="P149" s="190">
        <f>O149*H149</f>
        <v>0</v>
      </c>
      <c r="Q149" s="190">
        <v>4E-05</v>
      </c>
      <c r="R149" s="190">
        <f>Q149*H149</f>
        <v>0.005127200000000001</v>
      </c>
      <c r="S149" s="190">
        <v>0</v>
      </c>
      <c r="T149" s="191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92" t="s">
        <v>122</v>
      </c>
      <c r="AT149" s="192" t="s">
        <v>118</v>
      </c>
      <c r="AU149" s="192" t="s">
        <v>83</v>
      </c>
      <c r="AY149" s="15" t="s">
        <v>116</v>
      </c>
      <c r="BE149" s="193">
        <f>IF(N149="základní",J149,0)</f>
        <v>0</v>
      </c>
      <c r="BF149" s="193">
        <f>IF(N149="snížená",J149,0)</f>
        <v>0</v>
      </c>
      <c r="BG149" s="193">
        <f>IF(N149="zákl. přenesená",J149,0)</f>
        <v>0</v>
      </c>
      <c r="BH149" s="193">
        <f>IF(N149="sníž. přenesená",J149,0)</f>
        <v>0</v>
      </c>
      <c r="BI149" s="193">
        <f>IF(N149="nulová",J149,0)</f>
        <v>0</v>
      </c>
      <c r="BJ149" s="15" t="s">
        <v>8</v>
      </c>
      <c r="BK149" s="193">
        <f>ROUND(I149*H149,0)</f>
        <v>0</v>
      </c>
      <c r="BL149" s="15" t="s">
        <v>122</v>
      </c>
      <c r="BM149" s="192" t="s">
        <v>189</v>
      </c>
    </row>
    <row r="150" spans="2:51" s="13" customFormat="1" ht="12">
      <c r="B150" s="194"/>
      <c r="C150" s="195"/>
      <c r="D150" s="196" t="s">
        <v>124</v>
      </c>
      <c r="E150" s="197" t="s">
        <v>1</v>
      </c>
      <c r="F150" s="198" t="s">
        <v>190</v>
      </c>
      <c r="G150" s="195"/>
      <c r="H150" s="199">
        <v>128.18</v>
      </c>
      <c r="I150" s="200"/>
      <c r="J150" s="195"/>
      <c r="K150" s="195"/>
      <c r="L150" s="201"/>
      <c r="M150" s="202"/>
      <c r="N150" s="203"/>
      <c r="O150" s="203"/>
      <c r="P150" s="203"/>
      <c r="Q150" s="203"/>
      <c r="R150" s="203"/>
      <c r="S150" s="203"/>
      <c r="T150" s="204"/>
      <c r="AT150" s="205" t="s">
        <v>124</v>
      </c>
      <c r="AU150" s="205" t="s">
        <v>83</v>
      </c>
      <c r="AV150" s="13" t="s">
        <v>83</v>
      </c>
      <c r="AW150" s="13" t="s">
        <v>33</v>
      </c>
      <c r="AX150" s="13" t="s">
        <v>77</v>
      </c>
      <c r="AY150" s="205" t="s">
        <v>116</v>
      </c>
    </row>
    <row r="151" spans="1:65" s="2" customFormat="1" ht="21.75" customHeight="1">
      <c r="A151" s="32"/>
      <c r="B151" s="33"/>
      <c r="C151" s="180" t="s">
        <v>191</v>
      </c>
      <c r="D151" s="180" t="s">
        <v>118</v>
      </c>
      <c r="E151" s="181" t="s">
        <v>192</v>
      </c>
      <c r="F151" s="182" t="s">
        <v>193</v>
      </c>
      <c r="G151" s="183" t="s">
        <v>188</v>
      </c>
      <c r="H151" s="184">
        <v>200.51</v>
      </c>
      <c r="I151" s="185"/>
      <c r="J151" s="186">
        <f>ROUND(I151*H151,0)</f>
        <v>0</v>
      </c>
      <c r="K151" s="187"/>
      <c r="L151" s="37"/>
      <c r="M151" s="188" t="s">
        <v>1</v>
      </c>
      <c r="N151" s="189" t="s">
        <v>42</v>
      </c>
      <c r="O151" s="69"/>
      <c r="P151" s="190">
        <f>O151*H151</f>
        <v>0</v>
      </c>
      <c r="Q151" s="190">
        <v>5E-05</v>
      </c>
      <c r="R151" s="190">
        <f>Q151*H151</f>
        <v>0.0100255</v>
      </c>
      <c r="S151" s="190">
        <v>0</v>
      </c>
      <c r="T151" s="191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92" t="s">
        <v>122</v>
      </c>
      <c r="AT151" s="192" t="s">
        <v>118</v>
      </c>
      <c r="AU151" s="192" t="s">
        <v>83</v>
      </c>
      <c r="AY151" s="15" t="s">
        <v>116</v>
      </c>
      <c r="BE151" s="193">
        <f>IF(N151="základní",J151,0)</f>
        <v>0</v>
      </c>
      <c r="BF151" s="193">
        <f>IF(N151="snížená",J151,0)</f>
        <v>0</v>
      </c>
      <c r="BG151" s="193">
        <f>IF(N151="zákl. přenesená",J151,0)</f>
        <v>0</v>
      </c>
      <c r="BH151" s="193">
        <f>IF(N151="sníž. přenesená",J151,0)</f>
        <v>0</v>
      </c>
      <c r="BI151" s="193">
        <f>IF(N151="nulová",J151,0)</f>
        <v>0</v>
      </c>
      <c r="BJ151" s="15" t="s">
        <v>8</v>
      </c>
      <c r="BK151" s="193">
        <f>ROUND(I151*H151,0)</f>
        <v>0</v>
      </c>
      <c r="BL151" s="15" t="s">
        <v>122</v>
      </c>
      <c r="BM151" s="192" t="s">
        <v>194</v>
      </c>
    </row>
    <row r="152" spans="2:51" s="13" customFormat="1" ht="12">
      <c r="B152" s="194"/>
      <c r="C152" s="195"/>
      <c r="D152" s="196" t="s">
        <v>124</v>
      </c>
      <c r="E152" s="197" t="s">
        <v>1</v>
      </c>
      <c r="F152" s="198" t="s">
        <v>195</v>
      </c>
      <c r="G152" s="195"/>
      <c r="H152" s="199">
        <v>200.51</v>
      </c>
      <c r="I152" s="200"/>
      <c r="J152" s="195"/>
      <c r="K152" s="195"/>
      <c r="L152" s="201"/>
      <c r="M152" s="202"/>
      <c r="N152" s="203"/>
      <c r="O152" s="203"/>
      <c r="P152" s="203"/>
      <c r="Q152" s="203"/>
      <c r="R152" s="203"/>
      <c r="S152" s="203"/>
      <c r="T152" s="204"/>
      <c r="AT152" s="205" t="s">
        <v>124</v>
      </c>
      <c r="AU152" s="205" t="s">
        <v>83</v>
      </c>
      <c r="AV152" s="13" t="s">
        <v>83</v>
      </c>
      <c r="AW152" s="13" t="s">
        <v>33</v>
      </c>
      <c r="AX152" s="13" t="s">
        <v>77</v>
      </c>
      <c r="AY152" s="205" t="s">
        <v>116</v>
      </c>
    </row>
    <row r="153" spans="1:65" s="2" customFormat="1" ht="21.75" customHeight="1">
      <c r="A153" s="32"/>
      <c r="B153" s="33"/>
      <c r="C153" s="180" t="s">
        <v>196</v>
      </c>
      <c r="D153" s="180" t="s">
        <v>118</v>
      </c>
      <c r="E153" s="181" t="s">
        <v>197</v>
      </c>
      <c r="F153" s="182" t="s">
        <v>198</v>
      </c>
      <c r="G153" s="183" t="s">
        <v>188</v>
      </c>
      <c r="H153" s="184">
        <v>200.51</v>
      </c>
      <c r="I153" s="185"/>
      <c r="J153" s="186">
        <f>ROUND(I153*H153,0)</f>
        <v>0</v>
      </c>
      <c r="K153" s="187"/>
      <c r="L153" s="37"/>
      <c r="M153" s="188" t="s">
        <v>1</v>
      </c>
      <c r="N153" s="189" t="s">
        <v>42</v>
      </c>
      <c r="O153" s="69"/>
      <c r="P153" s="190">
        <f>O153*H153</f>
        <v>0</v>
      </c>
      <c r="Q153" s="190">
        <v>0.00023</v>
      </c>
      <c r="R153" s="190">
        <f>Q153*H153</f>
        <v>0.0461173</v>
      </c>
      <c r="S153" s="190">
        <v>0</v>
      </c>
      <c r="T153" s="191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92" t="s">
        <v>122</v>
      </c>
      <c r="AT153" s="192" t="s">
        <v>118</v>
      </c>
      <c r="AU153" s="192" t="s">
        <v>83</v>
      </c>
      <c r="AY153" s="15" t="s">
        <v>116</v>
      </c>
      <c r="BE153" s="193">
        <f>IF(N153="základní",J153,0)</f>
        <v>0</v>
      </c>
      <c r="BF153" s="193">
        <f>IF(N153="snížená",J153,0)</f>
        <v>0</v>
      </c>
      <c r="BG153" s="193">
        <f>IF(N153="zákl. přenesená",J153,0)</f>
        <v>0</v>
      </c>
      <c r="BH153" s="193">
        <f>IF(N153="sníž. přenesená",J153,0)</f>
        <v>0</v>
      </c>
      <c r="BI153" s="193">
        <f>IF(N153="nulová",J153,0)</f>
        <v>0</v>
      </c>
      <c r="BJ153" s="15" t="s">
        <v>8</v>
      </c>
      <c r="BK153" s="193">
        <f>ROUND(I153*H153,0)</f>
        <v>0</v>
      </c>
      <c r="BL153" s="15" t="s">
        <v>122</v>
      </c>
      <c r="BM153" s="192" t="s">
        <v>199</v>
      </c>
    </row>
    <row r="154" spans="1:65" s="2" customFormat="1" ht="21.75" customHeight="1">
      <c r="A154" s="32"/>
      <c r="B154" s="33"/>
      <c r="C154" s="180" t="s">
        <v>200</v>
      </c>
      <c r="D154" s="180" t="s">
        <v>118</v>
      </c>
      <c r="E154" s="181" t="s">
        <v>201</v>
      </c>
      <c r="F154" s="182" t="s">
        <v>202</v>
      </c>
      <c r="G154" s="183" t="s">
        <v>188</v>
      </c>
      <c r="H154" s="184">
        <v>200.51</v>
      </c>
      <c r="I154" s="185"/>
      <c r="J154" s="186">
        <f>ROUND(I154*H154,0)</f>
        <v>0</v>
      </c>
      <c r="K154" s="187"/>
      <c r="L154" s="37"/>
      <c r="M154" s="188" t="s">
        <v>1</v>
      </c>
      <c r="N154" s="189" t="s">
        <v>42</v>
      </c>
      <c r="O154" s="69"/>
      <c r="P154" s="190">
        <f>O154*H154</f>
        <v>0</v>
      </c>
      <c r="Q154" s="190">
        <v>1E-05</v>
      </c>
      <c r="R154" s="190">
        <f>Q154*H154</f>
        <v>0.0020051</v>
      </c>
      <c r="S154" s="190">
        <v>0</v>
      </c>
      <c r="T154" s="191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92" t="s">
        <v>122</v>
      </c>
      <c r="AT154" s="192" t="s">
        <v>118</v>
      </c>
      <c r="AU154" s="192" t="s">
        <v>83</v>
      </c>
      <c r="AY154" s="15" t="s">
        <v>116</v>
      </c>
      <c r="BE154" s="193">
        <f>IF(N154="základní",J154,0)</f>
        <v>0</v>
      </c>
      <c r="BF154" s="193">
        <f>IF(N154="snížená",J154,0)</f>
        <v>0</v>
      </c>
      <c r="BG154" s="193">
        <f>IF(N154="zákl. přenesená",J154,0)</f>
        <v>0</v>
      </c>
      <c r="BH154" s="193">
        <f>IF(N154="sníž. přenesená",J154,0)</f>
        <v>0</v>
      </c>
      <c r="BI154" s="193">
        <f>IF(N154="nulová",J154,0)</f>
        <v>0</v>
      </c>
      <c r="BJ154" s="15" t="s">
        <v>8</v>
      </c>
      <c r="BK154" s="193">
        <f>ROUND(I154*H154,0)</f>
        <v>0</v>
      </c>
      <c r="BL154" s="15" t="s">
        <v>122</v>
      </c>
      <c r="BM154" s="192" t="s">
        <v>203</v>
      </c>
    </row>
    <row r="155" spans="2:63" s="12" customFormat="1" ht="22.9" customHeight="1">
      <c r="B155" s="164"/>
      <c r="C155" s="165"/>
      <c r="D155" s="166" t="s">
        <v>76</v>
      </c>
      <c r="E155" s="178" t="s">
        <v>158</v>
      </c>
      <c r="F155" s="178" t="s">
        <v>204</v>
      </c>
      <c r="G155" s="165"/>
      <c r="H155" s="165"/>
      <c r="I155" s="168"/>
      <c r="J155" s="179">
        <f>BK155</f>
        <v>0</v>
      </c>
      <c r="K155" s="165"/>
      <c r="L155" s="170"/>
      <c r="M155" s="171"/>
      <c r="N155" s="172"/>
      <c r="O155" s="172"/>
      <c r="P155" s="173">
        <f>SUM(P156:P164)</f>
        <v>0</v>
      </c>
      <c r="Q155" s="172"/>
      <c r="R155" s="173">
        <f>SUM(R156:R164)</f>
        <v>0.15596</v>
      </c>
      <c r="S155" s="172"/>
      <c r="T155" s="174">
        <f>SUM(T156:T164)</f>
        <v>148.12644000000003</v>
      </c>
      <c r="AR155" s="175" t="s">
        <v>8</v>
      </c>
      <c r="AT155" s="176" t="s">
        <v>76</v>
      </c>
      <c r="AU155" s="176" t="s">
        <v>8</v>
      </c>
      <c r="AY155" s="175" t="s">
        <v>116</v>
      </c>
      <c r="BK155" s="177">
        <f>SUM(BK156:BK164)</f>
        <v>0</v>
      </c>
    </row>
    <row r="156" spans="1:65" s="2" customFormat="1" ht="16.5" customHeight="1">
      <c r="A156" s="32"/>
      <c r="B156" s="33"/>
      <c r="C156" s="180" t="s">
        <v>205</v>
      </c>
      <c r="D156" s="180" t="s">
        <v>118</v>
      </c>
      <c r="E156" s="181" t="s">
        <v>206</v>
      </c>
      <c r="F156" s="182" t="s">
        <v>207</v>
      </c>
      <c r="G156" s="183" t="s">
        <v>208</v>
      </c>
      <c r="H156" s="184">
        <v>22</v>
      </c>
      <c r="I156" s="185"/>
      <c r="J156" s="186">
        <f>ROUND(I156*H156,0)</f>
        <v>0</v>
      </c>
      <c r="K156" s="187"/>
      <c r="L156" s="37"/>
      <c r="M156" s="188" t="s">
        <v>1</v>
      </c>
      <c r="N156" s="189" t="s">
        <v>42</v>
      </c>
      <c r="O156" s="69"/>
      <c r="P156" s="190">
        <f>O156*H156</f>
        <v>0</v>
      </c>
      <c r="Q156" s="190">
        <v>0.00468</v>
      </c>
      <c r="R156" s="190">
        <f>Q156*H156</f>
        <v>0.10296</v>
      </c>
      <c r="S156" s="190">
        <v>0</v>
      </c>
      <c r="T156" s="191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92" t="s">
        <v>122</v>
      </c>
      <c r="AT156" s="192" t="s">
        <v>118</v>
      </c>
      <c r="AU156" s="192" t="s">
        <v>83</v>
      </c>
      <c r="AY156" s="15" t="s">
        <v>116</v>
      </c>
      <c r="BE156" s="193">
        <f>IF(N156="základní",J156,0)</f>
        <v>0</v>
      </c>
      <c r="BF156" s="193">
        <f>IF(N156="snížená",J156,0)</f>
        <v>0</v>
      </c>
      <c r="BG156" s="193">
        <f>IF(N156="zákl. přenesená",J156,0)</f>
        <v>0</v>
      </c>
      <c r="BH156" s="193">
        <f>IF(N156="sníž. přenesená",J156,0)</f>
        <v>0</v>
      </c>
      <c r="BI156" s="193">
        <f>IF(N156="nulová",J156,0)</f>
        <v>0</v>
      </c>
      <c r="BJ156" s="15" t="s">
        <v>8</v>
      </c>
      <c r="BK156" s="193">
        <f>ROUND(I156*H156,0)</f>
        <v>0</v>
      </c>
      <c r="BL156" s="15" t="s">
        <v>122</v>
      </c>
      <c r="BM156" s="192" t="s">
        <v>209</v>
      </c>
    </row>
    <row r="157" spans="2:51" s="13" customFormat="1" ht="12">
      <c r="B157" s="194"/>
      <c r="C157" s="195"/>
      <c r="D157" s="196" t="s">
        <v>124</v>
      </c>
      <c r="E157" s="197" t="s">
        <v>1</v>
      </c>
      <c r="F157" s="198" t="s">
        <v>210</v>
      </c>
      <c r="G157" s="195"/>
      <c r="H157" s="199">
        <v>12</v>
      </c>
      <c r="I157" s="200"/>
      <c r="J157" s="195"/>
      <c r="K157" s="195"/>
      <c r="L157" s="201"/>
      <c r="M157" s="202"/>
      <c r="N157" s="203"/>
      <c r="O157" s="203"/>
      <c r="P157" s="203"/>
      <c r="Q157" s="203"/>
      <c r="R157" s="203"/>
      <c r="S157" s="203"/>
      <c r="T157" s="204"/>
      <c r="AT157" s="205" t="s">
        <v>124</v>
      </c>
      <c r="AU157" s="205" t="s">
        <v>83</v>
      </c>
      <c r="AV157" s="13" t="s">
        <v>83</v>
      </c>
      <c r="AW157" s="13" t="s">
        <v>33</v>
      </c>
      <c r="AX157" s="13" t="s">
        <v>77</v>
      </c>
      <c r="AY157" s="205" t="s">
        <v>116</v>
      </c>
    </row>
    <row r="158" spans="2:51" s="13" customFormat="1" ht="12">
      <c r="B158" s="194"/>
      <c r="C158" s="195"/>
      <c r="D158" s="196" t="s">
        <v>124</v>
      </c>
      <c r="E158" s="197" t="s">
        <v>1</v>
      </c>
      <c r="F158" s="198" t="s">
        <v>211</v>
      </c>
      <c r="G158" s="195"/>
      <c r="H158" s="199">
        <v>10</v>
      </c>
      <c r="I158" s="200"/>
      <c r="J158" s="195"/>
      <c r="K158" s="195"/>
      <c r="L158" s="201"/>
      <c r="M158" s="202"/>
      <c r="N158" s="203"/>
      <c r="O158" s="203"/>
      <c r="P158" s="203"/>
      <c r="Q158" s="203"/>
      <c r="R158" s="203"/>
      <c r="S158" s="203"/>
      <c r="T158" s="204"/>
      <c r="AT158" s="205" t="s">
        <v>124</v>
      </c>
      <c r="AU158" s="205" t="s">
        <v>83</v>
      </c>
      <c r="AV158" s="13" t="s">
        <v>83</v>
      </c>
      <c r="AW158" s="13" t="s">
        <v>33</v>
      </c>
      <c r="AX158" s="13" t="s">
        <v>77</v>
      </c>
      <c r="AY158" s="205" t="s">
        <v>116</v>
      </c>
    </row>
    <row r="159" spans="1:65" s="2" customFormat="1" ht="21.75" customHeight="1">
      <c r="A159" s="32"/>
      <c r="B159" s="33"/>
      <c r="C159" s="206" t="s">
        <v>212</v>
      </c>
      <c r="D159" s="206" t="s">
        <v>213</v>
      </c>
      <c r="E159" s="207" t="s">
        <v>214</v>
      </c>
      <c r="F159" s="208" t="s">
        <v>215</v>
      </c>
      <c r="G159" s="209" t="s">
        <v>136</v>
      </c>
      <c r="H159" s="210">
        <v>0.053</v>
      </c>
      <c r="I159" s="211"/>
      <c r="J159" s="212">
        <f>ROUND(I159*H159,0)</f>
        <v>0</v>
      </c>
      <c r="K159" s="213"/>
      <c r="L159" s="214"/>
      <c r="M159" s="215" t="s">
        <v>1</v>
      </c>
      <c r="N159" s="216" t="s">
        <v>42</v>
      </c>
      <c r="O159" s="69"/>
      <c r="P159" s="190">
        <f>O159*H159</f>
        <v>0</v>
      </c>
      <c r="Q159" s="190">
        <v>1</v>
      </c>
      <c r="R159" s="190">
        <f>Q159*H159</f>
        <v>0.053</v>
      </c>
      <c r="S159" s="190">
        <v>0</v>
      </c>
      <c r="T159" s="191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92" t="s">
        <v>153</v>
      </c>
      <c r="AT159" s="192" t="s">
        <v>213</v>
      </c>
      <c r="AU159" s="192" t="s">
        <v>83</v>
      </c>
      <c r="AY159" s="15" t="s">
        <v>116</v>
      </c>
      <c r="BE159" s="193">
        <f>IF(N159="základní",J159,0)</f>
        <v>0</v>
      </c>
      <c r="BF159" s="193">
        <f>IF(N159="snížená",J159,0)</f>
        <v>0</v>
      </c>
      <c r="BG159" s="193">
        <f>IF(N159="zákl. přenesená",J159,0)</f>
        <v>0</v>
      </c>
      <c r="BH159" s="193">
        <f>IF(N159="sníž. přenesená",J159,0)</f>
        <v>0</v>
      </c>
      <c r="BI159" s="193">
        <f>IF(N159="nulová",J159,0)</f>
        <v>0</v>
      </c>
      <c r="BJ159" s="15" t="s">
        <v>8</v>
      </c>
      <c r="BK159" s="193">
        <f>ROUND(I159*H159,0)</f>
        <v>0</v>
      </c>
      <c r="BL159" s="15" t="s">
        <v>122</v>
      </c>
      <c r="BM159" s="192" t="s">
        <v>216</v>
      </c>
    </row>
    <row r="160" spans="2:51" s="13" customFormat="1" ht="12">
      <c r="B160" s="194"/>
      <c r="C160" s="195"/>
      <c r="D160" s="196" t="s">
        <v>124</v>
      </c>
      <c r="E160" s="197" t="s">
        <v>1</v>
      </c>
      <c r="F160" s="198" t="s">
        <v>217</v>
      </c>
      <c r="G160" s="195"/>
      <c r="H160" s="199">
        <v>0.049</v>
      </c>
      <c r="I160" s="200"/>
      <c r="J160" s="195"/>
      <c r="K160" s="195"/>
      <c r="L160" s="201"/>
      <c r="M160" s="202"/>
      <c r="N160" s="203"/>
      <c r="O160" s="203"/>
      <c r="P160" s="203"/>
      <c r="Q160" s="203"/>
      <c r="R160" s="203"/>
      <c r="S160" s="203"/>
      <c r="T160" s="204"/>
      <c r="AT160" s="205" t="s">
        <v>124</v>
      </c>
      <c r="AU160" s="205" t="s">
        <v>83</v>
      </c>
      <c r="AV160" s="13" t="s">
        <v>83</v>
      </c>
      <c r="AW160" s="13" t="s">
        <v>33</v>
      </c>
      <c r="AX160" s="13" t="s">
        <v>77</v>
      </c>
      <c r="AY160" s="205" t="s">
        <v>116</v>
      </c>
    </row>
    <row r="161" spans="2:51" s="13" customFormat="1" ht="22.5">
      <c r="B161" s="194"/>
      <c r="C161" s="195"/>
      <c r="D161" s="196" t="s">
        <v>124</v>
      </c>
      <c r="E161" s="197" t="s">
        <v>1</v>
      </c>
      <c r="F161" s="198" t="s">
        <v>218</v>
      </c>
      <c r="G161" s="195"/>
      <c r="H161" s="199">
        <v>0.004</v>
      </c>
      <c r="I161" s="200"/>
      <c r="J161" s="195"/>
      <c r="K161" s="195"/>
      <c r="L161" s="201"/>
      <c r="M161" s="202"/>
      <c r="N161" s="203"/>
      <c r="O161" s="203"/>
      <c r="P161" s="203"/>
      <c r="Q161" s="203"/>
      <c r="R161" s="203"/>
      <c r="S161" s="203"/>
      <c r="T161" s="204"/>
      <c r="AT161" s="205" t="s">
        <v>124</v>
      </c>
      <c r="AU161" s="205" t="s">
        <v>83</v>
      </c>
      <c r="AV161" s="13" t="s">
        <v>83</v>
      </c>
      <c r="AW161" s="13" t="s">
        <v>33</v>
      </c>
      <c r="AX161" s="13" t="s">
        <v>77</v>
      </c>
      <c r="AY161" s="205" t="s">
        <v>116</v>
      </c>
    </row>
    <row r="162" spans="1:65" s="2" customFormat="1" ht="33" customHeight="1">
      <c r="A162" s="32"/>
      <c r="B162" s="33"/>
      <c r="C162" s="180" t="s">
        <v>7</v>
      </c>
      <c r="D162" s="180" t="s">
        <v>118</v>
      </c>
      <c r="E162" s="181" t="s">
        <v>219</v>
      </c>
      <c r="F162" s="182" t="s">
        <v>220</v>
      </c>
      <c r="G162" s="183" t="s">
        <v>121</v>
      </c>
      <c r="H162" s="184">
        <v>66.01</v>
      </c>
      <c r="I162" s="185"/>
      <c r="J162" s="186">
        <f>ROUND(I162*H162,0)</f>
        <v>0</v>
      </c>
      <c r="K162" s="187"/>
      <c r="L162" s="37"/>
      <c r="M162" s="188" t="s">
        <v>1</v>
      </c>
      <c r="N162" s="189" t="s">
        <v>42</v>
      </c>
      <c r="O162" s="69"/>
      <c r="P162" s="190">
        <f>O162*H162</f>
        <v>0</v>
      </c>
      <c r="Q162" s="190">
        <v>0</v>
      </c>
      <c r="R162" s="190">
        <f>Q162*H162</f>
        <v>0</v>
      </c>
      <c r="S162" s="190">
        <v>2.2</v>
      </c>
      <c r="T162" s="191">
        <f>S162*H162</f>
        <v>145.22200000000004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92" t="s">
        <v>122</v>
      </c>
      <c r="AT162" s="192" t="s">
        <v>118</v>
      </c>
      <c r="AU162" s="192" t="s">
        <v>83</v>
      </c>
      <c r="AY162" s="15" t="s">
        <v>116</v>
      </c>
      <c r="BE162" s="193">
        <f>IF(N162="základní",J162,0)</f>
        <v>0</v>
      </c>
      <c r="BF162" s="193">
        <f>IF(N162="snížená",J162,0)</f>
        <v>0</v>
      </c>
      <c r="BG162" s="193">
        <f>IF(N162="zákl. přenesená",J162,0)</f>
        <v>0</v>
      </c>
      <c r="BH162" s="193">
        <f>IF(N162="sníž. přenesená",J162,0)</f>
        <v>0</v>
      </c>
      <c r="BI162" s="193">
        <f>IF(N162="nulová",J162,0)</f>
        <v>0</v>
      </c>
      <c r="BJ162" s="15" t="s">
        <v>8</v>
      </c>
      <c r="BK162" s="193">
        <f>ROUND(I162*H162,0)</f>
        <v>0</v>
      </c>
      <c r="BL162" s="15" t="s">
        <v>122</v>
      </c>
      <c r="BM162" s="192" t="s">
        <v>221</v>
      </c>
    </row>
    <row r="163" spans="2:51" s="13" customFormat="1" ht="12">
      <c r="B163" s="194"/>
      <c r="C163" s="195"/>
      <c r="D163" s="196" t="s">
        <v>124</v>
      </c>
      <c r="E163" s="197" t="s">
        <v>1</v>
      </c>
      <c r="F163" s="198" t="s">
        <v>222</v>
      </c>
      <c r="G163" s="195"/>
      <c r="H163" s="199">
        <v>66.01</v>
      </c>
      <c r="I163" s="200"/>
      <c r="J163" s="195"/>
      <c r="K163" s="195"/>
      <c r="L163" s="201"/>
      <c r="M163" s="202"/>
      <c r="N163" s="203"/>
      <c r="O163" s="203"/>
      <c r="P163" s="203"/>
      <c r="Q163" s="203"/>
      <c r="R163" s="203"/>
      <c r="S163" s="203"/>
      <c r="T163" s="204"/>
      <c r="AT163" s="205" t="s">
        <v>124</v>
      </c>
      <c r="AU163" s="205" t="s">
        <v>83</v>
      </c>
      <c r="AV163" s="13" t="s">
        <v>83</v>
      </c>
      <c r="AW163" s="13" t="s">
        <v>33</v>
      </c>
      <c r="AX163" s="13" t="s">
        <v>77</v>
      </c>
      <c r="AY163" s="205" t="s">
        <v>116</v>
      </c>
    </row>
    <row r="164" spans="1:65" s="2" customFormat="1" ht="33" customHeight="1">
      <c r="A164" s="32"/>
      <c r="B164" s="33"/>
      <c r="C164" s="180" t="s">
        <v>223</v>
      </c>
      <c r="D164" s="180" t="s">
        <v>118</v>
      </c>
      <c r="E164" s="181" t="s">
        <v>224</v>
      </c>
      <c r="F164" s="182" t="s">
        <v>225</v>
      </c>
      <c r="G164" s="183" t="s">
        <v>121</v>
      </c>
      <c r="H164" s="184">
        <v>66.01</v>
      </c>
      <c r="I164" s="185"/>
      <c r="J164" s="186">
        <f>ROUND(I164*H164,0)</f>
        <v>0</v>
      </c>
      <c r="K164" s="187"/>
      <c r="L164" s="37"/>
      <c r="M164" s="188" t="s">
        <v>1</v>
      </c>
      <c r="N164" s="189" t="s">
        <v>42</v>
      </c>
      <c r="O164" s="69"/>
      <c r="P164" s="190">
        <f>O164*H164</f>
        <v>0</v>
      </c>
      <c r="Q164" s="190">
        <v>0</v>
      </c>
      <c r="R164" s="190">
        <f>Q164*H164</f>
        <v>0</v>
      </c>
      <c r="S164" s="190">
        <v>0.044</v>
      </c>
      <c r="T164" s="191">
        <f>S164*H164</f>
        <v>2.90444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92" t="s">
        <v>122</v>
      </c>
      <c r="AT164" s="192" t="s">
        <v>118</v>
      </c>
      <c r="AU164" s="192" t="s">
        <v>83</v>
      </c>
      <c r="AY164" s="15" t="s">
        <v>116</v>
      </c>
      <c r="BE164" s="193">
        <f>IF(N164="základní",J164,0)</f>
        <v>0</v>
      </c>
      <c r="BF164" s="193">
        <f>IF(N164="snížená",J164,0)</f>
        <v>0</v>
      </c>
      <c r="BG164" s="193">
        <f>IF(N164="zákl. přenesená",J164,0)</f>
        <v>0</v>
      </c>
      <c r="BH164" s="193">
        <f>IF(N164="sníž. přenesená",J164,0)</f>
        <v>0</v>
      </c>
      <c r="BI164" s="193">
        <f>IF(N164="nulová",J164,0)</f>
        <v>0</v>
      </c>
      <c r="BJ164" s="15" t="s">
        <v>8</v>
      </c>
      <c r="BK164" s="193">
        <f>ROUND(I164*H164,0)</f>
        <v>0</v>
      </c>
      <c r="BL164" s="15" t="s">
        <v>122</v>
      </c>
      <c r="BM164" s="192" t="s">
        <v>226</v>
      </c>
    </row>
    <row r="165" spans="2:63" s="12" customFormat="1" ht="22.9" customHeight="1">
      <c r="B165" s="164"/>
      <c r="C165" s="165"/>
      <c r="D165" s="166" t="s">
        <v>76</v>
      </c>
      <c r="E165" s="178" t="s">
        <v>227</v>
      </c>
      <c r="F165" s="178" t="s">
        <v>228</v>
      </c>
      <c r="G165" s="165"/>
      <c r="H165" s="165"/>
      <c r="I165" s="168"/>
      <c r="J165" s="179">
        <f>BK165</f>
        <v>0</v>
      </c>
      <c r="K165" s="165"/>
      <c r="L165" s="170"/>
      <c r="M165" s="171"/>
      <c r="N165" s="172"/>
      <c r="O165" s="172"/>
      <c r="P165" s="173">
        <f>SUM(P166:P169)</f>
        <v>0</v>
      </c>
      <c r="Q165" s="172"/>
      <c r="R165" s="173">
        <f>SUM(R166:R169)</f>
        <v>0</v>
      </c>
      <c r="S165" s="172"/>
      <c r="T165" s="174">
        <f>SUM(T166:T169)</f>
        <v>0</v>
      </c>
      <c r="AR165" s="175" t="s">
        <v>8</v>
      </c>
      <c r="AT165" s="176" t="s">
        <v>76</v>
      </c>
      <c r="AU165" s="176" t="s">
        <v>8</v>
      </c>
      <c r="AY165" s="175" t="s">
        <v>116</v>
      </c>
      <c r="BK165" s="177">
        <f>SUM(BK166:BK169)</f>
        <v>0</v>
      </c>
    </row>
    <row r="166" spans="1:65" s="2" customFormat="1" ht="21.75" customHeight="1">
      <c r="A166" s="32"/>
      <c r="B166" s="33"/>
      <c r="C166" s="180" t="s">
        <v>229</v>
      </c>
      <c r="D166" s="180" t="s">
        <v>118</v>
      </c>
      <c r="E166" s="181" t="s">
        <v>230</v>
      </c>
      <c r="F166" s="182" t="s">
        <v>231</v>
      </c>
      <c r="G166" s="183" t="s">
        <v>136</v>
      </c>
      <c r="H166" s="184">
        <v>148.126</v>
      </c>
      <c r="I166" s="185"/>
      <c r="J166" s="186">
        <f>ROUND(I166*H166,0)</f>
        <v>0</v>
      </c>
      <c r="K166" s="187"/>
      <c r="L166" s="37"/>
      <c r="M166" s="188" t="s">
        <v>1</v>
      </c>
      <c r="N166" s="189" t="s">
        <v>42</v>
      </c>
      <c r="O166" s="69"/>
      <c r="P166" s="190">
        <f>O166*H166</f>
        <v>0</v>
      </c>
      <c r="Q166" s="190">
        <v>0</v>
      </c>
      <c r="R166" s="190">
        <f>Q166*H166</f>
        <v>0</v>
      </c>
      <c r="S166" s="190">
        <v>0</v>
      </c>
      <c r="T166" s="191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92" t="s">
        <v>122</v>
      </c>
      <c r="AT166" s="192" t="s">
        <v>118</v>
      </c>
      <c r="AU166" s="192" t="s">
        <v>83</v>
      </c>
      <c r="AY166" s="15" t="s">
        <v>116</v>
      </c>
      <c r="BE166" s="193">
        <f>IF(N166="základní",J166,0)</f>
        <v>0</v>
      </c>
      <c r="BF166" s="193">
        <f>IF(N166="snížená",J166,0)</f>
        <v>0</v>
      </c>
      <c r="BG166" s="193">
        <f>IF(N166="zákl. přenesená",J166,0)</f>
        <v>0</v>
      </c>
      <c r="BH166" s="193">
        <f>IF(N166="sníž. přenesená",J166,0)</f>
        <v>0</v>
      </c>
      <c r="BI166" s="193">
        <f>IF(N166="nulová",J166,0)</f>
        <v>0</v>
      </c>
      <c r="BJ166" s="15" t="s">
        <v>8</v>
      </c>
      <c r="BK166" s="193">
        <f>ROUND(I166*H166,0)</f>
        <v>0</v>
      </c>
      <c r="BL166" s="15" t="s">
        <v>122</v>
      </c>
      <c r="BM166" s="192" t="s">
        <v>232</v>
      </c>
    </row>
    <row r="167" spans="1:65" s="2" customFormat="1" ht="21.75" customHeight="1">
      <c r="A167" s="32"/>
      <c r="B167" s="33"/>
      <c r="C167" s="180" t="s">
        <v>233</v>
      </c>
      <c r="D167" s="180" t="s">
        <v>118</v>
      </c>
      <c r="E167" s="181" t="s">
        <v>234</v>
      </c>
      <c r="F167" s="182" t="s">
        <v>235</v>
      </c>
      <c r="G167" s="183" t="s">
        <v>136</v>
      </c>
      <c r="H167" s="184">
        <v>2814.394</v>
      </c>
      <c r="I167" s="185"/>
      <c r="J167" s="186">
        <f>ROUND(I167*H167,0)</f>
        <v>0</v>
      </c>
      <c r="K167" s="187"/>
      <c r="L167" s="37"/>
      <c r="M167" s="188" t="s">
        <v>1</v>
      </c>
      <c r="N167" s="189" t="s">
        <v>42</v>
      </c>
      <c r="O167" s="69"/>
      <c r="P167" s="190">
        <f>O167*H167</f>
        <v>0</v>
      </c>
      <c r="Q167" s="190">
        <v>0</v>
      </c>
      <c r="R167" s="190">
        <f>Q167*H167</f>
        <v>0</v>
      </c>
      <c r="S167" s="190">
        <v>0</v>
      </c>
      <c r="T167" s="191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92" t="s">
        <v>122</v>
      </c>
      <c r="AT167" s="192" t="s">
        <v>118</v>
      </c>
      <c r="AU167" s="192" t="s">
        <v>83</v>
      </c>
      <c r="AY167" s="15" t="s">
        <v>116</v>
      </c>
      <c r="BE167" s="193">
        <f>IF(N167="základní",J167,0)</f>
        <v>0</v>
      </c>
      <c r="BF167" s="193">
        <f>IF(N167="snížená",J167,0)</f>
        <v>0</v>
      </c>
      <c r="BG167" s="193">
        <f>IF(N167="zákl. přenesená",J167,0)</f>
        <v>0</v>
      </c>
      <c r="BH167" s="193">
        <f>IF(N167="sníž. přenesená",J167,0)</f>
        <v>0</v>
      </c>
      <c r="BI167" s="193">
        <f>IF(N167="nulová",J167,0)</f>
        <v>0</v>
      </c>
      <c r="BJ167" s="15" t="s">
        <v>8</v>
      </c>
      <c r="BK167" s="193">
        <f>ROUND(I167*H167,0)</f>
        <v>0</v>
      </c>
      <c r="BL167" s="15" t="s">
        <v>122</v>
      </c>
      <c r="BM167" s="192" t="s">
        <v>236</v>
      </c>
    </row>
    <row r="168" spans="2:51" s="13" customFormat="1" ht="12">
      <c r="B168" s="194"/>
      <c r="C168" s="195"/>
      <c r="D168" s="196" t="s">
        <v>124</v>
      </c>
      <c r="E168" s="195"/>
      <c r="F168" s="198" t="s">
        <v>237</v>
      </c>
      <c r="G168" s="195"/>
      <c r="H168" s="199">
        <v>2814.394</v>
      </c>
      <c r="I168" s="200"/>
      <c r="J168" s="195"/>
      <c r="K168" s="195"/>
      <c r="L168" s="201"/>
      <c r="M168" s="202"/>
      <c r="N168" s="203"/>
      <c r="O168" s="203"/>
      <c r="P168" s="203"/>
      <c r="Q168" s="203"/>
      <c r="R168" s="203"/>
      <c r="S168" s="203"/>
      <c r="T168" s="204"/>
      <c r="AT168" s="205" t="s">
        <v>124</v>
      </c>
      <c r="AU168" s="205" t="s">
        <v>83</v>
      </c>
      <c r="AV168" s="13" t="s">
        <v>83</v>
      </c>
      <c r="AW168" s="13" t="s">
        <v>4</v>
      </c>
      <c r="AX168" s="13" t="s">
        <v>8</v>
      </c>
      <c r="AY168" s="205" t="s">
        <v>116</v>
      </c>
    </row>
    <row r="169" spans="1:65" s="2" customFormat="1" ht="33" customHeight="1">
      <c r="A169" s="32"/>
      <c r="B169" s="33"/>
      <c r="C169" s="180" t="s">
        <v>238</v>
      </c>
      <c r="D169" s="180" t="s">
        <v>118</v>
      </c>
      <c r="E169" s="181" t="s">
        <v>239</v>
      </c>
      <c r="F169" s="182" t="s">
        <v>240</v>
      </c>
      <c r="G169" s="183" t="s">
        <v>136</v>
      </c>
      <c r="H169" s="184">
        <v>148.126</v>
      </c>
      <c r="I169" s="185"/>
      <c r="J169" s="186">
        <f>ROUND(I169*H169,0)</f>
        <v>0</v>
      </c>
      <c r="K169" s="187"/>
      <c r="L169" s="37"/>
      <c r="M169" s="188" t="s">
        <v>1</v>
      </c>
      <c r="N169" s="189" t="s">
        <v>42</v>
      </c>
      <c r="O169" s="69"/>
      <c r="P169" s="190">
        <f>O169*H169</f>
        <v>0</v>
      </c>
      <c r="Q169" s="190">
        <v>0</v>
      </c>
      <c r="R169" s="190">
        <f>Q169*H169</f>
        <v>0</v>
      </c>
      <c r="S169" s="190">
        <v>0</v>
      </c>
      <c r="T169" s="191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92" t="s">
        <v>122</v>
      </c>
      <c r="AT169" s="192" t="s">
        <v>118</v>
      </c>
      <c r="AU169" s="192" t="s">
        <v>83</v>
      </c>
      <c r="AY169" s="15" t="s">
        <v>116</v>
      </c>
      <c r="BE169" s="193">
        <f>IF(N169="základní",J169,0)</f>
        <v>0</v>
      </c>
      <c r="BF169" s="193">
        <f>IF(N169="snížená",J169,0)</f>
        <v>0</v>
      </c>
      <c r="BG169" s="193">
        <f>IF(N169="zákl. přenesená",J169,0)</f>
        <v>0</v>
      </c>
      <c r="BH169" s="193">
        <f>IF(N169="sníž. přenesená",J169,0)</f>
        <v>0</v>
      </c>
      <c r="BI169" s="193">
        <f>IF(N169="nulová",J169,0)</f>
        <v>0</v>
      </c>
      <c r="BJ169" s="15" t="s">
        <v>8</v>
      </c>
      <c r="BK169" s="193">
        <f>ROUND(I169*H169,0)</f>
        <v>0</v>
      </c>
      <c r="BL169" s="15" t="s">
        <v>122</v>
      </c>
      <c r="BM169" s="192" t="s">
        <v>241</v>
      </c>
    </row>
    <row r="170" spans="2:63" s="12" customFormat="1" ht="22.9" customHeight="1">
      <c r="B170" s="164"/>
      <c r="C170" s="165"/>
      <c r="D170" s="166" t="s">
        <v>76</v>
      </c>
      <c r="E170" s="178" t="s">
        <v>242</v>
      </c>
      <c r="F170" s="178" t="s">
        <v>243</v>
      </c>
      <c r="G170" s="165"/>
      <c r="H170" s="165"/>
      <c r="I170" s="168"/>
      <c r="J170" s="179">
        <f>BK170</f>
        <v>0</v>
      </c>
      <c r="K170" s="165"/>
      <c r="L170" s="170"/>
      <c r="M170" s="171"/>
      <c r="N170" s="172"/>
      <c r="O170" s="172"/>
      <c r="P170" s="173">
        <f>P171</f>
        <v>0</v>
      </c>
      <c r="Q170" s="172"/>
      <c r="R170" s="173">
        <f>R171</f>
        <v>0</v>
      </c>
      <c r="S170" s="172"/>
      <c r="T170" s="174">
        <f>T171</f>
        <v>0</v>
      </c>
      <c r="AR170" s="175" t="s">
        <v>8</v>
      </c>
      <c r="AT170" s="176" t="s">
        <v>76</v>
      </c>
      <c r="AU170" s="176" t="s">
        <v>8</v>
      </c>
      <c r="AY170" s="175" t="s">
        <v>116</v>
      </c>
      <c r="BK170" s="177">
        <f>BK171</f>
        <v>0</v>
      </c>
    </row>
    <row r="171" spans="1:65" s="2" customFormat="1" ht="21.75" customHeight="1">
      <c r="A171" s="32"/>
      <c r="B171" s="33"/>
      <c r="C171" s="180" t="s">
        <v>244</v>
      </c>
      <c r="D171" s="180" t="s">
        <v>118</v>
      </c>
      <c r="E171" s="181" t="s">
        <v>245</v>
      </c>
      <c r="F171" s="182" t="s">
        <v>246</v>
      </c>
      <c r="G171" s="183" t="s">
        <v>136</v>
      </c>
      <c r="H171" s="184">
        <v>281.023</v>
      </c>
      <c r="I171" s="185"/>
      <c r="J171" s="186">
        <f>ROUND(I171*H171,0)</f>
        <v>0</v>
      </c>
      <c r="K171" s="187"/>
      <c r="L171" s="37"/>
      <c r="M171" s="188" t="s">
        <v>1</v>
      </c>
      <c r="N171" s="189" t="s">
        <v>42</v>
      </c>
      <c r="O171" s="69"/>
      <c r="P171" s="190">
        <f>O171*H171</f>
        <v>0</v>
      </c>
      <c r="Q171" s="190">
        <v>0</v>
      </c>
      <c r="R171" s="190">
        <f>Q171*H171</f>
        <v>0</v>
      </c>
      <c r="S171" s="190">
        <v>0</v>
      </c>
      <c r="T171" s="191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92" t="s">
        <v>122</v>
      </c>
      <c r="AT171" s="192" t="s">
        <v>118</v>
      </c>
      <c r="AU171" s="192" t="s">
        <v>83</v>
      </c>
      <c r="AY171" s="15" t="s">
        <v>116</v>
      </c>
      <c r="BE171" s="193">
        <f>IF(N171="základní",J171,0)</f>
        <v>0</v>
      </c>
      <c r="BF171" s="193">
        <f>IF(N171="snížená",J171,0)</f>
        <v>0</v>
      </c>
      <c r="BG171" s="193">
        <f>IF(N171="zákl. přenesená",J171,0)</f>
        <v>0</v>
      </c>
      <c r="BH171" s="193">
        <f>IF(N171="sníž. přenesená",J171,0)</f>
        <v>0</v>
      </c>
      <c r="BI171" s="193">
        <f>IF(N171="nulová",J171,0)</f>
        <v>0</v>
      </c>
      <c r="BJ171" s="15" t="s">
        <v>8</v>
      </c>
      <c r="BK171" s="193">
        <f>ROUND(I171*H171,0)</f>
        <v>0</v>
      </c>
      <c r="BL171" s="15" t="s">
        <v>122</v>
      </c>
      <c r="BM171" s="192" t="s">
        <v>247</v>
      </c>
    </row>
    <row r="172" spans="2:63" s="12" customFormat="1" ht="25.9" customHeight="1">
      <c r="B172" s="164"/>
      <c r="C172" s="165"/>
      <c r="D172" s="166" t="s">
        <v>76</v>
      </c>
      <c r="E172" s="167" t="s">
        <v>248</v>
      </c>
      <c r="F172" s="167" t="s">
        <v>249</v>
      </c>
      <c r="G172" s="165"/>
      <c r="H172" s="165"/>
      <c r="I172" s="168"/>
      <c r="J172" s="169">
        <f>BK172</f>
        <v>0</v>
      </c>
      <c r="K172" s="165"/>
      <c r="L172" s="170"/>
      <c r="M172" s="171"/>
      <c r="N172" s="172"/>
      <c r="O172" s="172"/>
      <c r="P172" s="173">
        <f>P173</f>
        <v>0</v>
      </c>
      <c r="Q172" s="172"/>
      <c r="R172" s="173">
        <f>R173</f>
        <v>1.5248309999999998</v>
      </c>
      <c r="S172" s="172"/>
      <c r="T172" s="174">
        <f>T173</f>
        <v>0</v>
      </c>
      <c r="AR172" s="175" t="s">
        <v>83</v>
      </c>
      <c r="AT172" s="176" t="s">
        <v>76</v>
      </c>
      <c r="AU172" s="176" t="s">
        <v>77</v>
      </c>
      <c r="AY172" s="175" t="s">
        <v>116</v>
      </c>
      <c r="BK172" s="177">
        <f>BK173</f>
        <v>0</v>
      </c>
    </row>
    <row r="173" spans="2:63" s="12" customFormat="1" ht="22.9" customHeight="1">
      <c r="B173" s="164"/>
      <c r="C173" s="165"/>
      <c r="D173" s="166" t="s">
        <v>76</v>
      </c>
      <c r="E173" s="178" t="s">
        <v>250</v>
      </c>
      <c r="F173" s="178" t="s">
        <v>251</v>
      </c>
      <c r="G173" s="165"/>
      <c r="H173" s="165"/>
      <c r="I173" s="168"/>
      <c r="J173" s="179">
        <f>BK173</f>
        <v>0</v>
      </c>
      <c r="K173" s="165"/>
      <c r="L173" s="170"/>
      <c r="M173" s="171"/>
      <c r="N173" s="172"/>
      <c r="O173" s="172"/>
      <c r="P173" s="173">
        <f>SUM(P174:P176)</f>
        <v>0</v>
      </c>
      <c r="Q173" s="172"/>
      <c r="R173" s="173">
        <f>SUM(R174:R176)</f>
        <v>1.5248309999999998</v>
      </c>
      <c r="S173" s="172"/>
      <c r="T173" s="174">
        <f>SUM(T174:T176)</f>
        <v>0</v>
      </c>
      <c r="AR173" s="175" t="s">
        <v>83</v>
      </c>
      <c r="AT173" s="176" t="s">
        <v>76</v>
      </c>
      <c r="AU173" s="176" t="s">
        <v>8</v>
      </c>
      <c r="AY173" s="175" t="s">
        <v>116</v>
      </c>
      <c r="BK173" s="177">
        <f>SUM(BK174:BK176)</f>
        <v>0</v>
      </c>
    </row>
    <row r="174" spans="1:65" s="2" customFormat="1" ht="33" customHeight="1">
      <c r="A174" s="32"/>
      <c r="B174" s="33"/>
      <c r="C174" s="180" t="s">
        <v>252</v>
      </c>
      <c r="D174" s="180" t="s">
        <v>118</v>
      </c>
      <c r="E174" s="181" t="s">
        <v>253</v>
      </c>
      <c r="F174" s="182" t="s">
        <v>254</v>
      </c>
      <c r="G174" s="183" t="s">
        <v>146</v>
      </c>
      <c r="H174" s="184">
        <v>660.1</v>
      </c>
      <c r="I174" s="185"/>
      <c r="J174" s="186">
        <f>ROUND(I174*H174,0)</f>
        <v>0</v>
      </c>
      <c r="K174" s="187"/>
      <c r="L174" s="37"/>
      <c r="M174" s="188" t="s">
        <v>1</v>
      </c>
      <c r="N174" s="189" t="s">
        <v>42</v>
      </c>
      <c r="O174" s="69"/>
      <c r="P174" s="190">
        <f>O174*H174</f>
        <v>0</v>
      </c>
      <c r="Q174" s="190">
        <v>0</v>
      </c>
      <c r="R174" s="190">
        <f>Q174*H174</f>
        <v>0</v>
      </c>
      <c r="S174" s="190">
        <v>0</v>
      </c>
      <c r="T174" s="191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92" t="s">
        <v>191</v>
      </c>
      <c r="AT174" s="192" t="s">
        <v>118</v>
      </c>
      <c r="AU174" s="192" t="s">
        <v>83</v>
      </c>
      <c r="AY174" s="15" t="s">
        <v>116</v>
      </c>
      <c r="BE174" s="193">
        <f>IF(N174="základní",J174,0)</f>
        <v>0</v>
      </c>
      <c r="BF174" s="193">
        <f>IF(N174="snížená",J174,0)</f>
        <v>0</v>
      </c>
      <c r="BG174" s="193">
        <f>IF(N174="zákl. přenesená",J174,0)</f>
        <v>0</v>
      </c>
      <c r="BH174" s="193">
        <f>IF(N174="sníž. přenesená",J174,0)</f>
        <v>0</v>
      </c>
      <c r="BI174" s="193">
        <f>IF(N174="nulová",J174,0)</f>
        <v>0</v>
      </c>
      <c r="BJ174" s="15" t="s">
        <v>8</v>
      </c>
      <c r="BK174" s="193">
        <f>ROUND(I174*H174,0)</f>
        <v>0</v>
      </c>
      <c r="BL174" s="15" t="s">
        <v>191</v>
      </c>
      <c r="BM174" s="192" t="s">
        <v>255</v>
      </c>
    </row>
    <row r="175" spans="1:65" s="2" customFormat="1" ht="16.5" customHeight="1">
      <c r="A175" s="32"/>
      <c r="B175" s="33"/>
      <c r="C175" s="206" t="s">
        <v>256</v>
      </c>
      <c r="D175" s="206" t="s">
        <v>213</v>
      </c>
      <c r="E175" s="207" t="s">
        <v>257</v>
      </c>
      <c r="F175" s="208" t="s">
        <v>258</v>
      </c>
      <c r="G175" s="209" t="s">
        <v>146</v>
      </c>
      <c r="H175" s="210">
        <v>726.11</v>
      </c>
      <c r="I175" s="211"/>
      <c r="J175" s="212">
        <f>ROUND(I175*H175,0)</f>
        <v>0</v>
      </c>
      <c r="K175" s="213"/>
      <c r="L175" s="214"/>
      <c r="M175" s="215" t="s">
        <v>1</v>
      </c>
      <c r="N175" s="216" t="s">
        <v>42</v>
      </c>
      <c r="O175" s="69"/>
      <c r="P175" s="190">
        <f>O175*H175</f>
        <v>0</v>
      </c>
      <c r="Q175" s="190">
        <v>0.0021</v>
      </c>
      <c r="R175" s="190">
        <f>Q175*H175</f>
        <v>1.5248309999999998</v>
      </c>
      <c r="S175" s="190">
        <v>0</v>
      </c>
      <c r="T175" s="191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92" t="s">
        <v>259</v>
      </c>
      <c r="AT175" s="192" t="s">
        <v>213</v>
      </c>
      <c r="AU175" s="192" t="s">
        <v>83</v>
      </c>
      <c r="AY175" s="15" t="s">
        <v>116</v>
      </c>
      <c r="BE175" s="193">
        <f>IF(N175="základní",J175,0)</f>
        <v>0</v>
      </c>
      <c r="BF175" s="193">
        <f>IF(N175="snížená",J175,0)</f>
        <v>0</v>
      </c>
      <c r="BG175" s="193">
        <f>IF(N175="zákl. přenesená",J175,0)</f>
        <v>0</v>
      </c>
      <c r="BH175" s="193">
        <f>IF(N175="sníž. přenesená",J175,0)</f>
        <v>0</v>
      </c>
      <c r="BI175" s="193">
        <f>IF(N175="nulová",J175,0)</f>
        <v>0</v>
      </c>
      <c r="BJ175" s="15" t="s">
        <v>8</v>
      </c>
      <c r="BK175" s="193">
        <f>ROUND(I175*H175,0)</f>
        <v>0</v>
      </c>
      <c r="BL175" s="15" t="s">
        <v>191</v>
      </c>
      <c r="BM175" s="192" t="s">
        <v>260</v>
      </c>
    </row>
    <row r="176" spans="1:65" s="2" customFormat="1" ht="21.75" customHeight="1">
      <c r="A176" s="32"/>
      <c r="B176" s="33"/>
      <c r="C176" s="180" t="s">
        <v>261</v>
      </c>
      <c r="D176" s="180" t="s">
        <v>118</v>
      </c>
      <c r="E176" s="181" t="s">
        <v>262</v>
      </c>
      <c r="F176" s="182" t="s">
        <v>263</v>
      </c>
      <c r="G176" s="183" t="s">
        <v>136</v>
      </c>
      <c r="H176" s="184">
        <v>1.525</v>
      </c>
      <c r="I176" s="185"/>
      <c r="J176" s="186">
        <f>ROUND(I176*H176,0)</f>
        <v>0</v>
      </c>
      <c r="K176" s="187"/>
      <c r="L176" s="37"/>
      <c r="M176" s="188" t="s">
        <v>1</v>
      </c>
      <c r="N176" s="189" t="s">
        <v>42</v>
      </c>
      <c r="O176" s="69"/>
      <c r="P176" s="190">
        <f>O176*H176</f>
        <v>0</v>
      </c>
      <c r="Q176" s="190">
        <v>0</v>
      </c>
      <c r="R176" s="190">
        <f>Q176*H176</f>
        <v>0</v>
      </c>
      <c r="S176" s="190">
        <v>0</v>
      </c>
      <c r="T176" s="191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92" t="s">
        <v>191</v>
      </c>
      <c r="AT176" s="192" t="s">
        <v>118</v>
      </c>
      <c r="AU176" s="192" t="s">
        <v>83</v>
      </c>
      <c r="AY176" s="15" t="s">
        <v>116</v>
      </c>
      <c r="BE176" s="193">
        <f>IF(N176="základní",J176,0)</f>
        <v>0</v>
      </c>
      <c r="BF176" s="193">
        <f>IF(N176="snížená",J176,0)</f>
        <v>0</v>
      </c>
      <c r="BG176" s="193">
        <f>IF(N176="zákl. přenesená",J176,0)</f>
        <v>0</v>
      </c>
      <c r="BH176" s="193">
        <f>IF(N176="sníž. přenesená",J176,0)</f>
        <v>0</v>
      </c>
      <c r="BI176" s="193">
        <f>IF(N176="nulová",J176,0)</f>
        <v>0</v>
      </c>
      <c r="BJ176" s="15" t="s">
        <v>8</v>
      </c>
      <c r="BK176" s="193">
        <f>ROUND(I176*H176,0)</f>
        <v>0</v>
      </c>
      <c r="BL176" s="15" t="s">
        <v>191</v>
      </c>
      <c r="BM176" s="192" t="s">
        <v>264</v>
      </c>
    </row>
    <row r="177" spans="2:63" s="12" customFormat="1" ht="25.9" customHeight="1">
      <c r="B177" s="164"/>
      <c r="C177" s="165"/>
      <c r="D177" s="166" t="s">
        <v>76</v>
      </c>
      <c r="E177" s="167" t="s">
        <v>265</v>
      </c>
      <c r="F177" s="167" t="s">
        <v>266</v>
      </c>
      <c r="G177" s="165"/>
      <c r="H177" s="165"/>
      <c r="I177" s="168"/>
      <c r="J177" s="169">
        <f>BK177</f>
        <v>0</v>
      </c>
      <c r="K177" s="165"/>
      <c r="L177" s="170"/>
      <c r="M177" s="171"/>
      <c r="N177" s="172"/>
      <c r="O177" s="172"/>
      <c r="P177" s="173">
        <f>P178</f>
        <v>0</v>
      </c>
      <c r="Q177" s="172"/>
      <c r="R177" s="173">
        <f>R178</f>
        <v>0</v>
      </c>
      <c r="S177" s="172"/>
      <c r="T177" s="174">
        <f>T178</f>
        <v>0</v>
      </c>
      <c r="AR177" s="175" t="s">
        <v>139</v>
      </c>
      <c r="AT177" s="176" t="s">
        <v>76</v>
      </c>
      <c r="AU177" s="176" t="s">
        <v>77</v>
      </c>
      <c r="AY177" s="175" t="s">
        <v>116</v>
      </c>
      <c r="BK177" s="177">
        <f>BK178</f>
        <v>0</v>
      </c>
    </row>
    <row r="178" spans="2:63" s="12" customFormat="1" ht="22.9" customHeight="1">
      <c r="B178" s="164"/>
      <c r="C178" s="165"/>
      <c r="D178" s="166" t="s">
        <v>76</v>
      </c>
      <c r="E178" s="178" t="s">
        <v>267</v>
      </c>
      <c r="F178" s="178" t="s">
        <v>268</v>
      </c>
      <c r="G178" s="165"/>
      <c r="H178" s="165"/>
      <c r="I178" s="168"/>
      <c r="J178" s="179">
        <f>BK178</f>
        <v>0</v>
      </c>
      <c r="K178" s="165"/>
      <c r="L178" s="170"/>
      <c r="M178" s="171"/>
      <c r="N178" s="172"/>
      <c r="O178" s="172"/>
      <c r="P178" s="173">
        <f>P179</f>
        <v>0</v>
      </c>
      <c r="Q178" s="172"/>
      <c r="R178" s="173">
        <f>R179</f>
        <v>0</v>
      </c>
      <c r="S178" s="172"/>
      <c r="T178" s="174">
        <f>T179</f>
        <v>0</v>
      </c>
      <c r="AR178" s="175" t="s">
        <v>139</v>
      </c>
      <c r="AT178" s="176" t="s">
        <v>76</v>
      </c>
      <c r="AU178" s="176" t="s">
        <v>8</v>
      </c>
      <c r="AY178" s="175" t="s">
        <v>116</v>
      </c>
      <c r="BK178" s="177">
        <f>BK179</f>
        <v>0</v>
      </c>
    </row>
    <row r="179" spans="1:65" s="2" customFormat="1" ht="16.5" customHeight="1">
      <c r="A179" s="32"/>
      <c r="B179" s="33"/>
      <c r="C179" s="180" t="s">
        <v>269</v>
      </c>
      <c r="D179" s="180" t="s">
        <v>118</v>
      </c>
      <c r="E179" s="181" t="s">
        <v>270</v>
      </c>
      <c r="F179" s="182" t="s">
        <v>268</v>
      </c>
      <c r="G179" s="183" t="s">
        <v>271</v>
      </c>
      <c r="H179" s="217"/>
      <c r="I179" s="185"/>
      <c r="J179" s="186">
        <f>ROUND(I179*H179,0)</f>
        <v>0</v>
      </c>
      <c r="K179" s="187"/>
      <c r="L179" s="37"/>
      <c r="M179" s="218" t="s">
        <v>1</v>
      </c>
      <c r="N179" s="219" t="s">
        <v>42</v>
      </c>
      <c r="O179" s="220"/>
      <c r="P179" s="221">
        <f>O179*H179</f>
        <v>0</v>
      </c>
      <c r="Q179" s="221">
        <v>0</v>
      </c>
      <c r="R179" s="221">
        <f>Q179*H179</f>
        <v>0</v>
      </c>
      <c r="S179" s="221">
        <v>0</v>
      </c>
      <c r="T179" s="222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92" t="s">
        <v>272</v>
      </c>
      <c r="AT179" s="192" t="s">
        <v>118</v>
      </c>
      <c r="AU179" s="192" t="s">
        <v>83</v>
      </c>
      <c r="AY179" s="15" t="s">
        <v>116</v>
      </c>
      <c r="BE179" s="193">
        <f>IF(N179="základní",J179,0)</f>
        <v>0</v>
      </c>
      <c r="BF179" s="193">
        <f>IF(N179="snížená",J179,0)</f>
        <v>0</v>
      </c>
      <c r="BG179" s="193">
        <f>IF(N179="zákl. přenesená",J179,0)</f>
        <v>0</v>
      </c>
      <c r="BH179" s="193">
        <f>IF(N179="sníž. přenesená",J179,0)</f>
        <v>0</v>
      </c>
      <c r="BI179" s="193">
        <f>IF(N179="nulová",J179,0)</f>
        <v>0</v>
      </c>
      <c r="BJ179" s="15" t="s">
        <v>8</v>
      </c>
      <c r="BK179" s="193">
        <f>ROUND(I179*H179,0)</f>
        <v>0</v>
      </c>
      <c r="BL179" s="15" t="s">
        <v>272</v>
      </c>
      <c r="BM179" s="192" t="s">
        <v>273</v>
      </c>
    </row>
    <row r="180" spans="1:31" s="2" customFormat="1" ht="6.95" customHeight="1">
      <c r="A180" s="32"/>
      <c r="B180" s="52"/>
      <c r="C180" s="53"/>
      <c r="D180" s="53"/>
      <c r="E180" s="53"/>
      <c r="F180" s="53"/>
      <c r="G180" s="53"/>
      <c r="H180" s="53"/>
      <c r="I180" s="53"/>
      <c r="J180" s="53"/>
      <c r="K180" s="53"/>
      <c r="L180" s="37"/>
      <c r="M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</row>
  </sheetData>
  <sheetProtection algorithmName="SHA-512" hashValue="Ek9dXkk1sz7y0zKkx7U/U+Q1SIoDTeHjXFWVLySMBWEchJFN6OrbQ3Ql/D8v7g/X5EqREOED7CNmtLzd62ZrEA==" saltValue="YGoeJsHXx6NHuLveia6X5F30f8PJqMhDKH+lgwIO1qhb+9Gw7dbZhWBXbZtN1bFzXGS4UwlqYJI0yeb8eyOBvQ==" spinCount="100000" sheet="1" objects="1" scenarios="1" formatColumns="0" formatRows="0" autoFilter="0"/>
  <autoFilter ref="C122:K179"/>
  <mergeCells count="6">
    <mergeCell ref="E115:H115"/>
    <mergeCell ref="L2:V2"/>
    <mergeCell ref="E7:H7"/>
    <mergeCell ref="E16:H16"/>
    <mergeCell ref="E25:H25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PCROZPOCTY\pavelhrba</dc:creator>
  <cp:keywords/>
  <dc:description/>
  <cp:lastModifiedBy>Jaromír Kolář, Ing.</cp:lastModifiedBy>
  <dcterms:created xsi:type="dcterms:W3CDTF">2021-02-02T18:21:13Z</dcterms:created>
  <dcterms:modified xsi:type="dcterms:W3CDTF">2021-02-03T06:05:59Z</dcterms:modified>
  <cp:category/>
  <cp:version/>
  <cp:contentType/>
  <cp:contentStatus/>
</cp:coreProperties>
</file>