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764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<sst xmlns="http://schemas.openxmlformats.org/spreadsheetml/2006/main" count="293" uniqueCount="94">
  <si>
    <t>{38c2ce56-452d-489e-978d-a5b3dc0c044f}</t>
  </si>
  <si>
    <t>2</t>
  </si>
  <si>
    <t>KRYCÍ LIST SOUPISU PRACÍ</t>
  </si>
  <si>
    <t>v ---  níže se nacházejí doplnkové a pomocné údaje k sestavám  --- v</t>
  </si>
  <si>
    <t>False</t>
  </si>
  <si>
    <t>Stavba:</t>
  </si>
  <si>
    <t>MODERNIZACE HLAVNÍ OSVĚTLOVACÍ SOUSTAVY</t>
  </si>
  <si>
    <t>Objekt:</t>
  </si>
  <si>
    <t xml:space="preserve">Domov klidného stáří </t>
  </si>
  <si>
    <t>KSO:</t>
  </si>
  <si>
    <t/>
  </si>
  <si>
    <t>CC-CZ:</t>
  </si>
  <si>
    <t>Místo:</t>
  </si>
  <si>
    <t>Žinkovy</t>
  </si>
  <si>
    <t>Datum:</t>
  </si>
  <si>
    <t>Zadavatel:</t>
  </si>
  <si>
    <t>IČ:</t>
  </si>
  <si>
    <t>Domov klidného stáří v Žinkovech, příspěvková organizace</t>
  </si>
  <si>
    <t>DIČ:</t>
  </si>
  <si>
    <t>Zhotovitel:</t>
  </si>
  <si>
    <t>Projektant:</t>
  </si>
  <si>
    <t>Zpracovatel:</t>
  </si>
  <si>
    <t>Poznámka:</t>
  </si>
  <si>
    <t>* SNC – Smluvní navýšení ceny v souvislosti s řešením problematiky elektroodpadu v rámci REMA Systému (www.remasystem.cz)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</si>
  <si>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</si>
  <si>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</si>
  <si>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</si>
  <si>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</si>
  <si>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</si>
  <si>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</si>
  <si>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</si>
  <si>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</si>
  <si>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</si>
  <si>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</si>
  <si>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</si>
  <si>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</si>
  <si>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</si>
  <si>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</si>
  <si>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</si>
  <si>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</si>
  <si>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</si>
  <si>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</si>
  <si>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</si>
  <si>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</si>
  <si>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</si>
  <si>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</si>
  <si>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Cena celkem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</si>
  <si>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</si>
  <si>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</si>
  <si>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</si>
  <si>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</si>
  <si>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</si>
  <si>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</si>
  <si>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</si>
  <si>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</si>
  <si>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</si>
  <si>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-1</t>
  </si>
  <si>
    <t>PSV</t>
  </si>
  <si>
    <t>Práce a dodávky PSV</t>
  </si>
  <si>
    <t>0</t>
  </si>
  <si>
    <t>ROZPOCET</t>
  </si>
  <si>
    <t>ks</t>
  </si>
  <si>
    <t>16</t>
  </si>
  <si>
    <t>K</t>
  </si>
  <si>
    <t>1</t>
  </si>
  <si>
    <t>-1608278246</t>
  </si>
  <si>
    <t>SNC *</t>
  </si>
  <si>
    <t>32</t>
  </si>
  <si>
    <t>M</t>
  </si>
  <si>
    <t>-489571147</t>
  </si>
  <si>
    <t>Montura na přisazení SDK</t>
  </si>
  <si>
    <t>kpl</t>
  </si>
  <si>
    <t>1140751660</t>
  </si>
  <si>
    <t>Montáž svítidel</t>
  </si>
  <si>
    <t>P</t>
  </si>
  <si>
    <t>Demontáž osvětlení</t>
  </si>
  <si>
    <t>Elektroinstalační práce</t>
  </si>
  <si>
    <t>-859019376</t>
  </si>
  <si>
    <t>2094928313</t>
  </si>
  <si>
    <t>Bude vybrán ve výběrovém řízení</t>
  </si>
  <si>
    <t>Malířské práce</t>
  </si>
  <si>
    <t>m2</t>
  </si>
  <si>
    <t>Zednické práce - opr.omítek po výměně světel</t>
  </si>
  <si>
    <t>práce bourací - vysekání drážek pro kabely</t>
  </si>
  <si>
    <t>m</t>
  </si>
  <si>
    <t>Led svítidlo - parametry: IP65 67W; 3000K; 10496lm; ON-OFF 1600x120x80mm</t>
  </si>
  <si>
    <t>Led svítidlo - parametry: 33W; 3000K; 4100lm; 1600x90x80mm</t>
  </si>
  <si>
    <t>Led svítidlo - parametry: IP65 20W; 3000K; 2450lm; ON-OFF 700x120x80mm</t>
  </si>
  <si>
    <t>Led svítidlo - parametry: 30W; 3000K; 3200lm; ON-OFF 600x600x15mm</t>
  </si>
  <si>
    <t>Led svítidlo - parametry: 33W; 3000K; 3400lm; DALI 600x600x15mm</t>
  </si>
  <si>
    <t>Led svítidlo - parametry: 1200x300 DALI 35W; 3000K; 3500lm; DALI 1200x300x15mm</t>
  </si>
  <si>
    <t>Led svítidlo - parametry: 1200x300 ON-OFF 35W; 3000K; 3500lm; ON-OFF 1200x300x15mm</t>
  </si>
  <si>
    <t>Led svítidlo - parametry: 12W; 3000K; 1000lm; ON-OFF O200x30mm</t>
  </si>
  <si>
    <t>Revize nově instalovaného osvětlení a rozvodů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</si>
</sst>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\.mm\.yyyy"/>
    <numFmt numFmtId="165" formatCode="#,##0.00%"/>
    <numFmt numFmtId="166" formatCode="#,##0.0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" fontId="7" fillId="0" borderId="0" xfId="0" applyNumberFormat="1" applyFont="1"/>
    <xf numFmtId="0" fontId="2" fillId="0" borderId="13" xfId="0" applyFont="1" applyBorder="1" applyAlignment="1">
      <alignment vertical="center"/>
    </xf>
    <xf numFmtId="166" fontId="8" fillId="0" borderId="4" xfId="0" applyNumberFormat="1" applyFont="1" applyBorder="1"/>
    <xf numFmtId="166" fontId="8" fillId="0" borderId="14" xfId="0" applyNumberFormat="1" applyFont="1" applyBorder="1"/>
    <xf numFmtId="4" fontId="1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15" xfId="0" applyFont="1" applyBorder="1"/>
    <xf numFmtId="166" fontId="8" fillId="0" borderId="0" xfId="0" applyNumberFormat="1" applyFont="1"/>
    <xf numFmtId="166" fontId="8" fillId="0" borderId="16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/>
    <xf numFmtId="0" fontId="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66" fontId="9" fillId="0" borderId="0" xfId="0" applyNumberFormat="1" applyFont="1" applyFill="1" applyAlignment="1">
      <alignment vertical="center"/>
    </xf>
    <xf numFmtId="166" fontId="9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8" fillId="0" borderId="17" xfId="0" applyFont="1" applyBorder="1"/>
    <xf numFmtId="0" fontId="8" fillId="0" borderId="17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4" fontId="11" fillId="0" borderId="17" xfId="0" applyNumberFormat="1" applyFont="1" applyBorder="1"/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vertical="center"/>
    </xf>
    <xf numFmtId="43" fontId="9" fillId="0" borderId="17" xfId="20" applyNumberFormat="1" applyFont="1" applyBorder="1" applyAlignment="1">
      <alignment horizontal="right" vertical="center"/>
    </xf>
    <xf numFmtId="43" fontId="2" fillId="0" borderId="17" xfId="20" applyNumberFormat="1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vertical="center"/>
    </xf>
    <xf numFmtId="43" fontId="9" fillId="0" borderId="17" xfId="20" applyNumberFormat="1" applyFont="1" applyFill="1" applyBorder="1" applyAlignment="1">
      <alignment horizontal="right" vertical="center"/>
    </xf>
    <xf numFmtId="43" fontId="2" fillId="0" borderId="17" xfId="20" applyNumberFormat="1" applyFont="1" applyFill="1" applyBorder="1" applyAlignment="1">
      <alignment horizontal="right" vertical="center"/>
    </xf>
    <xf numFmtId="0" fontId="2" fillId="0" borderId="17" xfId="0" applyFont="1" applyBorder="1"/>
    <xf numFmtId="0" fontId="14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43" fontId="2" fillId="0" borderId="17" xfId="20" applyNumberFormat="1" applyFont="1" applyBorder="1" applyAlignment="1">
      <alignment horizontal="right"/>
    </xf>
    <xf numFmtId="43" fontId="9" fillId="0" borderId="17" xfId="2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28"/>
  <sheetViews>
    <sheetView tabSelected="1" workbookViewId="0" topLeftCell="A74">
      <selection activeCell="F127" sqref="F127"/>
    </sheetView>
  </sheetViews>
  <sheetFormatPr defaultColWidth="9.140625" defaultRowHeight="15"/>
  <cols>
    <col min="1" max="2" width="1.421875" style="1" customWidth="1"/>
    <col min="3" max="3" width="3.57421875" style="1" customWidth="1"/>
    <col min="4" max="4" width="3.7109375" style="1" customWidth="1"/>
    <col min="5" max="5" width="14.7109375" style="1" customWidth="1"/>
    <col min="6" max="6" width="43.57421875" style="1" customWidth="1"/>
    <col min="7" max="7" width="6.00390625" style="1" customWidth="1"/>
    <col min="8" max="8" width="9.8515625" style="1" customWidth="1"/>
    <col min="9" max="10" width="17.28125" style="1" customWidth="1"/>
    <col min="11" max="11" width="17.28125" style="1" hidden="1" customWidth="1"/>
    <col min="12" max="12" width="8.00390625" style="1" customWidth="1"/>
    <col min="13" max="13" width="9.28125" style="1" hidden="1" customWidth="1"/>
    <col min="14" max="14" width="9.57421875" style="1" bestFit="1" customWidth="1"/>
    <col min="15" max="20" width="12.140625" style="1" hidden="1" customWidth="1"/>
    <col min="21" max="21" width="14.00390625" style="1" hidden="1" customWidth="1"/>
    <col min="22" max="22" width="10.57421875" style="1" customWidth="1"/>
    <col min="23" max="23" width="14.00390625" style="1" customWidth="1"/>
    <col min="24" max="24" width="10.57421875" style="1" customWidth="1"/>
    <col min="25" max="25" width="12.8515625" style="1" customWidth="1"/>
    <col min="26" max="26" width="9.421875" style="1" customWidth="1"/>
    <col min="27" max="27" width="12.8515625" style="1" customWidth="1"/>
    <col min="28" max="28" width="14.00390625" style="1" customWidth="1"/>
    <col min="29" max="29" width="9.421875" style="1" customWidth="1"/>
    <col min="30" max="30" width="12.8515625" style="1" customWidth="1"/>
    <col min="31" max="31" width="14.00390625" style="1" customWidth="1"/>
    <col min="32" max="16384" width="9.140625" style="1" customWidth="1"/>
  </cols>
  <sheetData>
    <row r="2" spans="12:46" ht="36.95" customHeight="1"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AT2" s="2" t="s">
        <v>0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1</v>
      </c>
    </row>
    <row r="4" spans="2:46" ht="24.95" customHeight="1">
      <c r="B4" s="5"/>
      <c r="D4" s="6" t="s">
        <v>2</v>
      </c>
      <c r="L4" s="5"/>
      <c r="M4" s="7" t="s">
        <v>3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7" t="s">
        <v>5</v>
      </c>
      <c r="L6" s="5"/>
    </row>
    <row r="7" spans="2:12" ht="16.5" customHeight="1">
      <c r="B7" s="5"/>
      <c r="E7" s="109" t="s">
        <v>6</v>
      </c>
      <c r="F7" s="110"/>
      <c r="G7" s="110"/>
      <c r="H7" s="110"/>
      <c r="L7" s="5"/>
    </row>
    <row r="8" spans="2:12" s="9" customFormat="1" ht="12" customHeight="1">
      <c r="B8" s="8"/>
      <c r="D8" s="7" t="s">
        <v>7</v>
      </c>
      <c r="L8" s="8"/>
    </row>
    <row r="9" spans="2:12" s="9" customFormat="1" ht="16.5" customHeight="1">
      <c r="B9" s="8"/>
      <c r="E9" s="111" t="s">
        <v>8</v>
      </c>
      <c r="F9" s="112"/>
      <c r="G9" s="112"/>
      <c r="H9" s="112"/>
      <c r="L9" s="8"/>
    </row>
    <row r="10" spans="2:12" s="9" customFormat="1" ht="15">
      <c r="B10" s="8"/>
      <c r="L10" s="8"/>
    </row>
    <row r="11" spans="2:12" s="9" customFormat="1" ht="12" customHeight="1">
      <c r="B11" s="8"/>
      <c r="D11" s="7" t="s">
        <v>9</v>
      </c>
      <c r="F11" s="7" t="s">
        <v>10</v>
      </c>
      <c r="I11" s="7" t="s">
        <v>11</v>
      </c>
      <c r="J11" s="7" t="s">
        <v>10</v>
      </c>
      <c r="L11" s="8"/>
    </row>
    <row r="12" spans="2:12" s="9" customFormat="1" ht="12" customHeight="1">
      <c r="B12" s="8"/>
      <c r="D12" s="7" t="s">
        <v>12</v>
      </c>
      <c r="F12" s="7" t="s">
        <v>13</v>
      </c>
      <c r="I12" s="7" t="s">
        <v>14</v>
      </c>
      <c r="J12" s="10"/>
      <c r="L12" s="8"/>
    </row>
    <row r="13" spans="2:12" s="9" customFormat="1" ht="10.9" customHeight="1">
      <c r="B13" s="8"/>
      <c r="L13" s="8"/>
    </row>
    <row r="14" spans="2:12" s="9" customFormat="1" ht="12" customHeight="1">
      <c r="B14" s="8"/>
      <c r="D14" s="7" t="s">
        <v>15</v>
      </c>
      <c r="I14" s="7" t="s">
        <v>16</v>
      </c>
      <c r="J14" s="7">
        <v>49180312</v>
      </c>
      <c r="L14" s="8"/>
    </row>
    <row r="15" spans="2:12" s="9" customFormat="1" ht="18" customHeight="1">
      <c r="B15" s="8"/>
      <c r="E15" s="7" t="s">
        <v>17</v>
      </c>
      <c r="I15" s="7" t="s">
        <v>18</v>
      </c>
      <c r="J15" s="7" t="s">
        <v>10</v>
      </c>
      <c r="L15" s="8"/>
    </row>
    <row r="16" spans="2:12" s="9" customFormat="1" ht="6.95" customHeight="1">
      <c r="B16" s="8"/>
      <c r="L16" s="8"/>
    </row>
    <row r="17" spans="2:12" s="9" customFormat="1" ht="12" customHeight="1">
      <c r="B17" s="8"/>
      <c r="D17" s="7" t="s">
        <v>19</v>
      </c>
      <c r="I17" s="7" t="s">
        <v>16</v>
      </c>
      <c r="J17" s="7"/>
      <c r="L17" s="8"/>
    </row>
    <row r="18" spans="2:12" s="9" customFormat="1" ht="18" customHeight="1">
      <c r="B18" s="8"/>
      <c r="E18" s="7" t="s">
        <v>79</v>
      </c>
      <c r="I18" s="7" t="s">
        <v>18</v>
      </c>
      <c r="J18" s="7"/>
      <c r="L18" s="8"/>
    </row>
    <row r="19" spans="2:12" s="9" customFormat="1" ht="6.95" customHeight="1">
      <c r="B19" s="8"/>
      <c r="L19" s="8"/>
    </row>
    <row r="20" spans="2:12" s="9" customFormat="1" ht="12" customHeight="1">
      <c r="B20" s="8"/>
      <c r="D20" s="7" t="s">
        <v>20</v>
      </c>
      <c r="I20" s="7" t="s">
        <v>16</v>
      </c>
      <c r="J20" s="7"/>
      <c r="L20" s="8"/>
    </row>
    <row r="21" spans="2:12" s="9" customFormat="1" ht="18" customHeight="1">
      <c r="B21" s="8"/>
      <c r="E21" s="7"/>
      <c r="I21" s="7" t="s">
        <v>18</v>
      </c>
      <c r="J21" s="7"/>
      <c r="L21" s="8"/>
    </row>
    <row r="22" spans="2:12" s="9" customFormat="1" ht="6.95" customHeight="1">
      <c r="B22" s="8"/>
      <c r="L22" s="8"/>
    </row>
    <row r="23" spans="2:12" s="9" customFormat="1" ht="12" customHeight="1">
      <c r="B23" s="8"/>
      <c r="D23" s="7" t="s">
        <v>21</v>
      </c>
      <c r="I23" s="7" t="s">
        <v>16</v>
      </c>
      <c r="J23" s="7"/>
      <c r="L23" s="8"/>
    </row>
    <row r="24" spans="2:12" s="9" customFormat="1" ht="18" customHeight="1">
      <c r="B24" s="8"/>
      <c r="E24" s="7"/>
      <c r="I24" s="7" t="s">
        <v>18</v>
      </c>
      <c r="J24" s="7"/>
      <c r="L24" s="8"/>
    </row>
    <row r="25" spans="2:12" s="9" customFormat="1" ht="6.95" customHeight="1">
      <c r="B25" s="8"/>
      <c r="L25" s="8"/>
    </row>
    <row r="26" spans="2:12" s="9" customFormat="1" ht="12" customHeight="1">
      <c r="B26" s="8"/>
      <c r="D26" s="7" t="s">
        <v>22</v>
      </c>
      <c r="L26" s="8"/>
    </row>
    <row r="27" spans="2:12" s="12" customFormat="1" ht="25.5" customHeight="1">
      <c r="B27" s="11"/>
      <c r="E27" s="114" t="s">
        <v>23</v>
      </c>
      <c r="F27" s="114"/>
      <c r="G27" s="114"/>
      <c r="H27" s="114"/>
      <c r="I27" s="114"/>
      <c r="J27" s="114"/>
      <c r="L27" s="11"/>
    </row>
    <row r="28" spans="2:12" s="9" customFormat="1" ht="6.95" customHeight="1">
      <c r="B28" s="8"/>
      <c r="L28" s="8"/>
    </row>
    <row r="29" spans="2:12" s="9" customFormat="1" ht="6.95" customHeight="1">
      <c r="B29" s="8"/>
      <c r="D29" s="13"/>
      <c r="E29" s="13"/>
      <c r="F29" s="13"/>
      <c r="G29" s="13"/>
      <c r="H29" s="13"/>
      <c r="I29" s="13"/>
      <c r="J29" s="13"/>
      <c r="K29" s="13"/>
      <c r="L29" s="8"/>
    </row>
    <row r="30" spans="2:12" s="9" customFormat="1" ht="25.35" customHeight="1">
      <c r="B30" s="8"/>
      <c r="D30" s="14" t="s">
        <v>24</v>
      </c>
      <c r="J30" s="15">
        <f>ROUND(J97,2)</f>
        <v>0</v>
      </c>
      <c r="L30" s="8"/>
    </row>
    <row r="31" spans="2:12" s="9" customFormat="1" ht="6.95" customHeight="1">
      <c r="B31" s="8"/>
      <c r="D31" s="13"/>
      <c r="E31" s="13"/>
      <c r="F31" s="13"/>
      <c r="G31" s="13"/>
      <c r="H31" s="13"/>
      <c r="I31" s="13"/>
      <c r="J31" s="13"/>
      <c r="K31" s="13"/>
      <c r="L31" s="8"/>
    </row>
    <row r="32" spans="2:12" s="9" customFormat="1" ht="14.45" customHeight="1">
      <c r="B32" s="8"/>
      <c r="F32" s="16" t="s">
        <v>25</v>
      </c>
      <c r="I32" s="16" t="s">
        <v>26</v>
      </c>
      <c r="J32" s="16" t="s">
        <v>27</v>
      </c>
      <c r="L32" s="8"/>
    </row>
    <row r="33" spans="2:12" s="9" customFormat="1" ht="14.45" customHeight="1">
      <c r="B33" s="8"/>
      <c r="D33" s="17" t="s">
        <v>28</v>
      </c>
      <c r="E33" s="7" t="s">
        <v>29</v>
      </c>
      <c r="F33" s="18">
        <f>J30</f>
        <v>0</v>
      </c>
      <c r="I33" s="19">
        <v>0.21</v>
      </c>
      <c r="J33" s="18">
        <f>F33*0.21</f>
        <v>0</v>
      </c>
      <c r="L33" s="8"/>
    </row>
    <row r="34" spans="2:12" s="9" customFormat="1" ht="14.45" customHeight="1">
      <c r="B34" s="8"/>
      <c r="E34" s="7" t="s">
        <v>30</v>
      </c>
      <c r="F34" s="18">
        <f>ROUND((SUM(BF97:BF127)),2)</f>
        <v>0</v>
      </c>
      <c r="I34" s="19">
        <v>0.15</v>
      </c>
      <c r="J34" s="18">
        <f>ROUND(((SUM(BF97:BF127))*I34),2)</f>
        <v>0</v>
      </c>
      <c r="L34" s="8"/>
    </row>
    <row r="35" spans="2:12" s="9" customFormat="1" ht="14.45" customHeight="1" hidden="1">
      <c r="B35" s="8"/>
      <c r="E35" s="7" t="s">
        <v>31</v>
      </c>
      <c r="F35" s="18">
        <f>ROUND((SUM(BG97:BG127)),2)</f>
        <v>0</v>
      </c>
      <c r="I35" s="19">
        <v>0.21</v>
      </c>
      <c r="J35" s="18">
        <f>0</f>
        <v>0</v>
      </c>
      <c r="L35" s="8"/>
    </row>
    <row r="36" spans="2:12" s="9" customFormat="1" ht="14.45" customHeight="1" hidden="1">
      <c r="B36" s="8"/>
      <c r="E36" s="7" t="s">
        <v>32</v>
      </c>
      <c r="F36" s="18">
        <f>ROUND((SUM(BH97:BH127)),2)</f>
        <v>0</v>
      </c>
      <c r="I36" s="19">
        <v>0.15</v>
      </c>
      <c r="J36" s="18">
        <f>0</f>
        <v>0</v>
      </c>
      <c r="L36" s="8"/>
    </row>
    <row r="37" spans="2:12" s="9" customFormat="1" ht="14.45" customHeight="1" hidden="1">
      <c r="B37" s="8"/>
      <c r="E37" s="7" t="s">
        <v>33</v>
      </c>
      <c r="F37" s="18">
        <f>ROUND((SUM(BI97:BI127)),2)</f>
        <v>0</v>
      </c>
      <c r="I37" s="19">
        <v>0</v>
      </c>
      <c r="J37" s="18">
        <f>0</f>
        <v>0</v>
      </c>
      <c r="L37" s="8"/>
    </row>
    <row r="38" spans="2:12" s="9" customFormat="1" ht="6.95" customHeight="1">
      <c r="B38" s="8"/>
      <c r="L38" s="8"/>
    </row>
    <row r="39" spans="2:14" s="9" customFormat="1" ht="25.35" customHeight="1">
      <c r="B39" s="8"/>
      <c r="C39" s="20"/>
      <c r="D39" s="21" t="s">
        <v>34</v>
      </c>
      <c r="E39" s="22"/>
      <c r="F39" s="22"/>
      <c r="G39" s="23" t="s">
        <v>35</v>
      </c>
      <c r="H39" s="24" t="s">
        <v>36</v>
      </c>
      <c r="I39" s="22"/>
      <c r="J39" s="25">
        <f>SUM(J30:J37)</f>
        <v>0</v>
      </c>
      <c r="K39" s="26"/>
      <c r="L39" s="8"/>
      <c r="N39" s="27"/>
    </row>
    <row r="40" spans="2:12" s="9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8"/>
    </row>
    <row r="44" spans="2:12" s="9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8"/>
    </row>
    <row r="45" spans="2:12" s="9" customFormat="1" ht="24.95" customHeight="1">
      <c r="B45" s="8"/>
      <c r="C45" s="6" t="s">
        <v>37</v>
      </c>
      <c r="L45" s="8"/>
    </row>
    <row r="46" spans="2:12" s="9" customFormat="1" ht="6.95" customHeight="1">
      <c r="B46" s="8"/>
      <c r="L46" s="8"/>
    </row>
    <row r="47" spans="2:12" s="9" customFormat="1" ht="12" customHeight="1">
      <c r="B47" s="8"/>
      <c r="C47" s="7" t="s">
        <v>5</v>
      </c>
      <c r="L47" s="8"/>
    </row>
    <row r="48" spans="2:12" s="9" customFormat="1" ht="16.5" customHeight="1">
      <c r="B48" s="8"/>
      <c r="E48" s="109" t="str">
        <f>E7</f>
        <v>MODERNIZACE HLAVNÍ OSVĚTLOVACÍ SOUSTAVY</v>
      </c>
      <c r="F48" s="110"/>
      <c r="G48" s="110"/>
      <c r="H48" s="110"/>
      <c r="L48" s="8"/>
    </row>
    <row r="49" spans="2:12" s="9" customFormat="1" ht="12" customHeight="1">
      <c r="B49" s="8"/>
      <c r="C49" s="7" t="s">
        <v>7</v>
      </c>
      <c r="L49" s="8"/>
    </row>
    <row r="50" spans="2:12" s="9" customFormat="1" ht="16.5" customHeight="1">
      <c r="B50" s="8"/>
      <c r="E50" s="111" t="str">
        <f>E9</f>
        <v xml:space="preserve">Domov klidného stáří </v>
      </c>
      <c r="F50" s="112"/>
      <c r="G50" s="112"/>
      <c r="H50" s="112"/>
      <c r="L50" s="8"/>
    </row>
    <row r="51" spans="2:12" s="9" customFormat="1" ht="6.95" customHeight="1">
      <c r="B51" s="8"/>
      <c r="L51" s="8"/>
    </row>
    <row r="52" spans="2:12" s="9" customFormat="1" ht="12" customHeight="1">
      <c r="B52" s="8"/>
      <c r="C52" s="7" t="s">
        <v>12</v>
      </c>
      <c r="F52" s="7" t="str">
        <f>F12</f>
        <v>Žinkovy</v>
      </c>
      <c r="I52" s="7" t="s">
        <v>14</v>
      </c>
      <c r="J52" s="10" t="str">
        <f>IF(J12="","",J12)</f>
        <v/>
      </c>
      <c r="L52" s="8"/>
    </row>
    <row r="53" spans="2:12" s="9" customFormat="1" ht="6.95" customHeight="1">
      <c r="B53" s="8"/>
      <c r="L53" s="8"/>
    </row>
    <row r="54" spans="2:12" s="9" customFormat="1" ht="27.95" customHeight="1">
      <c r="B54" s="8"/>
      <c r="C54" s="7" t="s">
        <v>15</v>
      </c>
      <c r="F54" s="7" t="str">
        <f>E15</f>
        <v>Domov klidného stáří v Žinkovech, příspěvková organizace</v>
      </c>
      <c r="I54" s="7" t="s">
        <v>20</v>
      </c>
      <c r="J54" s="32">
        <f>E21</f>
        <v>0</v>
      </c>
      <c r="L54" s="8"/>
    </row>
    <row r="55" spans="2:12" s="9" customFormat="1" ht="27.95" customHeight="1">
      <c r="B55" s="8"/>
      <c r="C55" s="7" t="s">
        <v>19</v>
      </c>
      <c r="F55" s="7" t="str">
        <f>IF(E18="","",E18)</f>
        <v>Bude vybrán ve výběrovém řízení</v>
      </c>
      <c r="I55" s="7" t="s">
        <v>21</v>
      </c>
      <c r="J55" s="32">
        <f>E24</f>
        <v>0</v>
      </c>
      <c r="L55" s="8"/>
    </row>
    <row r="56" spans="2:12" s="9" customFormat="1" ht="6.95" customHeight="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8"/>
    </row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  <row r="78" s="67" customFormat="1" ht="15"/>
    <row r="79" s="67" customFormat="1" ht="15"/>
    <row r="80" s="67" customFormat="1" ht="15"/>
    <row r="81" s="67" customFormat="1" ht="15"/>
    <row r="83" spans="2:12" s="9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8"/>
    </row>
    <row r="84" spans="2:12" s="9" customFormat="1" ht="24.95" customHeight="1">
      <c r="B84" s="8"/>
      <c r="C84" s="6" t="s">
        <v>38</v>
      </c>
      <c r="L84" s="8"/>
    </row>
    <row r="85" spans="2:12" s="9" customFormat="1" ht="6.95" customHeight="1">
      <c r="B85" s="8"/>
      <c r="L85" s="8"/>
    </row>
    <row r="86" spans="2:12" s="9" customFormat="1" ht="12" customHeight="1">
      <c r="B86" s="8"/>
      <c r="C86" s="7" t="s">
        <v>5</v>
      </c>
      <c r="L86" s="8"/>
    </row>
    <row r="87" spans="2:12" s="9" customFormat="1" ht="16.5" customHeight="1">
      <c r="B87" s="8"/>
      <c r="E87" s="109" t="str">
        <f>E7</f>
        <v>MODERNIZACE HLAVNÍ OSVĚTLOVACÍ SOUSTAVY</v>
      </c>
      <c r="F87" s="110"/>
      <c r="G87" s="110"/>
      <c r="H87" s="110"/>
      <c r="L87" s="8"/>
    </row>
    <row r="88" spans="2:12" s="9" customFormat="1" ht="12" customHeight="1">
      <c r="B88" s="8"/>
      <c r="C88" s="7" t="s">
        <v>7</v>
      </c>
      <c r="L88" s="8"/>
    </row>
    <row r="89" spans="2:12" s="9" customFormat="1" ht="16.5" customHeight="1">
      <c r="B89" s="8"/>
      <c r="E89" s="111" t="str">
        <f>E9</f>
        <v xml:space="preserve">Domov klidného stáří </v>
      </c>
      <c r="F89" s="112"/>
      <c r="G89" s="112"/>
      <c r="H89" s="112"/>
      <c r="L89" s="8"/>
    </row>
    <row r="90" spans="2:12" s="9" customFormat="1" ht="6.95" customHeight="1">
      <c r="B90" s="8"/>
      <c r="L90" s="8"/>
    </row>
    <row r="91" spans="2:12" s="9" customFormat="1" ht="12" customHeight="1">
      <c r="B91" s="8"/>
      <c r="C91" s="7" t="s">
        <v>12</v>
      </c>
      <c r="F91" s="7" t="str">
        <f>F12</f>
        <v>Žinkovy</v>
      </c>
      <c r="I91" s="7" t="s">
        <v>14</v>
      </c>
      <c r="J91" s="10" t="str">
        <f>IF(J12="","",J12)</f>
        <v/>
      </c>
      <c r="L91" s="8"/>
    </row>
    <row r="92" spans="2:12" s="9" customFormat="1" ht="6.95" customHeight="1">
      <c r="B92" s="8"/>
      <c r="L92" s="8"/>
    </row>
    <row r="93" spans="2:12" s="9" customFormat="1" ht="27.95" customHeight="1">
      <c r="B93" s="8"/>
      <c r="C93" s="7" t="s">
        <v>15</v>
      </c>
      <c r="F93" s="7" t="str">
        <f>E15</f>
        <v>Domov klidného stáří v Žinkovech, příspěvková organizace</v>
      </c>
      <c r="I93" s="7" t="s">
        <v>20</v>
      </c>
      <c r="J93" s="32">
        <f>E21</f>
        <v>0</v>
      </c>
      <c r="L93" s="8"/>
    </row>
    <row r="94" spans="2:12" s="9" customFormat="1" ht="27.95" customHeight="1">
      <c r="B94" s="8"/>
      <c r="C94" s="7" t="s">
        <v>19</v>
      </c>
      <c r="F94" s="7" t="str">
        <f>IF(E18="","",E18)</f>
        <v>Bude vybrán ve výběrovém řízení</v>
      </c>
      <c r="I94" s="7" t="s">
        <v>21</v>
      </c>
      <c r="J94" s="32">
        <f>E24</f>
        <v>0</v>
      </c>
      <c r="L94" s="8"/>
    </row>
    <row r="95" spans="2:12" s="9" customFormat="1" ht="10.35" customHeight="1">
      <c r="B95" s="8"/>
      <c r="L95" s="8"/>
    </row>
    <row r="96" spans="2:20" s="41" customFormat="1" ht="29.25" customHeight="1">
      <c r="B96" s="33"/>
      <c r="C96" s="34" t="s">
        <v>39</v>
      </c>
      <c r="D96" s="35" t="s">
        <v>40</v>
      </c>
      <c r="E96" s="35" t="s">
        <v>41</v>
      </c>
      <c r="F96" s="35" t="s">
        <v>42</v>
      </c>
      <c r="G96" s="35" t="s">
        <v>43</v>
      </c>
      <c r="H96" s="35" t="s">
        <v>44</v>
      </c>
      <c r="I96" s="35" t="s">
        <v>45</v>
      </c>
      <c r="J96" s="36" t="s">
        <v>46</v>
      </c>
      <c r="K96" s="37" t="s">
        <v>47</v>
      </c>
      <c r="L96" s="33"/>
      <c r="M96" s="38" t="s">
        <v>10</v>
      </c>
      <c r="N96" s="39"/>
      <c r="O96" s="39" t="s">
        <v>48</v>
      </c>
      <c r="P96" s="39" t="s">
        <v>49</v>
      </c>
      <c r="Q96" s="39" t="s">
        <v>50</v>
      </c>
      <c r="R96" s="39" t="s">
        <v>51</v>
      </c>
      <c r="S96" s="39" t="s">
        <v>52</v>
      </c>
      <c r="T96" s="40" t="s">
        <v>53</v>
      </c>
    </row>
    <row r="97" spans="2:63" s="9" customFormat="1" ht="22.9" customHeight="1">
      <c r="B97" s="8"/>
      <c r="C97" s="42" t="s">
        <v>54</v>
      </c>
      <c r="J97" s="43">
        <f>SUM(J99:J127)</f>
        <v>0</v>
      </c>
      <c r="L97" s="8"/>
      <c r="M97" s="44"/>
      <c r="N97" s="13"/>
      <c r="O97" s="13"/>
      <c r="P97" s="45" t="e">
        <f>#REF!+P98+#REF!+#REF!</f>
        <v>#REF!</v>
      </c>
      <c r="Q97" s="13"/>
      <c r="R97" s="45" t="e">
        <f>#REF!+R98+#REF!+#REF!</f>
        <v>#REF!</v>
      </c>
      <c r="S97" s="13"/>
      <c r="T97" s="46" t="e">
        <f>#REF!+T98+#REF!+#REF!</f>
        <v>#REF!</v>
      </c>
      <c r="AT97" s="2" t="s">
        <v>55</v>
      </c>
      <c r="AU97" s="2" t="s">
        <v>56</v>
      </c>
      <c r="BK97" s="47" t="e">
        <f>#REF!+BK98+#REF!+#REF!</f>
        <v>#REF!</v>
      </c>
    </row>
    <row r="98" spans="2:63" s="49" customFormat="1" ht="25.9" customHeight="1">
      <c r="B98" s="48"/>
      <c r="C98" s="84"/>
      <c r="D98" s="85"/>
      <c r="E98" s="86" t="s">
        <v>57</v>
      </c>
      <c r="F98" s="86" t="s">
        <v>58</v>
      </c>
      <c r="G98" s="84"/>
      <c r="H98" s="84"/>
      <c r="I98" s="84"/>
      <c r="J98" s="87"/>
      <c r="L98" s="48"/>
      <c r="M98" s="51"/>
      <c r="P98" s="52" t="e">
        <f>#REF!+#REF!</f>
        <v>#REF!</v>
      </c>
      <c r="R98" s="52" t="e">
        <f>#REF!+#REF!</f>
        <v>#REF!</v>
      </c>
      <c r="T98" s="53" t="e">
        <f>#REF!+#REF!</f>
        <v>#REF!</v>
      </c>
      <c r="AR98" s="50" t="s">
        <v>1</v>
      </c>
      <c r="AT98" s="54" t="s">
        <v>55</v>
      </c>
      <c r="AU98" s="54" t="s">
        <v>59</v>
      </c>
      <c r="AY98" s="50" t="s">
        <v>60</v>
      </c>
      <c r="BK98" s="55" t="e">
        <f>#REF!+#REF!</f>
        <v>#REF!</v>
      </c>
    </row>
    <row r="99" spans="2:65" s="9" customFormat="1" ht="32.25" customHeight="1">
      <c r="B99" s="8"/>
      <c r="C99" s="88">
        <v>1</v>
      </c>
      <c r="D99" s="88"/>
      <c r="E99" s="89"/>
      <c r="F99" s="90" t="s">
        <v>85</v>
      </c>
      <c r="G99" s="91" t="s">
        <v>61</v>
      </c>
      <c r="H99" s="92">
        <v>14</v>
      </c>
      <c r="I99" s="93">
        <v>0</v>
      </c>
      <c r="J99" s="93">
        <f>ROUND(I99*H99,2)</f>
        <v>0</v>
      </c>
      <c r="K99" s="80"/>
      <c r="L99" s="8"/>
      <c r="M99" s="56" t="s">
        <v>10</v>
      </c>
      <c r="N99" s="57"/>
      <c r="O99" s="58">
        <v>0.289</v>
      </c>
      <c r="P99" s="58">
        <f aca="true" t="shared" si="0" ref="P99:P123">O99*H99</f>
        <v>4.045999999999999</v>
      </c>
      <c r="Q99" s="58">
        <v>0</v>
      </c>
      <c r="R99" s="58">
        <f aca="true" t="shared" si="1" ref="R99:R123">Q99*H99</f>
        <v>0</v>
      </c>
      <c r="S99" s="58">
        <v>0</v>
      </c>
      <c r="T99" s="59">
        <f aca="true" t="shared" si="2" ref="T99:T123">S99*H99</f>
        <v>0</v>
      </c>
      <c r="AR99" s="60" t="s">
        <v>62</v>
      </c>
      <c r="AT99" s="60" t="s">
        <v>63</v>
      </c>
      <c r="AU99" s="60" t="s">
        <v>1</v>
      </c>
      <c r="AY99" s="2" t="s">
        <v>60</v>
      </c>
      <c r="BE99" s="61">
        <f aca="true" t="shared" si="3" ref="BE99:BE123">IF(N99="základní",J99,0)</f>
        <v>0</v>
      </c>
      <c r="BF99" s="61">
        <f aca="true" t="shared" si="4" ref="BF99:BF123">IF(N99="snížená",J99,0)</f>
        <v>0</v>
      </c>
      <c r="BG99" s="61">
        <f aca="true" t="shared" si="5" ref="BG99:BG123">IF(N99="zákl. přenesená",J99,0)</f>
        <v>0</v>
      </c>
      <c r="BH99" s="61">
        <f aca="true" t="shared" si="6" ref="BH99:BH123">IF(N99="sníž. přenesená",J99,0)</f>
        <v>0</v>
      </c>
      <c r="BI99" s="61">
        <f aca="true" t="shared" si="7" ref="BI99:BI123">IF(N99="nulová",J99,0)</f>
        <v>0</v>
      </c>
      <c r="BJ99" s="2" t="s">
        <v>64</v>
      </c>
      <c r="BK99" s="61">
        <f aca="true" t="shared" si="8" ref="BK99:BK123">ROUND(I99*H99,2)</f>
        <v>0</v>
      </c>
      <c r="BL99" s="2" t="s">
        <v>62</v>
      </c>
      <c r="BM99" s="60" t="s">
        <v>65</v>
      </c>
    </row>
    <row r="100" spans="2:65" s="9" customFormat="1" ht="16.5" customHeight="1">
      <c r="B100" s="8"/>
      <c r="C100" s="88">
        <v>2</v>
      </c>
      <c r="D100" s="88"/>
      <c r="E100" s="89"/>
      <c r="F100" s="90" t="s">
        <v>66</v>
      </c>
      <c r="G100" s="91" t="s">
        <v>61</v>
      </c>
      <c r="H100" s="92">
        <v>14</v>
      </c>
      <c r="I100" s="94">
        <v>0</v>
      </c>
      <c r="J100" s="93">
        <f aca="true" t="shared" si="9" ref="J100:J127">ROUND(I100*H100,2)</f>
        <v>0</v>
      </c>
      <c r="K100" s="81"/>
      <c r="L100" s="62"/>
      <c r="M100" s="63" t="s">
        <v>10</v>
      </c>
      <c r="N100" s="64"/>
      <c r="O100" s="58">
        <v>0</v>
      </c>
      <c r="P100" s="58">
        <f t="shared" si="0"/>
        <v>0</v>
      </c>
      <c r="Q100" s="58">
        <v>0.00011</v>
      </c>
      <c r="R100" s="58">
        <f t="shared" si="1"/>
        <v>0.0015400000000000001</v>
      </c>
      <c r="S100" s="58">
        <v>0</v>
      </c>
      <c r="T100" s="59">
        <f t="shared" si="2"/>
        <v>0</v>
      </c>
      <c r="AR100" s="60" t="s">
        <v>67</v>
      </c>
      <c r="AT100" s="60" t="s">
        <v>68</v>
      </c>
      <c r="AU100" s="60" t="s">
        <v>1</v>
      </c>
      <c r="AY100" s="2" t="s">
        <v>60</v>
      </c>
      <c r="BE100" s="61">
        <f t="shared" si="3"/>
        <v>0</v>
      </c>
      <c r="BF100" s="61">
        <f t="shared" si="4"/>
        <v>0</v>
      </c>
      <c r="BG100" s="61">
        <f t="shared" si="5"/>
        <v>0</v>
      </c>
      <c r="BH100" s="61">
        <f t="shared" si="6"/>
        <v>0</v>
      </c>
      <c r="BI100" s="61">
        <f t="shared" si="7"/>
        <v>0</v>
      </c>
      <c r="BJ100" s="2" t="s">
        <v>64</v>
      </c>
      <c r="BK100" s="61">
        <f t="shared" si="8"/>
        <v>0</v>
      </c>
      <c r="BL100" s="2" t="s">
        <v>62</v>
      </c>
      <c r="BM100" s="60" t="s">
        <v>69</v>
      </c>
    </row>
    <row r="101" spans="2:65" s="9" customFormat="1" ht="16.5" customHeight="1">
      <c r="B101" s="8"/>
      <c r="C101" s="88">
        <v>3</v>
      </c>
      <c r="D101" s="88"/>
      <c r="E101" s="89"/>
      <c r="F101" s="90" t="s">
        <v>70</v>
      </c>
      <c r="G101" s="91" t="s">
        <v>61</v>
      </c>
      <c r="H101" s="92">
        <v>14</v>
      </c>
      <c r="I101" s="93">
        <v>0</v>
      </c>
      <c r="J101" s="93">
        <f t="shared" si="9"/>
        <v>0</v>
      </c>
      <c r="K101" s="81"/>
      <c r="L101" s="62"/>
      <c r="M101" s="63"/>
      <c r="N101" s="64"/>
      <c r="O101" s="58"/>
      <c r="P101" s="58"/>
      <c r="Q101" s="58"/>
      <c r="R101" s="58"/>
      <c r="S101" s="58"/>
      <c r="T101" s="59"/>
      <c r="AR101" s="60"/>
      <c r="AT101" s="60"/>
      <c r="AU101" s="60"/>
      <c r="AY101" s="2"/>
      <c r="BE101" s="61"/>
      <c r="BF101" s="61"/>
      <c r="BG101" s="61"/>
      <c r="BH101" s="61"/>
      <c r="BI101" s="61"/>
      <c r="BJ101" s="2"/>
      <c r="BK101" s="61"/>
      <c r="BL101" s="2"/>
      <c r="BM101" s="60"/>
    </row>
    <row r="102" spans="2:65" s="9" customFormat="1" ht="32.25" customHeight="1">
      <c r="B102" s="8"/>
      <c r="C102" s="88">
        <v>4</v>
      </c>
      <c r="D102" s="88"/>
      <c r="E102" s="89"/>
      <c r="F102" s="90" t="s">
        <v>86</v>
      </c>
      <c r="G102" s="91" t="s">
        <v>61</v>
      </c>
      <c r="H102" s="92">
        <v>41</v>
      </c>
      <c r="I102" s="93">
        <v>0</v>
      </c>
      <c r="J102" s="93">
        <f>ROUND(I102*H102,2)</f>
        <v>0</v>
      </c>
      <c r="K102" s="80"/>
      <c r="L102" s="8"/>
      <c r="M102" s="56" t="s">
        <v>10</v>
      </c>
      <c r="N102" s="57"/>
      <c r="O102" s="58">
        <v>0.289</v>
      </c>
      <c r="P102" s="58">
        <f t="shared" si="0"/>
        <v>11.848999999999998</v>
      </c>
      <c r="Q102" s="58">
        <v>0</v>
      </c>
      <c r="R102" s="58">
        <f t="shared" si="1"/>
        <v>0</v>
      </c>
      <c r="S102" s="58">
        <v>0</v>
      </c>
      <c r="T102" s="59">
        <f t="shared" si="2"/>
        <v>0</v>
      </c>
      <c r="AR102" s="60" t="s">
        <v>62</v>
      </c>
      <c r="AT102" s="60" t="s">
        <v>63</v>
      </c>
      <c r="AU102" s="60" t="s">
        <v>1</v>
      </c>
      <c r="AY102" s="2" t="s">
        <v>60</v>
      </c>
      <c r="BE102" s="61">
        <f t="shared" si="3"/>
        <v>0</v>
      </c>
      <c r="BF102" s="61">
        <f t="shared" si="4"/>
        <v>0</v>
      </c>
      <c r="BG102" s="61">
        <f t="shared" si="5"/>
        <v>0</v>
      </c>
      <c r="BH102" s="61">
        <f t="shared" si="6"/>
        <v>0</v>
      </c>
      <c r="BI102" s="61">
        <f t="shared" si="7"/>
        <v>0</v>
      </c>
      <c r="BJ102" s="2" t="s">
        <v>64</v>
      </c>
      <c r="BK102" s="61">
        <f t="shared" si="8"/>
        <v>0</v>
      </c>
      <c r="BL102" s="2" t="s">
        <v>62</v>
      </c>
      <c r="BM102" s="60" t="s">
        <v>65</v>
      </c>
    </row>
    <row r="103" spans="2:65" s="9" customFormat="1" ht="16.5" customHeight="1">
      <c r="B103" s="8"/>
      <c r="C103" s="88">
        <v>5</v>
      </c>
      <c r="D103" s="88"/>
      <c r="E103" s="89"/>
      <c r="F103" s="90" t="s">
        <v>66</v>
      </c>
      <c r="G103" s="91" t="s">
        <v>61</v>
      </c>
      <c r="H103" s="92">
        <v>41</v>
      </c>
      <c r="I103" s="94">
        <v>0</v>
      </c>
      <c r="J103" s="93">
        <f aca="true" t="shared" si="10" ref="J103:J104">ROUND(I103*H103,2)</f>
        <v>0</v>
      </c>
      <c r="K103" s="81"/>
      <c r="L103" s="62"/>
      <c r="M103" s="63" t="s">
        <v>10</v>
      </c>
      <c r="N103" s="64"/>
      <c r="O103" s="58">
        <v>0</v>
      </c>
      <c r="P103" s="58">
        <f t="shared" si="0"/>
        <v>0</v>
      </c>
      <c r="Q103" s="58">
        <v>0.00011</v>
      </c>
      <c r="R103" s="58">
        <f t="shared" si="1"/>
        <v>0.00451</v>
      </c>
      <c r="S103" s="58">
        <v>0</v>
      </c>
      <c r="T103" s="59">
        <f t="shared" si="2"/>
        <v>0</v>
      </c>
      <c r="AR103" s="60" t="s">
        <v>67</v>
      </c>
      <c r="AT103" s="60" t="s">
        <v>68</v>
      </c>
      <c r="AU103" s="60" t="s">
        <v>1</v>
      </c>
      <c r="AY103" s="2" t="s">
        <v>60</v>
      </c>
      <c r="BE103" s="61">
        <f t="shared" si="3"/>
        <v>0</v>
      </c>
      <c r="BF103" s="61">
        <f t="shared" si="4"/>
        <v>0</v>
      </c>
      <c r="BG103" s="61">
        <f t="shared" si="5"/>
        <v>0</v>
      </c>
      <c r="BH103" s="61">
        <f t="shared" si="6"/>
        <v>0</v>
      </c>
      <c r="BI103" s="61">
        <f t="shared" si="7"/>
        <v>0</v>
      </c>
      <c r="BJ103" s="2" t="s">
        <v>64</v>
      </c>
      <c r="BK103" s="61">
        <f t="shared" si="8"/>
        <v>0</v>
      </c>
      <c r="BL103" s="2" t="s">
        <v>62</v>
      </c>
      <c r="BM103" s="60" t="s">
        <v>69</v>
      </c>
    </row>
    <row r="104" spans="2:65" s="9" customFormat="1" ht="16.5" customHeight="1">
      <c r="B104" s="8"/>
      <c r="C104" s="88">
        <v>6</v>
      </c>
      <c r="D104" s="88"/>
      <c r="E104" s="89"/>
      <c r="F104" s="90" t="s">
        <v>70</v>
      </c>
      <c r="G104" s="91" t="s">
        <v>61</v>
      </c>
      <c r="H104" s="92">
        <v>41</v>
      </c>
      <c r="I104" s="93">
        <v>0</v>
      </c>
      <c r="J104" s="93">
        <f t="shared" si="10"/>
        <v>0</v>
      </c>
      <c r="K104" s="81"/>
      <c r="L104" s="62"/>
      <c r="M104" s="63"/>
      <c r="N104" s="64"/>
      <c r="O104" s="58"/>
      <c r="P104" s="58"/>
      <c r="Q104" s="58"/>
      <c r="R104" s="58"/>
      <c r="S104" s="58"/>
      <c r="T104" s="59"/>
      <c r="AR104" s="60"/>
      <c r="AT104" s="60"/>
      <c r="AU104" s="60"/>
      <c r="AY104" s="2"/>
      <c r="BE104" s="61"/>
      <c r="BF104" s="61"/>
      <c r="BG104" s="61"/>
      <c r="BH104" s="61"/>
      <c r="BI104" s="61"/>
      <c r="BJ104" s="2"/>
      <c r="BK104" s="61"/>
      <c r="BL104" s="2"/>
      <c r="BM104" s="60"/>
    </row>
    <row r="105" spans="2:65" s="9" customFormat="1" ht="32.25" customHeight="1">
      <c r="B105" s="8"/>
      <c r="C105" s="88">
        <v>7</v>
      </c>
      <c r="D105" s="88"/>
      <c r="E105" s="89"/>
      <c r="F105" s="90" t="s">
        <v>87</v>
      </c>
      <c r="G105" s="91" t="s">
        <v>61</v>
      </c>
      <c r="H105" s="92">
        <v>30</v>
      </c>
      <c r="I105" s="93">
        <v>0</v>
      </c>
      <c r="J105" s="93">
        <f>ROUND(I105*H105,2)</f>
        <v>0</v>
      </c>
      <c r="K105" s="80"/>
      <c r="L105" s="8"/>
      <c r="M105" s="56" t="s">
        <v>10</v>
      </c>
      <c r="N105" s="57"/>
      <c r="O105" s="58">
        <v>0.289</v>
      </c>
      <c r="P105" s="58">
        <f t="shared" si="0"/>
        <v>8.67</v>
      </c>
      <c r="Q105" s="58">
        <v>0</v>
      </c>
      <c r="R105" s="58">
        <f t="shared" si="1"/>
        <v>0</v>
      </c>
      <c r="S105" s="58">
        <v>0</v>
      </c>
      <c r="T105" s="59">
        <f t="shared" si="2"/>
        <v>0</v>
      </c>
      <c r="AR105" s="60" t="s">
        <v>62</v>
      </c>
      <c r="AT105" s="60" t="s">
        <v>63</v>
      </c>
      <c r="AU105" s="60" t="s">
        <v>1</v>
      </c>
      <c r="AY105" s="2" t="s">
        <v>60</v>
      </c>
      <c r="BE105" s="61">
        <f t="shared" si="3"/>
        <v>0</v>
      </c>
      <c r="BF105" s="61">
        <f t="shared" si="4"/>
        <v>0</v>
      </c>
      <c r="BG105" s="61">
        <f t="shared" si="5"/>
        <v>0</v>
      </c>
      <c r="BH105" s="61">
        <f t="shared" si="6"/>
        <v>0</v>
      </c>
      <c r="BI105" s="61">
        <f t="shared" si="7"/>
        <v>0</v>
      </c>
      <c r="BJ105" s="2" t="s">
        <v>64</v>
      </c>
      <c r="BK105" s="61">
        <f t="shared" si="8"/>
        <v>0</v>
      </c>
      <c r="BL105" s="2" t="s">
        <v>62</v>
      </c>
      <c r="BM105" s="60" t="s">
        <v>65</v>
      </c>
    </row>
    <row r="106" spans="2:65" s="9" customFormat="1" ht="16.5" customHeight="1">
      <c r="B106" s="8"/>
      <c r="C106" s="88">
        <v>8</v>
      </c>
      <c r="D106" s="88"/>
      <c r="E106" s="89"/>
      <c r="F106" s="90" t="s">
        <v>66</v>
      </c>
      <c r="G106" s="91" t="s">
        <v>61</v>
      </c>
      <c r="H106" s="92">
        <v>30</v>
      </c>
      <c r="I106" s="94">
        <v>0</v>
      </c>
      <c r="J106" s="93">
        <f aca="true" t="shared" si="11" ref="J106:J107">ROUND(I106*H106,2)</f>
        <v>0</v>
      </c>
      <c r="K106" s="81"/>
      <c r="L106" s="62"/>
      <c r="M106" s="63" t="s">
        <v>10</v>
      </c>
      <c r="N106" s="64"/>
      <c r="O106" s="58">
        <v>0</v>
      </c>
      <c r="P106" s="58">
        <f t="shared" si="0"/>
        <v>0</v>
      </c>
      <c r="Q106" s="58">
        <v>0.00011</v>
      </c>
      <c r="R106" s="58">
        <f t="shared" si="1"/>
        <v>0.0033</v>
      </c>
      <c r="S106" s="58">
        <v>0</v>
      </c>
      <c r="T106" s="59">
        <f t="shared" si="2"/>
        <v>0</v>
      </c>
      <c r="AR106" s="60" t="s">
        <v>67</v>
      </c>
      <c r="AT106" s="60" t="s">
        <v>68</v>
      </c>
      <c r="AU106" s="60" t="s">
        <v>1</v>
      </c>
      <c r="AY106" s="2" t="s">
        <v>60</v>
      </c>
      <c r="BE106" s="61">
        <f t="shared" si="3"/>
        <v>0</v>
      </c>
      <c r="BF106" s="61">
        <f t="shared" si="4"/>
        <v>0</v>
      </c>
      <c r="BG106" s="61">
        <f t="shared" si="5"/>
        <v>0</v>
      </c>
      <c r="BH106" s="61">
        <f t="shared" si="6"/>
        <v>0</v>
      </c>
      <c r="BI106" s="61">
        <f t="shared" si="7"/>
        <v>0</v>
      </c>
      <c r="BJ106" s="2" t="s">
        <v>64</v>
      </c>
      <c r="BK106" s="61">
        <f t="shared" si="8"/>
        <v>0</v>
      </c>
      <c r="BL106" s="2" t="s">
        <v>62</v>
      </c>
      <c r="BM106" s="60" t="s">
        <v>69</v>
      </c>
    </row>
    <row r="107" spans="2:65" s="74" customFormat="1" ht="16.5" customHeight="1">
      <c r="B107" s="68"/>
      <c r="C107" s="88">
        <v>9</v>
      </c>
      <c r="D107" s="95"/>
      <c r="E107" s="96"/>
      <c r="F107" s="97" t="s">
        <v>70</v>
      </c>
      <c r="G107" s="98" t="s">
        <v>61</v>
      </c>
      <c r="H107" s="99">
        <v>30</v>
      </c>
      <c r="I107" s="100">
        <v>0</v>
      </c>
      <c r="J107" s="100">
        <f t="shared" si="11"/>
        <v>0</v>
      </c>
      <c r="K107" s="82"/>
      <c r="L107" s="69"/>
      <c r="M107" s="70"/>
      <c r="N107" s="71"/>
      <c r="O107" s="72"/>
      <c r="P107" s="72"/>
      <c r="Q107" s="72"/>
      <c r="R107" s="72"/>
      <c r="S107" s="72"/>
      <c r="T107" s="73"/>
      <c r="AR107" s="75"/>
      <c r="AT107" s="75"/>
      <c r="AU107" s="75"/>
      <c r="AY107" s="76"/>
      <c r="BE107" s="77"/>
      <c r="BF107" s="77"/>
      <c r="BG107" s="77"/>
      <c r="BH107" s="77"/>
      <c r="BI107" s="77"/>
      <c r="BJ107" s="76"/>
      <c r="BK107" s="77"/>
      <c r="BL107" s="76"/>
      <c r="BM107" s="75"/>
    </row>
    <row r="108" spans="2:65" s="74" customFormat="1" ht="32.25" customHeight="1">
      <c r="B108" s="68"/>
      <c r="C108" s="88">
        <v>10</v>
      </c>
      <c r="D108" s="95"/>
      <c r="E108" s="96"/>
      <c r="F108" s="97" t="s">
        <v>88</v>
      </c>
      <c r="G108" s="98" t="s">
        <v>61</v>
      </c>
      <c r="H108" s="99">
        <v>44</v>
      </c>
      <c r="I108" s="100">
        <v>0</v>
      </c>
      <c r="J108" s="100">
        <f>ROUND(I108*H108,2)</f>
        <v>0</v>
      </c>
      <c r="K108" s="83"/>
      <c r="L108" s="68"/>
      <c r="M108" s="78" t="s">
        <v>10</v>
      </c>
      <c r="N108" s="79"/>
      <c r="O108" s="72">
        <v>0.289</v>
      </c>
      <c r="P108" s="72">
        <f t="shared" si="0"/>
        <v>12.716</v>
      </c>
      <c r="Q108" s="72">
        <v>0</v>
      </c>
      <c r="R108" s="72">
        <f t="shared" si="1"/>
        <v>0</v>
      </c>
      <c r="S108" s="72">
        <v>0</v>
      </c>
      <c r="T108" s="73">
        <f t="shared" si="2"/>
        <v>0</v>
      </c>
      <c r="AR108" s="75" t="s">
        <v>62</v>
      </c>
      <c r="AT108" s="75" t="s">
        <v>63</v>
      </c>
      <c r="AU108" s="75" t="s">
        <v>1</v>
      </c>
      <c r="AY108" s="76" t="s">
        <v>60</v>
      </c>
      <c r="BE108" s="77">
        <f t="shared" si="3"/>
        <v>0</v>
      </c>
      <c r="BF108" s="77">
        <f t="shared" si="4"/>
        <v>0</v>
      </c>
      <c r="BG108" s="77">
        <f t="shared" si="5"/>
        <v>0</v>
      </c>
      <c r="BH108" s="77">
        <f t="shared" si="6"/>
        <v>0</v>
      </c>
      <c r="BI108" s="77">
        <f t="shared" si="7"/>
        <v>0</v>
      </c>
      <c r="BJ108" s="76" t="s">
        <v>64</v>
      </c>
      <c r="BK108" s="77">
        <f t="shared" si="8"/>
        <v>0</v>
      </c>
      <c r="BL108" s="76" t="s">
        <v>62</v>
      </c>
      <c r="BM108" s="75" t="s">
        <v>65</v>
      </c>
    </row>
    <row r="109" spans="2:65" s="74" customFormat="1" ht="16.5" customHeight="1">
      <c r="B109" s="68"/>
      <c r="C109" s="88">
        <v>11</v>
      </c>
      <c r="D109" s="95"/>
      <c r="E109" s="96"/>
      <c r="F109" s="97" t="s">
        <v>66</v>
      </c>
      <c r="G109" s="98" t="s">
        <v>61</v>
      </c>
      <c r="H109" s="99">
        <v>44</v>
      </c>
      <c r="I109" s="101">
        <v>0</v>
      </c>
      <c r="J109" s="100">
        <f aca="true" t="shared" si="12" ref="J109:J110">ROUND(I109*H109,2)</f>
        <v>0</v>
      </c>
      <c r="K109" s="82"/>
      <c r="L109" s="69"/>
      <c r="M109" s="70" t="s">
        <v>10</v>
      </c>
      <c r="N109" s="71"/>
      <c r="O109" s="72">
        <v>0</v>
      </c>
      <c r="P109" s="72">
        <f t="shared" si="0"/>
        <v>0</v>
      </c>
      <c r="Q109" s="72">
        <v>0.00011</v>
      </c>
      <c r="R109" s="72">
        <f t="shared" si="1"/>
        <v>0.0048400000000000006</v>
      </c>
      <c r="S109" s="72">
        <v>0</v>
      </c>
      <c r="T109" s="73">
        <f t="shared" si="2"/>
        <v>0</v>
      </c>
      <c r="AR109" s="75" t="s">
        <v>67</v>
      </c>
      <c r="AT109" s="75" t="s">
        <v>68</v>
      </c>
      <c r="AU109" s="75" t="s">
        <v>1</v>
      </c>
      <c r="AY109" s="76" t="s">
        <v>60</v>
      </c>
      <c r="BE109" s="77">
        <f t="shared" si="3"/>
        <v>0</v>
      </c>
      <c r="BF109" s="77">
        <f t="shared" si="4"/>
        <v>0</v>
      </c>
      <c r="BG109" s="77">
        <f t="shared" si="5"/>
        <v>0</v>
      </c>
      <c r="BH109" s="77">
        <f t="shared" si="6"/>
        <v>0</v>
      </c>
      <c r="BI109" s="77">
        <f t="shared" si="7"/>
        <v>0</v>
      </c>
      <c r="BJ109" s="76" t="s">
        <v>64</v>
      </c>
      <c r="BK109" s="77">
        <f t="shared" si="8"/>
        <v>0</v>
      </c>
      <c r="BL109" s="76" t="s">
        <v>62</v>
      </c>
      <c r="BM109" s="75" t="s">
        <v>69</v>
      </c>
    </row>
    <row r="110" spans="2:65" s="74" customFormat="1" ht="16.5" customHeight="1">
      <c r="B110" s="68"/>
      <c r="C110" s="88">
        <v>12</v>
      </c>
      <c r="D110" s="95"/>
      <c r="E110" s="96"/>
      <c r="F110" s="97" t="s">
        <v>70</v>
      </c>
      <c r="G110" s="98" t="s">
        <v>61</v>
      </c>
      <c r="H110" s="99">
        <v>44</v>
      </c>
      <c r="I110" s="100">
        <v>0</v>
      </c>
      <c r="J110" s="100">
        <f t="shared" si="12"/>
        <v>0</v>
      </c>
      <c r="K110" s="82"/>
      <c r="L110" s="69"/>
      <c r="M110" s="70"/>
      <c r="N110" s="71"/>
      <c r="O110" s="72"/>
      <c r="P110" s="72"/>
      <c r="Q110" s="72"/>
      <c r="R110" s="72"/>
      <c r="S110" s="72"/>
      <c r="T110" s="73"/>
      <c r="AR110" s="75"/>
      <c r="AT110" s="75"/>
      <c r="AU110" s="75"/>
      <c r="AY110" s="76"/>
      <c r="BE110" s="77"/>
      <c r="BF110" s="77"/>
      <c r="BG110" s="77"/>
      <c r="BH110" s="77"/>
      <c r="BI110" s="77"/>
      <c r="BJ110" s="76"/>
      <c r="BK110" s="77"/>
      <c r="BL110" s="76"/>
      <c r="BM110" s="75"/>
    </row>
    <row r="111" spans="2:65" s="74" customFormat="1" ht="32.25" customHeight="1">
      <c r="B111" s="68"/>
      <c r="C111" s="88">
        <v>13</v>
      </c>
      <c r="D111" s="95"/>
      <c r="E111" s="96"/>
      <c r="F111" s="97" t="s">
        <v>89</v>
      </c>
      <c r="G111" s="98" t="s">
        <v>61</v>
      </c>
      <c r="H111" s="99">
        <v>5</v>
      </c>
      <c r="I111" s="100">
        <v>0</v>
      </c>
      <c r="J111" s="100">
        <f>ROUND(I111*H111,2)</f>
        <v>0</v>
      </c>
      <c r="K111" s="83"/>
      <c r="L111" s="68"/>
      <c r="M111" s="78" t="s">
        <v>10</v>
      </c>
      <c r="N111" s="79"/>
      <c r="O111" s="72">
        <v>0.289</v>
      </c>
      <c r="P111" s="72">
        <f aca="true" t="shared" si="13" ref="P111:P112">O111*H111</f>
        <v>1.4449999999999998</v>
      </c>
      <c r="Q111" s="72">
        <v>0</v>
      </c>
      <c r="R111" s="72">
        <f aca="true" t="shared" si="14" ref="R111:R112">Q111*H111</f>
        <v>0</v>
      </c>
      <c r="S111" s="72">
        <v>0</v>
      </c>
      <c r="T111" s="73">
        <f aca="true" t="shared" si="15" ref="T111:T112">S111*H111</f>
        <v>0</v>
      </c>
      <c r="AR111" s="75" t="s">
        <v>62</v>
      </c>
      <c r="AT111" s="75" t="s">
        <v>63</v>
      </c>
      <c r="AU111" s="75" t="s">
        <v>1</v>
      </c>
      <c r="AY111" s="76" t="s">
        <v>60</v>
      </c>
      <c r="BE111" s="77">
        <f aca="true" t="shared" si="16" ref="BE111:BE112">IF(N111="základní",J111,0)</f>
        <v>0</v>
      </c>
      <c r="BF111" s="77">
        <f aca="true" t="shared" si="17" ref="BF111:BF112">IF(N111="snížená",J111,0)</f>
        <v>0</v>
      </c>
      <c r="BG111" s="77">
        <f aca="true" t="shared" si="18" ref="BG111:BG112">IF(N111="zákl. přenesená",J111,0)</f>
        <v>0</v>
      </c>
      <c r="BH111" s="77">
        <f aca="true" t="shared" si="19" ref="BH111:BH112">IF(N111="sníž. přenesená",J111,0)</f>
        <v>0</v>
      </c>
      <c r="BI111" s="77">
        <f aca="true" t="shared" si="20" ref="BI111:BI112">IF(N111="nulová",J111,0)</f>
        <v>0</v>
      </c>
      <c r="BJ111" s="76" t="s">
        <v>64</v>
      </c>
      <c r="BK111" s="77">
        <f aca="true" t="shared" si="21" ref="BK111:BK112">ROUND(I111*H111,2)</f>
        <v>0</v>
      </c>
      <c r="BL111" s="76" t="s">
        <v>62</v>
      </c>
      <c r="BM111" s="75" t="s">
        <v>65</v>
      </c>
    </row>
    <row r="112" spans="2:65" s="74" customFormat="1" ht="16.5" customHeight="1">
      <c r="B112" s="68"/>
      <c r="C112" s="88">
        <v>14</v>
      </c>
      <c r="D112" s="95"/>
      <c r="E112" s="96"/>
      <c r="F112" s="97" t="s">
        <v>66</v>
      </c>
      <c r="G112" s="98" t="s">
        <v>61</v>
      </c>
      <c r="H112" s="99">
        <v>5</v>
      </c>
      <c r="I112" s="101">
        <v>0</v>
      </c>
      <c r="J112" s="100">
        <f aca="true" t="shared" si="22" ref="J112:J113">ROUND(I112*H112,2)</f>
        <v>0</v>
      </c>
      <c r="K112" s="82"/>
      <c r="L112" s="69"/>
      <c r="M112" s="70" t="s">
        <v>10</v>
      </c>
      <c r="N112" s="71"/>
      <c r="O112" s="72">
        <v>0</v>
      </c>
      <c r="P112" s="72">
        <f t="shared" si="13"/>
        <v>0</v>
      </c>
      <c r="Q112" s="72">
        <v>0.00011</v>
      </c>
      <c r="R112" s="72">
        <f t="shared" si="14"/>
        <v>0.00055</v>
      </c>
      <c r="S112" s="72">
        <v>0</v>
      </c>
      <c r="T112" s="73">
        <f t="shared" si="15"/>
        <v>0</v>
      </c>
      <c r="AR112" s="75" t="s">
        <v>67</v>
      </c>
      <c r="AT112" s="75" t="s">
        <v>68</v>
      </c>
      <c r="AU112" s="75" t="s">
        <v>1</v>
      </c>
      <c r="AY112" s="76" t="s">
        <v>60</v>
      </c>
      <c r="BE112" s="77">
        <f t="shared" si="16"/>
        <v>0</v>
      </c>
      <c r="BF112" s="77">
        <f t="shared" si="17"/>
        <v>0</v>
      </c>
      <c r="BG112" s="77">
        <f t="shared" si="18"/>
        <v>0</v>
      </c>
      <c r="BH112" s="77">
        <f t="shared" si="19"/>
        <v>0</v>
      </c>
      <c r="BI112" s="77">
        <f t="shared" si="20"/>
        <v>0</v>
      </c>
      <c r="BJ112" s="76" t="s">
        <v>64</v>
      </c>
      <c r="BK112" s="77">
        <f t="shared" si="21"/>
        <v>0</v>
      </c>
      <c r="BL112" s="76" t="s">
        <v>62</v>
      </c>
      <c r="BM112" s="75" t="s">
        <v>69</v>
      </c>
    </row>
    <row r="113" spans="2:65" s="74" customFormat="1" ht="16.5" customHeight="1">
      <c r="B113" s="68"/>
      <c r="C113" s="88">
        <v>15</v>
      </c>
      <c r="D113" s="95"/>
      <c r="E113" s="96"/>
      <c r="F113" s="97" t="s">
        <v>70</v>
      </c>
      <c r="G113" s="98" t="s">
        <v>61</v>
      </c>
      <c r="H113" s="99">
        <v>5</v>
      </c>
      <c r="I113" s="100">
        <v>0</v>
      </c>
      <c r="J113" s="100">
        <f t="shared" si="22"/>
        <v>0</v>
      </c>
      <c r="K113" s="82"/>
      <c r="L113" s="69"/>
      <c r="M113" s="70"/>
      <c r="N113" s="71"/>
      <c r="O113" s="72"/>
      <c r="P113" s="72"/>
      <c r="Q113" s="72"/>
      <c r="R113" s="72"/>
      <c r="S113" s="72"/>
      <c r="T113" s="73"/>
      <c r="AR113" s="75"/>
      <c r="AT113" s="75"/>
      <c r="AU113" s="75"/>
      <c r="AY113" s="76"/>
      <c r="BE113" s="77"/>
      <c r="BF113" s="77"/>
      <c r="BG113" s="77"/>
      <c r="BH113" s="77"/>
      <c r="BI113" s="77"/>
      <c r="BJ113" s="76"/>
      <c r="BK113" s="77"/>
      <c r="BL113" s="76"/>
      <c r="BM113" s="75"/>
    </row>
    <row r="114" spans="2:65" s="74" customFormat="1" ht="32.25" customHeight="1">
      <c r="B114" s="68"/>
      <c r="C114" s="88">
        <v>16</v>
      </c>
      <c r="D114" s="95"/>
      <c r="E114" s="96"/>
      <c r="F114" s="97" t="s">
        <v>90</v>
      </c>
      <c r="G114" s="98" t="s">
        <v>61</v>
      </c>
      <c r="H114" s="99">
        <v>7</v>
      </c>
      <c r="I114" s="100">
        <v>0</v>
      </c>
      <c r="J114" s="100">
        <f>ROUND(I114*H114,2)</f>
        <v>0</v>
      </c>
      <c r="K114" s="83"/>
      <c r="L114" s="68"/>
      <c r="M114" s="78" t="s">
        <v>10</v>
      </c>
      <c r="N114" s="79"/>
      <c r="O114" s="72">
        <v>0.289</v>
      </c>
      <c r="P114" s="72">
        <f aca="true" t="shared" si="23" ref="P114:P117">O114*H114</f>
        <v>2.0229999999999997</v>
      </c>
      <c r="Q114" s="72">
        <v>0</v>
      </c>
      <c r="R114" s="72">
        <f aca="true" t="shared" si="24" ref="R114:R117">Q114*H114</f>
        <v>0</v>
      </c>
      <c r="S114" s="72">
        <v>0</v>
      </c>
      <c r="T114" s="73">
        <f aca="true" t="shared" si="25" ref="T114:T117">S114*H114</f>
        <v>0</v>
      </c>
      <c r="AR114" s="75" t="s">
        <v>62</v>
      </c>
      <c r="AT114" s="75" t="s">
        <v>63</v>
      </c>
      <c r="AU114" s="75" t="s">
        <v>1</v>
      </c>
      <c r="AY114" s="76" t="s">
        <v>60</v>
      </c>
      <c r="BE114" s="77">
        <f aca="true" t="shared" si="26" ref="BE114:BE117">IF(N114="základní",J114,0)</f>
        <v>0</v>
      </c>
      <c r="BF114" s="77">
        <f aca="true" t="shared" si="27" ref="BF114:BF117">IF(N114="snížená",J114,0)</f>
        <v>0</v>
      </c>
      <c r="BG114" s="77">
        <f aca="true" t="shared" si="28" ref="BG114:BG117">IF(N114="zákl. přenesená",J114,0)</f>
        <v>0</v>
      </c>
      <c r="BH114" s="77">
        <f aca="true" t="shared" si="29" ref="BH114:BH117">IF(N114="sníž. přenesená",J114,0)</f>
        <v>0</v>
      </c>
      <c r="BI114" s="77">
        <f aca="true" t="shared" si="30" ref="BI114:BI117">IF(N114="nulová",J114,0)</f>
        <v>0</v>
      </c>
      <c r="BJ114" s="76" t="s">
        <v>64</v>
      </c>
      <c r="BK114" s="77">
        <f aca="true" t="shared" si="31" ref="BK114:BK117">ROUND(I114*H114,2)</f>
        <v>0</v>
      </c>
      <c r="BL114" s="76" t="s">
        <v>62</v>
      </c>
      <c r="BM114" s="75" t="s">
        <v>65</v>
      </c>
    </row>
    <row r="115" spans="2:65" s="74" customFormat="1" ht="16.5" customHeight="1">
      <c r="B115" s="68"/>
      <c r="C115" s="88">
        <v>17</v>
      </c>
      <c r="D115" s="95"/>
      <c r="E115" s="96"/>
      <c r="F115" s="97" t="s">
        <v>66</v>
      </c>
      <c r="G115" s="98" t="s">
        <v>61</v>
      </c>
      <c r="H115" s="99">
        <v>7</v>
      </c>
      <c r="I115" s="101">
        <v>0</v>
      </c>
      <c r="J115" s="100">
        <f aca="true" t="shared" si="32" ref="J115">ROUND(I115*H115,2)</f>
        <v>0</v>
      </c>
      <c r="K115" s="82"/>
      <c r="L115" s="69"/>
      <c r="M115" s="70" t="s">
        <v>10</v>
      </c>
      <c r="N115" s="71"/>
      <c r="O115" s="72">
        <v>0</v>
      </c>
      <c r="P115" s="72">
        <f t="shared" si="23"/>
        <v>0</v>
      </c>
      <c r="Q115" s="72">
        <v>0.00011</v>
      </c>
      <c r="R115" s="72">
        <f t="shared" si="24"/>
        <v>0.0007700000000000001</v>
      </c>
      <c r="S115" s="72">
        <v>0</v>
      </c>
      <c r="T115" s="73">
        <f t="shared" si="25"/>
        <v>0</v>
      </c>
      <c r="AR115" s="75" t="s">
        <v>67</v>
      </c>
      <c r="AT115" s="75" t="s">
        <v>68</v>
      </c>
      <c r="AU115" s="75" t="s">
        <v>1</v>
      </c>
      <c r="AY115" s="76" t="s">
        <v>60</v>
      </c>
      <c r="BE115" s="77">
        <f t="shared" si="26"/>
        <v>0</v>
      </c>
      <c r="BF115" s="77">
        <f t="shared" si="27"/>
        <v>0</v>
      </c>
      <c r="BG115" s="77">
        <f t="shared" si="28"/>
        <v>0</v>
      </c>
      <c r="BH115" s="77">
        <f t="shared" si="29"/>
        <v>0</v>
      </c>
      <c r="BI115" s="77">
        <f t="shared" si="30"/>
        <v>0</v>
      </c>
      <c r="BJ115" s="76" t="s">
        <v>64</v>
      </c>
      <c r="BK115" s="77">
        <f t="shared" si="31"/>
        <v>0</v>
      </c>
      <c r="BL115" s="76" t="s">
        <v>62</v>
      </c>
      <c r="BM115" s="75" t="s">
        <v>69</v>
      </c>
    </row>
    <row r="116" spans="2:65" s="74" customFormat="1" ht="32.25" customHeight="1">
      <c r="B116" s="68"/>
      <c r="C116" s="88">
        <v>18</v>
      </c>
      <c r="D116" s="95"/>
      <c r="E116" s="96"/>
      <c r="F116" s="97" t="s">
        <v>91</v>
      </c>
      <c r="G116" s="98" t="s">
        <v>61</v>
      </c>
      <c r="H116" s="99">
        <v>52</v>
      </c>
      <c r="I116" s="100">
        <v>0</v>
      </c>
      <c r="J116" s="100">
        <f>ROUND(I116*H116,2)</f>
        <v>0</v>
      </c>
      <c r="K116" s="83"/>
      <c r="L116" s="68"/>
      <c r="M116" s="78" t="s">
        <v>10</v>
      </c>
      <c r="N116" s="79"/>
      <c r="O116" s="72">
        <v>0.289</v>
      </c>
      <c r="P116" s="72">
        <f t="shared" si="23"/>
        <v>15.027999999999999</v>
      </c>
      <c r="Q116" s="72">
        <v>0</v>
      </c>
      <c r="R116" s="72">
        <f t="shared" si="24"/>
        <v>0</v>
      </c>
      <c r="S116" s="72">
        <v>0</v>
      </c>
      <c r="T116" s="73">
        <f t="shared" si="25"/>
        <v>0</v>
      </c>
      <c r="AR116" s="75" t="s">
        <v>62</v>
      </c>
      <c r="AT116" s="75" t="s">
        <v>63</v>
      </c>
      <c r="AU116" s="75" t="s">
        <v>1</v>
      </c>
      <c r="AY116" s="76" t="s">
        <v>60</v>
      </c>
      <c r="BE116" s="77">
        <f t="shared" si="26"/>
        <v>0</v>
      </c>
      <c r="BF116" s="77">
        <f t="shared" si="27"/>
        <v>0</v>
      </c>
      <c r="BG116" s="77">
        <f t="shared" si="28"/>
        <v>0</v>
      </c>
      <c r="BH116" s="77">
        <f t="shared" si="29"/>
        <v>0</v>
      </c>
      <c r="BI116" s="77">
        <f t="shared" si="30"/>
        <v>0</v>
      </c>
      <c r="BJ116" s="76" t="s">
        <v>64</v>
      </c>
      <c r="BK116" s="77">
        <f t="shared" si="31"/>
        <v>0</v>
      </c>
      <c r="BL116" s="76" t="s">
        <v>62</v>
      </c>
      <c r="BM116" s="75" t="s">
        <v>65</v>
      </c>
    </row>
    <row r="117" spans="2:65" s="74" customFormat="1" ht="16.5" customHeight="1">
      <c r="B117" s="68"/>
      <c r="C117" s="88">
        <v>19</v>
      </c>
      <c r="D117" s="95"/>
      <c r="E117" s="96"/>
      <c r="F117" s="97" t="s">
        <v>66</v>
      </c>
      <c r="G117" s="98" t="s">
        <v>61</v>
      </c>
      <c r="H117" s="99">
        <v>52</v>
      </c>
      <c r="I117" s="101">
        <v>0</v>
      </c>
      <c r="J117" s="100">
        <f aca="true" t="shared" si="33" ref="J117:J118">ROUND(I117*H117,2)</f>
        <v>0</v>
      </c>
      <c r="K117" s="82"/>
      <c r="L117" s="69"/>
      <c r="M117" s="70" t="s">
        <v>10</v>
      </c>
      <c r="N117" s="71"/>
      <c r="O117" s="72">
        <v>0</v>
      </c>
      <c r="P117" s="72">
        <f t="shared" si="23"/>
        <v>0</v>
      </c>
      <c r="Q117" s="72">
        <v>0.00011</v>
      </c>
      <c r="R117" s="72">
        <f t="shared" si="24"/>
        <v>0.00572</v>
      </c>
      <c r="S117" s="72">
        <v>0</v>
      </c>
      <c r="T117" s="73">
        <f t="shared" si="25"/>
        <v>0</v>
      </c>
      <c r="AR117" s="75" t="s">
        <v>67</v>
      </c>
      <c r="AT117" s="75" t="s">
        <v>68</v>
      </c>
      <c r="AU117" s="75" t="s">
        <v>1</v>
      </c>
      <c r="AY117" s="76" t="s">
        <v>60</v>
      </c>
      <c r="BE117" s="77">
        <f t="shared" si="26"/>
        <v>0</v>
      </c>
      <c r="BF117" s="77">
        <f t="shared" si="27"/>
        <v>0</v>
      </c>
      <c r="BG117" s="77">
        <f t="shared" si="28"/>
        <v>0</v>
      </c>
      <c r="BH117" s="77">
        <f t="shared" si="29"/>
        <v>0</v>
      </c>
      <c r="BI117" s="77">
        <f t="shared" si="30"/>
        <v>0</v>
      </c>
      <c r="BJ117" s="76" t="s">
        <v>64</v>
      </c>
      <c r="BK117" s="77">
        <f t="shared" si="31"/>
        <v>0</v>
      </c>
      <c r="BL117" s="76" t="s">
        <v>62</v>
      </c>
      <c r="BM117" s="75" t="s">
        <v>69</v>
      </c>
    </row>
    <row r="118" spans="2:65" s="74" customFormat="1" ht="16.5" customHeight="1">
      <c r="B118" s="68"/>
      <c r="C118" s="88">
        <v>20</v>
      </c>
      <c r="D118" s="95"/>
      <c r="E118" s="96"/>
      <c r="F118" s="97" t="s">
        <v>70</v>
      </c>
      <c r="G118" s="98" t="s">
        <v>61</v>
      </c>
      <c r="H118" s="99">
        <v>59</v>
      </c>
      <c r="I118" s="100">
        <v>0</v>
      </c>
      <c r="J118" s="100">
        <f t="shared" si="33"/>
        <v>0</v>
      </c>
      <c r="K118" s="82"/>
      <c r="L118" s="69"/>
      <c r="M118" s="70"/>
      <c r="N118" s="71"/>
      <c r="O118" s="72"/>
      <c r="P118" s="72"/>
      <c r="Q118" s="72"/>
      <c r="R118" s="72"/>
      <c r="S118" s="72"/>
      <c r="T118" s="73"/>
      <c r="AR118" s="75"/>
      <c r="AT118" s="75"/>
      <c r="AU118" s="75"/>
      <c r="AY118" s="76"/>
      <c r="BE118" s="77"/>
      <c r="BF118" s="77"/>
      <c r="BG118" s="77"/>
      <c r="BH118" s="77"/>
      <c r="BI118" s="77"/>
      <c r="BJ118" s="76"/>
      <c r="BK118" s="77"/>
      <c r="BL118" s="76"/>
      <c r="BM118" s="75"/>
    </row>
    <row r="119" spans="2:65" s="74" customFormat="1" ht="32.25" customHeight="1">
      <c r="B119" s="68"/>
      <c r="C119" s="88">
        <v>21</v>
      </c>
      <c r="D119" s="95"/>
      <c r="E119" s="96"/>
      <c r="F119" s="97" t="s">
        <v>92</v>
      </c>
      <c r="G119" s="98" t="s">
        <v>61</v>
      </c>
      <c r="H119" s="99">
        <v>3</v>
      </c>
      <c r="I119" s="100">
        <v>0</v>
      </c>
      <c r="J119" s="100">
        <f aca="true" t="shared" si="34" ref="J119:J120">ROUND(I119*H119,2)</f>
        <v>0</v>
      </c>
      <c r="K119" s="83"/>
      <c r="L119" s="68"/>
      <c r="M119" s="78"/>
      <c r="N119" s="79"/>
      <c r="O119" s="72"/>
      <c r="P119" s="72"/>
      <c r="Q119" s="72"/>
      <c r="R119" s="72"/>
      <c r="S119" s="72"/>
      <c r="T119" s="73"/>
      <c r="AR119" s="75"/>
      <c r="AT119" s="75"/>
      <c r="AU119" s="75"/>
      <c r="AY119" s="76"/>
      <c r="BE119" s="77"/>
      <c r="BF119" s="77"/>
      <c r="BG119" s="77"/>
      <c r="BH119" s="77"/>
      <c r="BI119" s="77"/>
      <c r="BJ119" s="76"/>
      <c r="BK119" s="77"/>
      <c r="BL119" s="76"/>
      <c r="BM119" s="75"/>
    </row>
    <row r="120" spans="2:65" s="9" customFormat="1" ht="16.5" customHeight="1">
      <c r="B120" s="8"/>
      <c r="C120" s="88">
        <v>22</v>
      </c>
      <c r="D120" s="88"/>
      <c r="E120" s="89"/>
      <c r="F120" s="90" t="s">
        <v>66</v>
      </c>
      <c r="G120" s="91" t="s">
        <v>61</v>
      </c>
      <c r="H120" s="92">
        <v>3</v>
      </c>
      <c r="I120" s="94">
        <v>0</v>
      </c>
      <c r="J120" s="93">
        <f t="shared" si="34"/>
        <v>0</v>
      </c>
      <c r="K120" s="81"/>
      <c r="L120" s="62"/>
      <c r="M120" s="63" t="s">
        <v>10</v>
      </c>
      <c r="N120" s="64"/>
      <c r="O120" s="58">
        <v>0</v>
      </c>
      <c r="P120" s="58">
        <f aca="true" t="shared" si="35" ref="P120">O120*H120</f>
        <v>0</v>
      </c>
      <c r="Q120" s="58">
        <v>0.00011</v>
      </c>
      <c r="R120" s="58">
        <f aca="true" t="shared" si="36" ref="R120">Q120*H120</f>
        <v>0.00033</v>
      </c>
      <c r="S120" s="58">
        <v>0</v>
      </c>
      <c r="T120" s="59">
        <f aca="true" t="shared" si="37" ref="T120">S120*H120</f>
        <v>0</v>
      </c>
      <c r="AR120" s="60" t="s">
        <v>67</v>
      </c>
      <c r="AT120" s="60" t="s">
        <v>68</v>
      </c>
      <c r="AU120" s="60" t="s">
        <v>1</v>
      </c>
      <c r="AY120" s="2" t="s">
        <v>60</v>
      </c>
      <c r="BE120" s="61">
        <f aca="true" t="shared" si="38" ref="BE120">IF(N120="základní",J120,0)</f>
        <v>0</v>
      </c>
      <c r="BF120" s="61">
        <f aca="true" t="shared" si="39" ref="BF120">IF(N120="snížená",J120,0)</f>
        <v>0</v>
      </c>
      <c r="BG120" s="61">
        <f aca="true" t="shared" si="40" ref="BG120">IF(N120="zákl. přenesená",J120,0)</f>
        <v>0</v>
      </c>
      <c r="BH120" s="61">
        <f aca="true" t="shared" si="41" ref="BH120">IF(N120="sníž. přenesená",J120,0)</f>
        <v>0</v>
      </c>
      <c r="BI120" s="61">
        <f aca="true" t="shared" si="42" ref="BI120">IF(N120="nulová",J120,0)</f>
        <v>0</v>
      </c>
      <c r="BJ120" s="2" t="s">
        <v>64</v>
      </c>
      <c r="BK120" s="61">
        <f aca="true" t="shared" si="43" ref="BK120">ROUND(I120*H120,2)</f>
        <v>0</v>
      </c>
      <c r="BL120" s="2" t="s">
        <v>62</v>
      </c>
      <c r="BM120" s="60" t="s">
        <v>69</v>
      </c>
    </row>
    <row r="121" spans="2:65" s="107" customFormat="1" ht="16.5" customHeight="1">
      <c r="B121" s="8"/>
      <c r="C121" s="88">
        <v>23</v>
      </c>
      <c r="D121" s="88"/>
      <c r="E121" s="89"/>
      <c r="F121" s="90" t="s">
        <v>83</v>
      </c>
      <c r="G121" s="91" t="s">
        <v>84</v>
      </c>
      <c r="H121" s="92">
        <v>145</v>
      </c>
      <c r="I121" s="94"/>
      <c r="J121" s="93"/>
      <c r="K121" s="81"/>
      <c r="L121" s="62"/>
      <c r="M121" s="63"/>
      <c r="N121" s="64"/>
      <c r="O121" s="58"/>
      <c r="P121" s="58"/>
      <c r="Q121" s="58"/>
      <c r="R121" s="58"/>
      <c r="S121" s="58"/>
      <c r="T121" s="59"/>
      <c r="AR121" s="60"/>
      <c r="AT121" s="60"/>
      <c r="AU121" s="60"/>
      <c r="AY121" s="2"/>
      <c r="BE121" s="61"/>
      <c r="BF121" s="61"/>
      <c r="BG121" s="61"/>
      <c r="BH121" s="61"/>
      <c r="BI121" s="61"/>
      <c r="BJ121" s="2"/>
      <c r="BK121" s="61"/>
      <c r="BL121" s="2"/>
      <c r="BM121" s="60"/>
    </row>
    <row r="122" spans="2:65" s="107" customFormat="1" ht="16.5" customHeight="1">
      <c r="B122" s="8"/>
      <c r="C122" s="88">
        <v>24</v>
      </c>
      <c r="D122" s="88"/>
      <c r="E122" s="89"/>
      <c r="F122" s="102" t="s">
        <v>82</v>
      </c>
      <c r="G122" s="91" t="s">
        <v>81</v>
      </c>
      <c r="H122" s="92">
        <v>160</v>
      </c>
      <c r="I122" s="94"/>
      <c r="J122" s="93"/>
      <c r="K122" s="81"/>
      <c r="L122" s="62"/>
      <c r="M122" s="63"/>
      <c r="N122" s="64"/>
      <c r="O122" s="58"/>
      <c r="P122" s="58"/>
      <c r="Q122" s="58"/>
      <c r="R122" s="58"/>
      <c r="S122" s="58"/>
      <c r="T122" s="59"/>
      <c r="AR122" s="60"/>
      <c r="AT122" s="60"/>
      <c r="AU122" s="60"/>
      <c r="AY122" s="2"/>
      <c r="BE122" s="61"/>
      <c r="BF122" s="61"/>
      <c r="BG122" s="61"/>
      <c r="BH122" s="61"/>
      <c r="BI122" s="61"/>
      <c r="BJ122" s="2"/>
      <c r="BK122" s="61"/>
      <c r="BL122" s="2"/>
      <c r="BM122" s="60"/>
    </row>
    <row r="123" spans="2:65" s="9" customFormat="1" ht="16.5" customHeight="1">
      <c r="B123" s="8"/>
      <c r="C123" s="88">
        <v>25</v>
      </c>
      <c r="D123" s="88"/>
      <c r="E123" s="89"/>
      <c r="F123" s="108" t="s">
        <v>80</v>
      </c>
      <c r="G123" s="91" t="s">
        <v>81</v>
      </c>
      <c r="H123" s="102">
        <v>160</v>
      </c>
      <c r="I123" s="94">
        <v>0</v>
      </c>
      <c r="J123" s="93">
        <f t="shared" si="9"/>
        <v>0</v>
      </c>
      <c r="K123" s="81"/>
      <c r="L123" s="62"/>
      <c r="M123" s="63" t="s">
        <v>10</v>
      </c>
      <c r="N123" s="64"/>
      <c r="O123" s="58">
        <v>0</v>
      </c>
      <c r="P123" s="58">
        <f t="shared" si="0"/>
        <v>0</v>
      </c>
      <c r="Q123" s="58">
        <v>0</v>
      </c>
      <c r="R123" s="58">
        <f t="shared" si="1"/>
        <v>0</v>
      </c>
      <c r="S123" s="58">
        <v>0</v>
      </c>
      <c r="T123" s="59">
        <f t="shared" si="2"/>
        <v>0</v>
      </c>
      <c r="AR123" s="60" t="s">
        <v>67</v>
      </c>
      <c r="AT123" s="60" t="s">
        <v>68</v>
      </c>
      <c r="AU123" s="60" t="s">
        <v>1</v>
      </c>
      <c r="AY123" s="2" t="s">
        <v>60</v>
      </c>
      <c r="BE123" s="61">
        <f t="shared" si="3"/>
        <v>0</v>
      </c>
      <c r="BF123" s="61">
        <f t="shared" si="4"/>
        <v>0</v>
      </c>
      <c r="BG123" s="61">
        <f t="shared" si="5"/>
        <v>0</v>
      </c>
      <c r="BH123" s="61">
        <f t="shared" si="6"/>
        <v>0</v>
      </c>
      <c r="BI123" s="61">
        <f t="shared" si="7"/>
        <v>0</v>
      </c>
      <c r="BJ123" s="2" t="s">
        <v>64</v>
      </c>
      <c r="BK123" s="61">
        <f t="shared" si="8"/>
        <v>0</v>
      </c>
      <c r="BL123" s="2" t="s">
        <v>62</v>
      </c>
      <c r="BM123" s="60" t="s">
        <v>72</v>
      </c>
    </row>
    <row r="124" spans="2:47" s="9" customFormat="1" ht="16.5" customHeight="1">
      <c r="B124" s="8"/>
      <c r="C124" s="88">
        <v>26</v>
      </c>
      <c r="D124" s="103"/>
      <c r="E124" s="104"/>
      <c r="F124" s="102" t="s">
        <v>73</v>
      </c>
      <c r="G124" s="91" t="s">
        <v>61</v>
      </c>
      <c r="H124" s="102">
        <v>196</v>
      </c>
      <c r="I124" s="94">
        <v>0</v>
      </c>
      <c r="J124" s="93">
        <f t="shared" si="9"/>
        <v>0</v>
      </c>
      <c r="L124" s="8"/>
      <c r="M124" s="65"/>
      <c r="T124" s="66"/>
      <c r="AT124" s="2" t="s">
        <v>74</v>
      </c>
      <c r="AU124" s="2" t="s">
        <v>1</v>
      </c>
    </row>
    <row r="125" spans="2:47" s="9" customFormat="1" ht="16.5" customHeight="1">
      <c r="B125" s="8"/>
      <c r="C125" s="88">
        <v>27</v>
      </c>
      <c r="D125" s="103"/>
      <c r="E125" s="104"/>
      <c r="F125" s="102" t="s">
        <v>75</v>
      </c>
      <c r="G125" s="91" t="s">
        <v>61</v>
      </c>
      <c r="H125" s="102">
        <v>210</v>
      </c>
      <c r="I125" s="94">
        <v>0</v>
      </c>
      <c r="J125" s="93">
        <f t="shared" si="9"/>
        <v>0</v>
      </c>
      <c r="L125" s="8"/>
      <c r="M125" s="65"/>
      <c r="T125" s="66"/>
      <c r="AT125" s="2"/>
      <c r="AU125" s="2"/>
    </row>
    <row r="126" spans="2:65" s="9" customFormat="1" ht="16.5" customHeight="1">
      <c r="B126" s="8"/>
      <c r="C126" s="88">
        <v>28</v>
      </c>
      <c r="D126" s="88"/>
      <c r="E126" s="89"/>
      <c r="F126" s="102" t="s">
        <v>76</v>
      </c>
      <c r="G126" s="91" t="s">
        <v>71</v>
      </c>
      <c r="H126" s="102">
        <v>1</v>
      </c>
      <c r="I126" s="94">
        <v>0</v>
      </c>
      <c r="J126" s="93">
        <f t="shared" si="9"/>
        <v>0</v>
      </c>
      <c r="K126" s="80"/>
      <c r="L126" s="8"/>
      <c r="M126" s="56" t="s">
        <v>10</v>
      </c>
      <c r="N126" s="57"/>
      <c r="O126" s="58">
        <v>0.192</v>
      </c>
      <c r="P126" s="58">
        <f>O126*H126</f>
        <v>0.192</v>
      </c>
      <c r="Q126" s="58">
        <v>0</v>
      </c>
      <c r="R126" s="58">
        <f>Q126*H126</f>
        <v>0</v>
      </c>
      <c r="S126" s="58">
        <v>0</v>
      </c>
      <c r="T126" s="59">
        <f>S126*H126</f>
        <v>0</v>
      </c>
      <c r="AR126" s="60" t="s">
        <v>62</v>
      </c>
      <c r="AT126" s="60" t="s">
        <v>63</v>
      </c>
      <c r="AU126" s="60" t="s">
        <v>1</v>
      </c>
      <c r="AY126" s="2" t="s">
        <v>60</v>
      </c>
      <c r="BE126" s="61">
        <f>IF(N126="základní",J126,0)</f>
        <v>0</v>
      </c>
      <c r="BF126" s="61">
        <f>IF(N126="snížená",J126,0)</f>
        <v>0</v>
      </c>
      <c r="BG126" s="61">
        <f>IF(N126="zákl. přenesená",J126,0)</f>
        <v>0</v>
      </c>
      <c r="BH126" s="61">
        <f>IF(N126="sníž. přenesená",J126,0)</f>
        <v>0</v>
      </c>
      <c r="BI126" s="61">
        <f>IF(N126="nulová",J126,0)</f>
        <v>0</v>
      </c>
      <c r="BJ126" s="2" t="s">
        <v>64</v>
      </c>
      <c r="BK126" s="61">
        <f>ROUND(I126*H126,2)</f>
        <v>0</v>
      </c>
      <c r="BL126" s="2" t="s">
        <v>62</v>
      </c>
      <c r="BM126" s="60" t="s">
        <v>77</v>
      </c>
    </row>
    <row r="127" spans="2:65" s="9" customFormat="1" ht="16.5" customHeight="1">
      <c r="B127" s="8"/>
      <c r="C127" s="88">
        <v>29</v>
      </c>
      <c r="D127" s="88"/>
      <c r="E127" s="89"/>
      <c r="F127" s="102" t="s">
        <v>93</v>
      </c>
      <c r="G127" s="91" t="s">
        <v>71</v>
      </c>
      <c r="H127" s="102">
        <v>1</v>
      </c>
      <c r="I127" s="105">
        <v>0</v>
      </c>
      <c r="J127" s="106">
        <f t="shared" si="9"/>
        <v>0</v>
      </c>
      <c r="K127" s="81"/>
      <c r="L127" s="62"/>
      <c r="M127" s="63" t="s">
        <v>10</v>
      </c>
      <c r="N127" s="64"/>
      <c r="O127" s="58">
        <v>0</v>
      </c>
      <c r="P127" s="58">
        <f>O127*H127</f>
        <v>0</v>
      </c>
      <c r="Q127" s="58">
        <v>0</v>
      </c>
      <c r="R127" s="58">
        <f>Q127*H127</f>
        <v>0</v>
      </c>
      <c r="S127" s="58">
        <v>0</v>
      </c>
      <c r="T127" s="59">
        <f>S127*H127</f>
        <v>0</v>
      </c>
      <c r="AR127" s="60" t="s">
        <v>67</v>
      </c>
      <c r="AT127" s="60" t="s">
        <v>68</v>
      </c>
      <c r="AU127" s="60" t="s">
        <v>1</v>
      </c>
      <c r="AY127" s="2" t="s">
        <v>60</v>
      </c>
      <c r="BE127" s="61">
        <f>IF(N127="základní",J127,0)</f>
        <v>0</v>
      </c>
      <c r="BF127" s="61">
        <f>IF(N127="snížená",J127,0)</f>
        <v>0</v>
      </c>
      <c r="BG127" s="61">
        <f>IF(N127="zákl. přenesená",J127,0)</f>
        <v>0</v>
      </c>
      <c r="BH127" s="61">
        <f>IF(N127="sníž. přenesená",J127,0)</f>
        <v>0</v>
      </c>
      <c r="BI127" s="61">
        <f>IF(N127="nulová",J127,0)</f>
        <v>0</v>
      </c>
      <c r="BJ127" s="2" t="s">
        <v>64</v>
      </c>
      <c r="BK127" s="61">
        <f>ROUND(I127*H127,2)</f>
        <v>0</v>
      </c>
      <c r="BL127" s="2" t="s">
        <v>62</v>
      </c>
      <c r="BM127" s="60" t="s">
        <v>78</v>
      </c>
    </row>
    <row r="128" spans="2:12" s="9" customFormat="1" ht="6.95" customHeight="1"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8"/>
    </row>
  </sheetData>
  <mergeCells count="8">
    <mergeCell ref="E87:H87"/>
    <mergeCell ref="E89:H89"/>
    <mergeCell ref="L2:V2"/>
    <mergeCell ref="E7:H7"/>
    <mergeCell ref="E9:H9"/>
    <mergeCell ref="E27:J27"/>
    <mergeCell ref="E48:H48"/>
    <mergeCell ref="E50:H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Němeček</dc:creator>
  <cp:keywords/>
  <dc:description/>
  <cp:lastModifiedBy>Kotisova</cp:lastModifiedBy>
  <cp:lastPrinted>2020-04-15T09:54:57Z</cp:lastPrinted>
  <dcterms:created xsi:type="dcterms:W3CDTF">2019-10-16T09:59:03Z</dcterms:created>
  <dcterms:modified xsi:type="dcterms:W3CDTF">2020-12-10T07:20:42Z</dcterms:modified>
  <cp:category/>
  <cp:version/>
  <cp:contentType/>
  <cp:contentStatus/>
</cp:coreProperties>
</file>