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home$\susicky\Documents\SUSPK\Domažlice\PROVOZNÍ STŔEDISKO DOMAŽLICE\Rodné listy veřejných zakázek\2020\Oprava povrchu Poběžovice-Sedlec\"/>
    </mc:Choice>
  </mc:AlternateContent>
  <bookViews>
    <workbookView xWindow="0" yWindow="0" windowWidth="28770" windowHeight="14070" activeTab="3"/>
  </bookViews>
  <sheets>
    <sheet name="Pokyny pro vyplnění" sheetId="11" r:id="rId1"/>
    <sheet name="Stavba" sheetId="1" r:id="rId2"/>
    <sheet name="VzorPolozky" sheetId="10" state="hidden" r:id="rId3"/>
    <sheet name="SO 01  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 2 Pol'!$A$1:$X$43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2" l="1"/>
  <c r="K8" i="12"/>
  <c r="G9" i="12"/>
  <c r="I9" i="12"/>
  <c r="I8" i="12" s="1"/>
  <c r="K9" i="12"/>
  <c r="M9" i="12"/>
  <c r="M8" i="12" s="1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Q10" i="12" s="1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6" i="12"/>
  <c r="G15" i="12" s="1"/>
  <c r="I51" i="1" s="1"/>
  <c r="I16" i="12"/>
  <c r="K16" i="12"/>
  <c r="O16" i="12"/>
  <c r="Q16" i="12"/>
  <c r="V16" i="12"/>
  <c r="G17" i="12"/>
  <c r="I17" i="12"/>
  <c r="I15" i="12" s="1"/>
  <c r="K17" i="12"/>
  <c r="M17" i="12"/>
  <c r="O17" i="12"/>
  <c r="Q17" i="12"/>
  <c r="V17" i="12"/>
  <c r="G18" i="12"/>
  <c r="M18" i="12" s="1"/>
  <c r="I18" i="12"/>
  <c r="K18" i="12"/>
  <c r="O18" i="12"/>
  <c r="Q18" i="12"/>
  <c r="V18" i="12"/>
  <c r="G20" i="12"/>
  <c r="G19" i="12" s="1"/>
  <c r="I52" i="1" s="1"/>
  <c r="I20" i="12"/>
  <c r="K20" i="12"/>
  <c r="O20" i="12"/>
  <c r="Q20" i="12"/>
  <c r="V20" i="12"/>
  <c r="V19" i="12" s="1"/>
  <c r="G21" i="12"/>
  <c r="I21" i="12"/>
  <c r="K21" i="12"/>
  <c r="M21" i="12"/>
  <c r="O21" i="12"/>
  <c r="Q21" i="12"/>
  <c r="V21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V22" i="12" s="1"/>
  <c r="G26" i="12"/>
  <c r="I26" i="12"/>
  <c r="K26" i="12"/>
  <c r="O26" i="12"/>
  <c r="Q26" i="12"/>
  <c r="V26" i="12"/>
  <c r="V25" i="12" s="1"/>
  <c r="G27" i="12"/>
  <c r="M27" i="12" s="1"/>
  <c r="I27" i="12"/>
  <c r="I25" i="12" s="1"/>
  <c r="K27" i="12"/>
  <c r="O27" i="12"/>
  <c r="Q27" i="12"/>
  <c r="Q25" i="12" s="1"/>
  <c r="V27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K30" i="12"/>
  <c r="V30" i="12"/>
  <c r="G31" i="12"/>
  <c r="M31" i="12" s="1"/>
  <c r="M30" i="12" s="1"/>
  <c r="I31" i="12"/>
  <c r="I30" i="12" s="1"/>
  <c r="K31" i="12"/>
  <c r="O31" i="12"/>
  <c r="O30" i="12" s="1"/>
  <c r="Q31" i="12"/>
  <c r="Q30" i="12" s="1"/>
  <c r="V31" i="12"/>
  <c r="AE33" i="12"/>
  <c r="F41" i="1" s="1"/>
  <c r="I19" i="1"/>
  <c r="I18" i="1"/>
  <c r="I17" i="1"/>
  <c r="H42" i="1"/>
  <c r="Q15" i="12" l="1"/>
  <c r="O15" i="12"/>
  <c r="I49" i="1"/>
  <c r="I56" i="1" s="1"/>
  <c r="O22" i="12"/>
  <c r="I19" i="12"/>
  <c r="K15" i="12"/>
  <c r="V10" i="12"/>
  <c r="K22" i="12"/>
  <c r="I22" i="12"/>
  <c r="F39" i="1"/>
  <c r="F42" i="1" s="1"/>
  <c r="G23" i="1" s="1"/>
  <c r="O10" i="12"/>
  <c r="G30" i="12"/>
  <c r="I55" i="1" s="1"/>
  <c r="I20" i="1" s="1"/>
  <c r="K25" i="12"/>
  <c r="K10" i="12"/>
  <c r="I10" i="12"/>
  <c r="F40" i="1"/>
  <c r="O25" i="12"/>
  <c r="Q19" i="12"/>
  <c r="O19" i="12"/>
  <c r="G25" i="12"/>
  <c r="I54" i="1" s="1"/>
  <c r="Q22" i="12"/>
  <c r="K19" i="12"/>
  <c r="V15" i="12"/>
  <c r="M22" i="12"/>
  <c r="M10" i="12"/>
  <c r="G22" i="12"/>
  <c r="I53" i="1" s="1"/>
  <c r="G10" i="12"/>
  <c r="I50" i="1" s="1"/>
  <c r="I16" i="1" s="1"/>
  <c r="I21" i="1" s="1"/>
  <c r="AF33" i="12"/>
  <c r="M26" i="12"/>
  <c r="M25" i="12" s="1"/>
  <c r="M20" i="12"/>
  <c r="M19" i="12" s="1"/>
  <c r="M16" i="12"/>
  <c r="M15" i="12" s="1"/>
  <c r="J28" i="1"/>
  <c r="J26" i="1"/>
  <c r="G38" i="1"/>
  <c r="F38" i="1"/>
  <c r="J23" i="1"/>
  <c r="J24" i="1"/>
  <c r="J25" i="1"/>
  <c r="J27" i="1"/>
  <c r="E24" i="1"/>
  <c r="G24" i="1"/>
  <c r="E26" i="1"/>
  <c r="G26" i="1"/>
  <c r="J55" i="1" l="1"/>
  <c r="J52" i="1"/>
  <c r="J50" i="1"/>
  <c r="J53" i="1"/>
  <c r="J49" i="1"/>
  <c r="J51" i="1"/>
  <c r="A27" i="1"/>
  <c r="A28" i="1" s="1"/>
  <c r="G40" i="1"/>
  <c r="I40" i="1" s="1"/>
  <c r="G41" i="1"/>
  <c r="I41" i="1" s="1"/>
  <c r="G39" i="1"/>
  <c r="G42" i="1" s="1"/>
  <c r="G25" i="1" s="1"/>
  <c r="G33" i="12"/>
  <c r="I39" i="1"/>
  <c r="I42" i="1" s="1"/>
  <c r="J40" i="1" s="1"/>
  <c r="J54" i="1"/>
  <c r="J56" i="1" s="1"/>
  <c r="J41" i="1"/>
  <c r="G28" i="1"/>
  <c r="G27" i="1" s="1"/>
  <c r="G29" i="1" s="1"/>
  <c r="J39" i="1" l="1"/>
  <c r="J42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Aleš Ligas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<sst xmlns="http://schemas.openxmlformats.org/spreadsheetml/2006/main" count="286" uniqueCount="150">
  <si>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</si>
  <si>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</si>
  <si>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</si>
  <si>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</si>
  <si>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</si>
  <si>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</si>
  <si>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</si>
  <si>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</si>
  <si>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</si>
  <si>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</si>
  <si>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</si>
  <si>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</si>
  <si>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</si>
  <si>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</si>
  <si>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</si>
  <si>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</si>
  <si>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</si>
  <si>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</si>
  <si>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</si>
  <si>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</si>
  <si>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</si>
  <si>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</si>
  <si>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</si>
  <si>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</si>
  <si>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</si>
  <si>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</si>
  <si>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</si>
  <si>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</si>
  <si>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</si>
  <si>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</si>
  <si>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</si>
  <si>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</si>
  <si>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</si>
  <si>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</si>
  <si>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</si>
  <si>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</si>
  <si>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</si>
  <si>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</si>
  <si>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</si>
  <si>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</si>
  <si>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</si>
  <si>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</si>
  <si>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</si>
  <si>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</t>
  </si>
  <si>
    <t>Rozpočet 4Q/2020</t>
  </si>
  <si>
    <t xml:space="preserve">SO 01 </t>
  </si>
  <si>
    <t>Komunikace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</si>
  <si>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</si>
  <si>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</si>
  <si>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</si>
  <si>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</si>
  <si>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</si>
  <si>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</si>
  <si>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</si>
  <si>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</si>
  <si>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</si>
  <si>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5</t>
  </si>
  <si>
    <t>91</t>
  </si>
  <si>
    <t>Doplňující práce na komunikaci</t>
  </si>
  <si>
    <t>93</t>
  </si>
  <si>
    <t>Dokončovací práce inženýrských staveb</t>
  </si>
  <si>
    <t>99</t>
  </si>
  <si>
    <t>Staveništní přesun hmot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</si>
  <si>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</si>
  <si>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</si>
  <si>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</si>
  <si>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</si>
  <si>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</si>
  <si>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</si>
  <si>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</si>
  <si>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</si>
  <si>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</si>
  <si>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</si>
  <si>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</si>
  <si>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</si>
  <si>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</si>
  <si>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</si>
  <si>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</si>
  <si>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</si>
  <si>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</si>
  <si>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</si>
  <si>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</si>
  <si>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</si>
  <si>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</si>
  <si>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</si>
  <si>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</si>
  <si>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</si>
  <si>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</si>
  <si>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</si>
  <si>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</si>
  <si>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</si>
  <si>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</si>
  <si>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</si>
  <si>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</si>
  <si>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</si>
  <si>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113151114</t>
  </si>
  <si>
    <t>Fréz.živič.krytu pl.do 500 m2,pruh do 75 cm,tl.4cm</t>
  </si>
  <si>
    <t>m2</t>
  </si>
  <si>
    <t>RTS 20/ I</t>
  </si>
  <si>
    <t>Indiv</t>
  </si>
  <si>
    <t>Práce</t>
  </si>
  <si>
    <t>POL1_</t>
  </si>
  <si>
    <t>577132111</t>
  </si>
  <si>
    <t>Beton asfalt. ACO 11+ obrusný, š.nad 3 m, tl. 4 cm</t>
  </si>
  <si>
    <t>565131211</t>
  </si>
  <si>
    <t>Podklad z obal kamen. ACP 16+, š.nad 3 m, tl. 5 cm</t>
  </si>
  <si>
    <t>573211111</t>
  </si>
  <si>
    <t>Postřik živičný spojovací z asfaltu 0,5-0,7 kg/m2</t>
  </si>
  <si>
    <t>572751111</t>
  </si>
  <si>
    <t>Vyspravení výtluků krytů asf.betonem,1 km do 10 t</t>
  </si>
  <si>
    <t>t</t>
  </si>
  <si>
    <t>919735112</t>
  </si>
  <si>
    <t>Řezání stávajícího živičného krytu tl. 5 - 10 cm</t>
  </si>
  <si>
    <t>m</t>
  </si>
  <si>
    <t>919731122</t>
  </si>
  <si>
    <t>Zarovnání styčné plochy živičné tl. do 10 cm</t>
  </si>
  <si>
    <t>573-000-1T</t>
  </si>
  <si>
    <t>Zalití napojení asfaltovou emulzí</t>
  </si>
  <si>
    <t>Vlastní</t>
  </si>
  <si>
    <t>938909611</t>
  </si>
  <si>
    <t>Odstranění nánosu na krajnicích tl. do 10 cm</t>
  </si>
  <si>
    <t>938908411</t>
  </si>
  <si>
    <t>Očištění povrchu krytu saponátovým roztokem</t>
  </si>
  <si>
    <t>998225111</t>
  </si>
  <si>
    <t>Přesun hmot, pozemní komunikace, kryt živičný</t>
  </si>
  <si>
    <t>Přesun hmot</t>
  </si>
  <si>
    <t>POL7_</t>
  </si>
  <si>
    <t>99-000-01</t>
  </si>
  <si>
    <t>Přesun stavební mechanizace na místo stavby</t>
  </si>
  <si>
    <t>kpl</t>
  </si>
  <si>
    <t>979087212</t>
  </si>
  <si>
    <t>Nakládání suti na dopravní prostředky - komunikace</t>
  </si>
  <si>
    <t>Přesun suti</t>
  </si>
  <si>
    <t>POL8_</t>
  </si>
  <si>
    <t>979083116</t>
  </si>
  <si>
    <t>Vodorovné přemístění suti na skládku do 5000 m</t>
  </si>
  <si>
    <t>979093111</t>
  </si>
  <si>
    <t>Uložení suti na skládku bez zhutnění</t>
  </si>
  <si>
    <t>979990112</t>
  </si>
  <si>
    <t>Poplatek za skládku suti-obal.kam.-asfalt do 30x30</t>
  </si>
  <si>
    <t>005211030R</t>
  </si>
  <si>
    <t xml:space="preserve">Dočasná dopravní opatření </t>
  </si>
  <si>
    <t>Soubor</t>
  </si>
  <si>
    <t>VRN</t>
  </si>
  <si>
    <t>POL99_8</t>
  </si>
  <si>
    <t>SUM</t>
  </si>
  <si>
    <t>Poznámky uchazeče k zadání</t>
  </si>
  <si>
    <t>POPUZIV</t>
  </si>
  <si>
    <t>END</t>
  </si>
  <si>
    <t>Oprava části povrchu komunikace III/19513 v úseku Poběžovice - Sedlec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</si>
</sst>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8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4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7" t="s">
        <v>41</v>
      </c>
      <c r="B2" s="187"/>
      <c r="C2" s="187"/>
      <c r="D2" s="187"/>
      <c r="E2" s="187"/>
      <c r="F2" s="187"/>
      <c r="G2" s="18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9"/>
  <sheetViews>
    <sheetView showGridLines="0" topLeftCell="B1" zoomScaleSheetLayoutView="75" workbookViewId="0">
      <selection activeCell="G15" sqref="G15:H1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2" t="s">
        <v>4</v>
      </c>
      <c r="C1" s="223"/>
      <c r="D1" s="223"/>
      <c r="E1" s="223"/>
      <c r="F1" s="223"/>
      <c r="G1" s="223"/>
      <c r="H1" s="223"/>
      <c r="I1" s="223"/>
      <c r="J1" s="224"/>
    </row>
    <row r="2" spans="1:15" ht="36" customHeight="1" x14ac:dyDescent="0.2">
      <c r="A2" s="2"/>
      <c r="B2" s="77" t="s">
        <v>24</v>
      </c>
      <c r="C2" s="78"/>
      <c r="D2" s="79"/>
      <c r="E2" s="228" t="s">
        <v>149</v>
      </c>
      <c r="F2" s="229"/>
      <c r="G2" s="229"/>
      <c r="H2" s="229"/>
      <c r="I2" s="229"/>
      <c r="J2" s="230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31" t="s">
        <v>46</v>
      </c>
      <c r="F3" s="232"/>
      <c r="G3" s="232"/>
      <c r="H3" s="232"/>
      <c r="I3" s="232"/>
      <c r="J3" s="233"/>
    </row>
    <row r="4" spans="1:15" ht="23.25" customHeight="1" x14ac:dyDescent="0.2">
      <c r="A4" s="76">
        <v>6036</v>
      </c>
      <c r="B4" s="82" t="s">
        <v>48</v>
      </c>
      <c r="C4" s="83"/>
      <c r="D4" s="84"/>
      <c r="E4" s="211" t="s">
        <v>44</v>
      </c>
      <c r="F4" s="212"/>
      <c r="G4" s="212"/>
      <c r="H4" s="212"/>
      <c r="I4" s="212"/>
      <c r="J4" s="213"/>
    </row>
    <row r="5" spans="1:15" ht="24" customHeight="1" x14ac:dyDescent="0.2">
      <c r="A5" s="2"/>
      <c r="B5" s="31" t="s">
        <v>23</v>
      </c>
      <c r="D5" s="216"/>
      <c r="E5" s="217"/>
      <c r="F5" s="217"/>
      <c r="G5" s="217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8"/>
      <c r="E6" s="219"/>
      <c r="F6" s="219"/>
      <c r="G6" s="219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0"/>
      <c r="F7" s="221"/>
      <c r="G7" s="221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5"/>
      <c r="E11" s="235"/>
      <c r="F11" s="235"/>
      <c r="G11" s="235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10"/>
      <c r="E12" s="210"/>
      <c r="F12" s="210"/>
      <c r="G12" s="210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4"/>
      <c r="F13" s="215"/>
      <c r="G13" s="215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4"/>
      <c r="F15" s="234"/>
      <c r="G15" s="236"/>
      <c r="H15" s="236"/>
      <c r="I15" s="236" t="s">
        <v>31</v>
      </c>
      <c r="J15" s="237"/>
    </row>
    <row r="16" spans="1:15" ht="23.25" customHeight="1" x14ac:dyDescent="0.2">
      <c r="A16" s="143" t="s">
        <v>26</v>
      </c>
      <c r="B16" s="38" t="s">
        <v>26</v>
      </c>
      <c r="C16" s="62"/>
      <c r="D16" s="63"/>
      <c r="E16" s="199"/>
      <c r="F16" s="200"/>
      <c r="G16" s="199"/>
      <c r="H16" s="200"/>
      <c r="I16" s="199">
        <f>SUMIF(F49:F55,A16,I49:I55)+SUMIF(F49:F55,"PSU",I49:I55)</f>
        <v>0</v>
      </c>
      <c r="J16" s="201"/>
    </row>
    <row r="17" spans="1:10" ht="23.25" customHeight="1" x14ac:dyDescent="0.2">
      <c r="A17" s="143" t="s">
        <v>27</v>
      </c>
      <c r="B17" s="38" t="s">
        <v>27</v>
      </c>
      <c r="C17" s="62"/>
      <c r="D17" s="63"/>
      <c r="E17" s="199"/>
      <c r="F17" s="200"/>
      <c r="G17" s="199"/>
      <c r="H17" s="200"/>
      <c r="I17" s="199">
        <f>SUMIF(F49:F55,A17,I49:I55)</f>
        <v>0</v>
      </c>
      <c r="J17" s="201"/>
    </row>
    <row r="18" spans="1:10" ht="23.25" customHeight="1" x14ac:dyDescent="0.2">
      <c r="A18" s="143" t="s">
        <v>28</v>
      </c>
      <c r="B18" s="38" t="s">
        <v>28</v>
      </c>
      <c r="C18" s="62"/>
      <c r="D18" s="63"/>
      <c r="E18" s="199"/>
      <c r="F18" s="200"/>
      <c r="G18" s="199"/>
      <c r="H18" s="200"/>
      <c r="I18" s="199">
        <f>SUMIF(F49:F55,A18,I49:I55)</f>
        <v>0</v>
      </c>
      <c r="J18" s="201"/>
    </row>
    <row r="19" spans="1:10" ht="23.25" customHeight="1" x14ac:dyDescent="0.2">
      <c r="A19" s="143" t="s">
        <v>67</v>
      </c>
      <c r="B19" s="38" t="s">
        <v>29</v>
      </c>
      <c r="C19" s="62"/>
      <c r="D19" s="63"/>
      <c r="E19" s="199"/>
      <c r="F19" s="200"/>
      <c r="G19" s="199"/>
      <c r="H19" s="200"/>
      <c r="I19" s="199">
        <f>SUMIF(F49:F55,A19,I49:I55)</f>
        <v>0</v>
      </c>
      <c r="J19" s="201"/>
    </row>
    <row r="20" spans="1:10" ht="23.25" customHeight="1" x14ac:dyDescent="0.2">
      <c r="A20" s="143" t="s">
        <v>66</v>
      </c>
      <c r="B20" s="38" t="s">
        <v>30</v>
      </c>
      <c r="C20" s="62"/>
      <c r="D20" s="63"/>
      <c r="E20" s="199"/>
      <c r="F20" s="200"/>
      <c r="G20" s="199"/>
      <c r="H20" s="200"/>
      <c r="I20" s="199">
        <f>SUMIF(F49:F55,A20,I49:I55)</f>
        <v>0</v>
      </c>
      <c r="J20" s="201"/>
    </row>
    <row r="21" spans="1:10" ht="23.25" customHeight="1" x14ac:dyDescent="0.2">
      <c r="A21" s="2"/>
      <c r="B21" s="48" t="s">
        <v>31</v>
      </c>
      <c r="C21" s="64"/>
      <c r="D21" s="65"/>
      <c r="E21" s="202"/>
      <c r="F21" s="238"/>
      <c r="G21" s="202"/>
      <c r="H21" s="238"/>
      <c r="I21" s="202">
        <f>SUM(I16:J20)</f>
        <v>0</v>
      </c>
      <c r="J21" s="203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197">
        <f>ZakladDPHSniVypocet</f>
        <v>0</v>
      </c>
      <c r="H23" s="198"/>
      <c r="I23" s="198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95">
        <f>I23*E23/100</f>
        <v>0</v>
      </c>
      <c r="H24" s="196"/>
      <c r="I24" s="196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197">
        <f>ZakladDPHZaklVypocet</f>
        <v>0</v>
      </c>
      <c r="H25" s="198"/>
      <c r="I25" s="198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25">
        <f>I25*E25/100</f>
        <v>0</v>
      </c>
      <c r="H26" s="226"/>
      <c r="I26" s="226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227">
        <f>CenaCelkemBezDPH-(ZakladDPHSni+ZakladDPHZakl)</f>
        <v>0</v>
      </c>
      <c r="H27" s="227"/>
      <c r="I27" s="227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7" t="s">
        <v>25</v>
      </c>
      <c r="C28" s="118"/>
      <c r="D28" s="118"/>
      <c r="E28" s="119"/>
      <c r="F28" s="120"/>
      <c r="G28" s="205">
        <f>A27</f>
        <v>0</v>
      </c>
      <c r="H28" s="205"/>
      <c r="I28" s="205"/>
      <c r="J28" s="121" t="str">
        <f t="shared" si="0"/>
        <v>CZK</v>
      </c>
    </row>
    <row r="29" spans="1:10" ht="27.75" hidden="1" customHeight="1" thickBot="1" x14ac:dyDescent="0.25">
      <c r="A29" s="2"/>
      <c r="B29" s="117" t="s">
        <v>37</v>
      </c>
      <c r="C29" s="122"/>
      <c r="D29" s="122"/>
      <c r="E29" s="122"/>
      <c r="F29" s="123"/>
      <c r="G29" s="204">
        <f>ZakladDPHSni+DPHSni+ZakladDPHZakl+DPHZakl+Zaokrouhleni</f>
        <v>0</v>
      </c>
      <c r="H29" s="204"/>
      <c r="I29" s="204"/>
      <c r="J29" s="124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6"/>
      <c r="E34" s="207"/>
      <c r="G34" s="208"/>
      <c r="H34" s="209"/>
      <c r="I34" s="209"/>
      <c r="J34" s="25"/>
    </row>
    <row r="35" spans="1:10" ht="12.75" customHeight="1" x14ac:dyDescent="0.2">
      <c r="A35" s="2"/>
      <c r="B35" s="2"/>
      <c r="D35" s="194" t="s">
        <v>2</v>
      </c>
      <c r="E35" s="1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8" t="s">
        <v>1</v>
      </c>
      <c r="J38" s="99" t="s">
        <v>0</v>
      </c>
    </row>
    <row r="39" spans="1:10" ht="25.5" hidden="1" customHeight="1" x14ac:dyDescent="0.2">
      <c r="A39" s="89">
        <v>1</v>
      </c>
      <c r="B39" s="100" t="s">
        <v>49</v>
      </c>
      <c r="C39" s="190"/>
      <c r="D39" s="190"/>
      <c r="E39" s="190"/>
      <c r="F39" s="101">
        <f>'SO 01  2 Pol'!AE33</f>
        <v>0</v>
      </c>
      <c r="G39" s="102">
        <f>'SO 01  2 Pol'!AF33</f>
        <v>0</v>
      </c>
      <c r="H39" s="103"/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">
      <c r="A40" s="89">
        <v>2</v>
      </c>
      <c r="B40" s="106" t="s">
        <v>45</v>
      </c>
      <c r="C40" s="191" t="s">
        <v>46</v>
      </c>
      <c r="D40" s="191"/>
      <c r="E40" s="191"/>
      <c r="F40" s="107">
        <f>'SO 01  2 Pol'!AE33</f>
        <v>0</v>
      </c>
      <c r="G40" s="108">
        <f>'SO 01  2 Pol'!AF33</f>
        <v>0</v>
      </c>
      <c r="H40" s="108"/>
      <c r="I40" s="109">
        <f>F40+G40+H40</f>
        <v>0</v>
      </c>
      <c r="J40" s="110" t="str">
        <f>IF(CenaCelkemVypocet=0,"",I40/CenaCelkemVypocet*100)</f>
        <v/>
      </c>
    </row>
    <row r="41" spans="1:10" ht="25.5" hidden="1" customHeight="1" x14ac:dyDescent="0.2">
      <c r="A41" s="89">
        <v>3</v>
      </c>
      <c r="B41" s="111" t="s">
        <v>43</v>
      </c>
      <c r="C41" s="190" t="s">
        <v>44</v>
      </c>
      <c r="D41" s="190"/>
      <c r="E41" s="190"/>
      <c r="F41" s="112">
        <f>'SO 01  2 Pol'!AE33</f>
        <v>0</v>
      </c>
      <c r="G41" s="103">
        <f>'SO 01  2 Pol'!AF33</f>
        <v>0</v>
      </c>
      <c r="H41" s="103"/>
      <c r="I41" s="104">
        <f>F41+G41+H41</f>
        <v>0</v>
      </c>
      <c r="J41" s="105" t="str">
        <f>IF(CenaCelkemVypocet=0,"",I41/CenaCelkemVypocet*100)</f>
        <v/>
      </c>
    </row>
    <row r="42" spans="1:10" ht="25.5" hidden="1" customHeight="1" x14ac:dyDescent="0.2">
      <c r="A42" s="89"/>
      <c r="B42" s="192" t="s">
        <v>50</v>
      </c>
      <c r="C42" s="193"/>
      <c r="D42" s="193"/>
      <c r="E42" s="193"/>
      <c r="F42" s="113">
        <f>SUMIF(A39:A41,"=1",F39:F41)</f>
        <v>0</v>
      </c>
      <c r="G42" s="114">
        <f>SUMIF(A39:A41,"=1",G39:G41)</f>
        <v>0</v>
      </c>
      <c r="H42" s="114">
        <f>SUMIF(A39:A41,"=1",H39:H41)</f>
        <v>0</v>
      </c>
      <c r="I42" s="115">
        <f>SUMIF(A39:A41,"=1",I39:I41)</f>
        <v>0</v>
      </c>
      <c r="J42" s="116">
        <f>SUMIF(A39:A41,"=1",J39:J41)</f>
        <v>0</v>
      </c>
    </row>
    <row r="46" spans="1:10" ht="15.75" x14ac:dyDescent="0.25">
      <c r="B46" s="125" t="s">
        <v>52</v>
      </c>
    </row>
    <row r="48" spans="1:10" ht="25.5" customHeight="1" x14ac:dyDescent="0.2">
      <c r="A48" s="127"/>
      <c r="B48" s="130" t="s">
        <v>18</v>
      </c>
      <c r="C48" s="130" t="s">
        <v>6</v>
      </c>
      <c r="D48" s="131"/>
      <c r="E48" s="131"/>
      <c r="F48" s="132" t="s">
        <v>53</v>
      </c>
      <c r="G48" s="132"/>
      <c r="H48" s="132"/>
      <c r="I48" s="132" t="s">
        <v>31</v>
      </c>
      <c r="J48" s="132" t="s">
        <v>0</v>
      </c>
    </row>
    <row r="49" spans="1:10" ht="36.75" customHeight="1" x14ac:dyDescent="0.2">
      <c r="A49" s="128"/>
      <c r="B49" s="133" t="s">
        <v>54</v>
      </c>
      <c r="C49" s="188" t="s">
        <v>55</v>
      </c>
      <c r="D49" s="189"/>
      <c r="E49" s="189"/>
      <c r="F49" s="139" t="s">
        <v>26</v>
      </c>
      <c r="G49" s="140"/>
      <c r="H49" s="140"/>
      <c r="I49" s="140">
        <f>'SO 01  2 Pol'!G8</f>
        <v>0</v>
      </c>
      <c r="J49" s="137" t="str">
        <f>IF(I56=0,"",I49/I56*100)</f>
        <v/>
      </c>
    </row>
    <row r="50" spans="1:10" ht="36.75" customHeight="1" x14ac:dyDescent="0.2">
      <c r="A50" s="128"/>
      <c r="B50" s="133" t="s">
        <v>56</v>
      </c>
      <c r="C50" s="188" t="s">
        <v>46</v>
      </c>
      <c r="D50" s="189"/>
      <c r="E50" s="189"/>
      <c r="F50" s="139" t="s">
        <v>26</v>
      </c>
      <c r="G50" s="140"/>
      <c r="H50" s="140"/>
      <c r="I50" s="140">
        <f>'SO 01  2 Pol'!G10</f>
        <v>0</v>
      </c>
      <c r="J50" s="137" t="str">
        <f>IF(I56=0,"",I50/I56*100)</f>
        <v/>
      </c>
    </row>
    <row r="51" spans="1:10" ht="36.75" customHeight="1" x14ac:dyDescent="0.2">
      <c r="A51" s="128"/>
      <c r="B51" s="133" t="s">
        <v>57</v>
      </c>
      <c r="C51" s="188" t="s">
        <v>58</v>
      </c>
      <c r="D51" s="189"/>
      <c r="E51" s="189"/>
      <c r="F51" s="139" t="s">
        <v>26</v>
      </c>
      <c r="G51" s="140"/>
      <c r="H51" s="140"/>
      <c r="I51" s="140">
        <f>'SO 01  2 Pol'!G15</f>
        <v>0</v>
      </c>
      <c r="J51" s="137" t="str">
        <f>IF(I56=0,"",I51/I56*100)</f>
        <v/>
      </c>
    </row>
    <row r="52" spans="1:10" ht="36.75" customHeight="1" x14ac:dyDescent="0.2">
      <c r="A52" s="128"/>
      <c r="B52" s="133" t="s">
        <v>59</v>
      </c>
      <c r="C52" s="188" t="s">
        <v>60</v>
      </c>
      <c r="D52" s="189"/>
      <c r="E52" s="189"/>
      <c r="F52" s="139" t="s">
        <v>26</v>
      </c>
      <c r="G52" s="140"/>
      <c r="H52" s="140"/>
      <c r="I52" s="140">
        <f>'SO 01  2 Pol'!G19</f>
        <v>0</v>
      </c>
      <c r="J52" s="137" t="str">
        <f>IF(I56=0,"",I52/I56*100)</f>
        <v/>
      </c>
    </row>
    <row r="53" spans="1:10" ht="36.75" customHeight="1" x14ac:dyDescent="0.2">
      <c r="A53" s="128"/>
      <c r="B53" s="133" t="s">
        <v>61</v>
      </c>
      <c r="C53" s="188" t="s">
        <v>62</v>
      </c>
      <c r="D53" s="189"/>
      <c r="E53" s="189"/>
      <c r="F53" s="139" t="s">
        <v>26</v>
      </c>
      <c r="G53" s="140"/>
      <c r="H53" s="140"/>
      <c r="I53" s="140">
        <f>'SO 01  2 Pol'!G22</f>
        <v>0</v>
      </c>
      <c r="J53" s="137" t="str">
        <f>IF(I56=0,"",I53/I56*100)</f>
        <v/>
      </c>
    </row>
    <row r="54" spans="1:10" ht="36.75" customHeight="1" x14ac:dyDescent="0.2">
      <c r="A54" s="128"/>
      <c r="B54" s="133" t="s">
        <v>63</v>
      </c>
      <c r="C54" s="188" t="s">
        <v>64</v>
      </c>
      <c r="D54" s="189"/>
      <c r="E54" s="189"/>
      <c r="F54" s="139" t="s">
        <v>65</v>
      </c>
      <c r="G54" s="140"/>
      <c r="H54" s="140"/>
      <c r="I54" s="140">
        <f>'SO 01  2 Pol'!G25</f>
        <v>0</v>
      </c>
      <c r="J54" s="137" t="str">
        <f>IF(I56=0,"",I54/I56*100)</f>
        <v/>
      </c>
    </row>
    <row r="55" spans="1:10" ht="36.75" customHeight="1" x14ac:dyDescent="0.2">
      <c r="A55" s="128"/>
      <c r="B55" s="133" t="s">
        <v>66</v>
      </c>
      <c r="C55" s="188" t="s">
        <v>30</v>
      </c>
      <c r="D55" s="189"/>
      <c r="E55" s="189"/>
      <c r="F55" s="139" t="s">
        <v>66</v>
      </c>
      <c r="G55" s="140"/>
      <c r="H55" s="140"/>
      <c r="I55" s="140">
        <f>'SO 01  2 Pol'!G30</f>
        <v>0</v>
      </c>
      <c r="J55" s="137" t="str">
        <f>IF(I56=0,"",I55/I56*100)</f>
        <v/>
      </c>
    </row>
    <row r="56" spans="1:10" ht="25.5" customHeight="1" x14ac:dyDescent="0.2">
      <c r="A56" s="129"/>
      <c r="B56" s="134" t="s">
        <v>1</v>
      </c>
      <c r="C56" s="135"/>
      <c r="D56" s="136"/>
      <c r="E56" s="136"/>
      <c r="F56" s="141"/>
      <c r="G56" s="142"/>
      <c r="H56" s="142"/>
      <c r="I56" s="142">
        <f>SUM(I49:I55)</f>
        <v>0</v>
      </c>
      <c r="J56" s="138">
        <f>SUM(J49:J55)</f>
        <v>0</v>
      </c>
    </row>
    <row r="57" spans="1:10" x14ac:dyDescent="0.2">
      <c r="F57" s="87"/>
      <c r="G57" s="87"/>
      <c r="H57" s="87"/>
      <c r="I57" s="87"/>
      <c r="J57" s="88"/>
    </row>
    <row r="58" spans="1:10" x14ac:dyDescent="0.2">
      <c r="F58" s="87"/>
      <c r="G58" s="87"/>
      <c r="H58" s="87"/>
      <c r="I58" s="87"/>
      <c r="J58" s="88"/>
    </row>
    <row r="59" spans="1:10" x14ac:dyDescent="0.2">
      <c r="F59" s="87"/>
      <c r="G59" s="87"/>
      <c r="H59" s="87"/>
      <c r="I59" s="87"/>
      <c r="J59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5:E55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9" t="s">
        <v>7</v>
      </c>
      <c r="B1" s="239"/>
      <c r="C1" s="240"/>
      <c r="D1" s="239"/>
      <c r="E1" s="239"/>
      <c r="F1" s="239"/>
      <c r="G1" s="239"/>
    </row>
    <row r="2" spans="1:7" ht="24.95" customHeight="1" x14ac:dyDescent="0.2">
      <c r="A2" s="50" t="s">
        <v>8</v>
      </c>
      <c r="B2" s="49"/>
      <c r="C2" s="241"/>
      <c r="D2" s="241"/>
      <c r="E2" s="241"/>
      <c r="F2" s="241"/>
      <c r="G2" s="242"/>
    </row>
    <row r="3" spans="1:7" ht="24.95" customHeight="1" x14ac:dyDescent="0.2">
      <c r="A3" s="50" t="s">
        <v>9</v>
      </c>
      <c r="B3" s="49"/>
      <c r="C3" s="241"/>
      <c r="D3" s="241"/>
      <c r="E3" s="241"/>
      <c r="F3" s="241"/>
      <c r="G3" s="242"/>
    </row>
    <row r="4" spans="1:7" ht="24.95" customHeight="1" x14ac:dyDescent="0.2">
      <c r="A4" s="50" t="s">
        <v>10</v>
      </c>
      <c r="B4" s="49"/>
      <c r="C4" s="241"/>
      <c r="D4" s="241"/>
      <c r="E4" s="241"/>
      <c r="F4" s="241"/>
      <c r="G4" s="242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2" sqref="C2:G2"/>
    </sheetView>
  </sheetViews>
  <sheetFormatPr defaultRowHeight="12.75" outlineLevelRow="1" x14ac:dyDescent="0.2"/>
  <cols>
    <col min="1" max="1" width="3.28515625" customWidth="1"/>
    <col min="2" max="2" width="12.42578125" style="126" customWidth="1"/>
    <col min="3" max="3" width="38.140625" style="126" customWidth="1"/>
    <col min="4" max="4" width="4.7109375" customWidth="1"/>
    <col min="5" max="5" width="10.42578125" customWidth="1"/>
    <col min="6" max="6" width="9.71093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7</v>
      </c>
      <c r="B1" s="243"/>
      <c r="C1" s="243"/>
      <c r="D1" s="243"/>
      <c r="E1" s="243"/>
      <c r="F1" s="243"/>
      <c r="G1" s="243"/>
      <c r="AG1" t="s">
        <v>68</v>
      </c>
    </row>
    <row r="2" spans="1:60" ht="25.15" customHeight="1" x14ac:dyDescent="0.2">
      <c r="A2" s="144" t="s">
        <v>8</v>
      </c>
      <c r="B2" s="49"/>
      <c r="C2" s="244" t="s">
        <v>149</v>
      </c>
      <c r="D2" s="245"/>
      <c r="E2" s="245"/>
      <c r="F2" s="245"/>
      <c r="G2" s="246"/>
      <c r="AG2" t="s">
        <v>69</v>
      </c>
    </row>
    <row r="3" spans="1:60" ht="25.15" customHeight="1" x14ac:dyDescent="0.2">
      <c r="A3" s="144" t="s">
        <v>9</v>
      </c>
      <c r="B3" s="49" t="s">
        <v>45</v>
      </c>
      <c r="C3" s="244" t="s">
        <v>46</v>
      </c>
      <c r="D3" s="245"/>
      <c r="E3" s="245"/>
      <c r="F3" s="245"/>
      <c r="G3" s="246"/>
      <c r="AC3" s="126" t="s">
        <v>69</v>
      </c>
      <c r="AG3" t="s">
        <v>70</v>
      </c>
    </row>
    <row r="4" spans="1:60" ht="25.15" customHeight="1" x14ac:dyDescent="0.2">
      <c r="A4" s="145" t="s">
        <v>10</v>
      </c>
      <c r="B4" s="146"/>
      <c r="C4" s="247" t="s">
        <v>44</v>
      </c>
      <c r="D4" s="248"/>
      <c r="E4" s="248"/>
      <c r="F4" s="248"/>
      <c r="G4" s="249"/>
      <c r="AG4" t="s">
        <v>71</v>
      </c>
    </row>
    <row r="5" spans="1:60" x14ac:dyDescent="0.2">
      <c r="D5" s="10"/>
    </row>
    <row r="6" spans="1:60" ht="38.25" x14ac:dyDescent="0.2">
      <c r="A6" s="148" t="s">
        <v>72</v>
      </c>
      <c r="B6" s="150" t="s">
        <v>73</v>
      </c>
      <c r="C6" s="150" t="s">
        <v>74</v>
      </c>
      <c r="D6" s="149" t="s">
        <v>75</v>
      </c>
      <c r="E6" s="148" t="s">
        <v>76</v>
      </c>
      <c r="F6" s="147" t="s">
        <v>77</v>
      </c>
      <c r="G6" s="148" t="s">
        <v>31</v>
      </c>
      <c r="H6" s="151" t="s">
        <v>32</v>
      </c>
      <c r="I6" s="151" t="s">
        <v>78</v>
      </c>
      <c r="J6" s="151" t="s">
        <v>33</v>
      </c>
      <c r="K6" s="151" t="s">
        <v>79</v>
      </c>
      <c r="L6" s="151" t="s">
        <v>80</v>
      </c>
      <c r="M6" s="151" t="s">
        <v>81</v>
      </c>
      <c r="N6" s="151" t="s">
        <v>82</v>
      </c>
      <c r="O6" s="151" t="s">
        <v>83</v>
      </c>
      <c r="P6" s="151" t="s">
        <v>84</v>
      </c>
      <c r="Q6" s="151" t="s">
        <v>85</v>
      </c>
      <c r="R6" s="151" t="s">
        <v>86</v>
      </c>
      <c r="S6" s="151" t="s">
        <v>87</v>
      </c>
      <c r="T6" s="151" t="s">
        <v>88</v>
      </c>
      <c r="U6" s="151" t="s">
        <v>89</v>
      </c>
      <c r="V6" s="151" t="s">
        <v>90</v>
      </c>
      <c r="W6" s="151" t="s">
        <v>91</v>
      </c>
      <c r="X6" s="151" t="s">
        <v>92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62" t="s">
        <v>93</v>
      </c>
      <c r="B8" s="163" t="s">
        <v>54</v>
      </c>
      <c r="C8" s="181" t="s">
        <v>55</v>
      </c>
      <c r="D8" s="164"/>
      <c r="E8" s="165"/>
      <c r="F8" s="166"/>
      <c r="G8" s="167">
        <f>SUMIF(AG9:AG9,"&lt;&gt;NOR",G9:G9)</f>
        <v>0</v>
      </c>
      <c r="H8" s="161"/>
      <c r="I8" s="161">
        <f>SUM(I9:I9)</f>
        <v>0</v>
      </c>
      <c r="J8" s="161"/>
      <c r="K8" s="161">
        <f>SUM(K9:K9)</f>
        <v>0</v>
      </c>
      <c r="L8" s="161"/>
      <c r="M8" s="161">
        <f>SUM(M9:M9)</f>
        <v>0</v>
      </c>
      <c r="N8" s="161"/>
      <c r="O8" s="161">
        <f>SUM(O9:O9)</f>
        <v>0</v>
      </c>
      <c r="P8" s="161"/>
      <c r="Q8" s="161">
        <f>SUM(Q9:Q9)</f>
        <v>5.5</v>
      </c>
      <c r="R8" s="161"/>
      <c r="S8" s="161"/>
      <c r="T8" s="161"/>
      <c r="U8" s="161"/>
      <c r="V8" s="161">
        <f>SUM(V9:V9)</f>
        <v>4</v>
      </c>
      <c r="W8" s="161"/>
      <c r="X8" s="161"/>
      <c r="AG8" t="s">
        <v>94</v>
      </c>
    </row>
    <row r="9" spans="1:60" outlineLevel="1" x14ac:dyDescent="0.2">
      <c r="A9" s="174">
        <v>1</v>
      </c>
      <c r="B9" s="175" t="s">
        <v>95</v>
      </c>
      <c r="C9" s="182" t="s">
        <v>96</v>
      </c>
      <c r="D9" s="176" t="s">
        <v>97</v>
      </c>
      <c r="E9" s="177">
        <v>50</v>
      </c>
      <c r="F9" s="178"/>
      <c r="G9" s="179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0.11</v>
      </c>
      <c r="Q9" s="159">
        <f>ROUND(E9*P9,2)</f>
        <v>5.5</v>
      </c>
      <c r="R9" s="159"/>
      <c r="S9" s="159" t="s">
        <v>98</v>
      </c>
      <c r="T9" s="159" t="s">
        <v>99</v>
      </c>
      <c r="U9" s="159">
        <v>0.08</v>
      </c>
      <c r="V9" s="159">
        <f>ROUND(E9*U9,2)</f>
        <v>4</v>
      </c>
      <c r="W9" s="159"/>
      <c r="X9" s="159" t="s">
        <v>100</v>
      </c>
      <c r="Y9" s="152"/>
      <c r="Z9" s="152"/>
      <c r="AA9" s="152"/>
      <c r="AB9" s="152"/>
      <c r="AC9" s="152"/>
      <c r="AD9" s="152"/>
      <c r="AE9" s="152"/>
      <c r="AF9" s="152"/>
      <c r="AG9" s="152" t="s">
        <v>101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x14ac:dyDescent="0.2">
      <c r="A10" s="162" t="s">
        <v>93</v>
      </c>
      <c r="B10" s="163" t="s">
        <v>56</v>
      </c>
      <c r="C10" s="181" t="s">
        <v>46</v>
      </c>
      <c r="D10" s="164"/>
      <c r="E10" s="165"/>
      <c r="F10" s="166"/>
      <c r="G10" s="167">
        <f>SUMIF(AG11:AG14,"&lt;&gt;NOR",G11:G14)</f>
        <v>0</v>
      </c>
      <c r="H10" s="161"/>
      <c r="I10" s="161">
        <f>SUM(I11:I14)</f>
        <v>0</v>
      </c>
      <c r="J10" s="161"/>
      <c r="K10" s="161">
        <f>SUM(K11:K14)</f>
        <v>0</v>
      </c>
      <c r="L10" s="161"/>
      <c r="M10" s="161">
        <f>SUM(M11:M14)</f>
        <v>0</v>
      </c>
      <c r="N10" s="161"/>
      <c r="O10" s="161">
        <f>SUM(O11:O14)</f>
        <v>343.71999999999997</v>
      </c>
      <c r="P10" s="161"/>
      <c r="Q10" s="161">
        <f>SUM(Q11:Q14)</f>
        <v>0</v>
      </c>
      <c r="R10" s="161"/>
      <c r="S10" s="161"/>
      <c r="T10" s="161"/>
      <c r="U10" s="161"/>
      <c r="V10" s="161">
        <f>SUM(V11:V14)</f>
        <v>118.50999999999999</v>
      </c>
      <c r="W10" s="161"/>
      <c r="X10" s="161"/>
      <c r="AG10" t="s">
        <v>94</v>
      </c>
    </row>
    <row r="11" spans="1:60" outlineLevel="1" x14ac:dyDescent="0.2">
      <c r="A11" s="174">
        <v>2</v>
      </c>
      <c r="B11" s="175" t="s">
        <v>102</v>
      </c>
      <c r="C11" s="182" t="s">
        <v>103</v>
      </c>
      <c r="D11" s="176" t="s">
        <v>97</v>
      </c>
      <c r="E11" s="177">
        <v>1395</v>
      </c>
      <c r="F11" s="178"/>
      <c r="G11" s="179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9">
        <v>0.10373</v>
      </c>
      <c r="O11" s="159">
        <f>ROUND(E11*N11,2)</f>
        <v>144.69999999999999</v>
      </c>
      <c r="P11" s="159">
        <v>0</v>
      </c>
      <c r="Q11" s="159">
        <f>ROUND(E11*P11,2)</f>
        <v>0</v>
      </c>
      <c r="R11" s="159"/>
      <c r="S11" s="159" t="s">
        <v>98</v>
      </c>
      <c r="T11" s="159" t="s">
        <v>99</v>
      </c>
      <c r="U11" s="159">
        <v>1.4999999999999999E-2</v>
      </c>
      <c r="V11" s="159">
        <f>ROUND(E11*U11,2)</f>
        <v>20.93</v>
      </c>
      <c r="W11" s="159"/>
      <c r="X11" s="159" t="s">
        <v>100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101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74">
        <v>3</v>
      </c>
      <c r="B12" s="175" t="s">
        <v>104</v>
      </c>
      <c r="C12" s="182" t="s">
        <v>105</v>
      </c>
      <c r="D12" s="176" t="s">
        <v>97</v>
      </c>
      <c r="E12" s="177">
        <v>1395</v>
      </c>
      <c r="F12" s="178"/>
      <c r="G12" s="179">
        <f>ROUND(E12*F12,2)</f>
        <v>0</v>
      </c>
      <c r="H12" s="160"/>
      <c r="I12" s="159">
        <f>ROUND(E12*H12,2)</f>
        <v>0</v>
      </c>
      <c r="J12" s="160"/>
      <c r="K12" s="159">
        <f>ROUND(E12*J12,2)</f>
        <v>0</v>
      </c>
      <c r="L12" s="159">
        <v>21</v>
      </c>
      <c r="M12" s="159">
        <f>G12*(1+L12/100)</f>
        <v>0</v>
      </c>
      <c r="N12" s="159">
        <v>0.13188</v>
      </c>
      <c r="O12" s="159">
        <f>ROUND(E12*N12,2)</f>
        <v>183.97</v>
      </c>
      <c r="P12" s="159">
        <v>0</v>
      </c>
      <c r="Q12" s="159">
        <f>ROUND(E12*P12,2)</f>
        <v>0</v>
      </c>
      <c r="R12" s="159"/>
      <c r="S12" s="159" t="s">
        <v>98</v>
      </c>
      <c r="T12" s="159" t="s">
        <v>98</v>
      </c>
      <c r="U12" s="159">
        <v>2.1000000000000001E-2</v>
      </c>
      <c r="V12" s="159">
        <f>ROUND(E12*U12,2)</f>
        <v>29.3</v>
      </c>
      <c r="W12" s="159"/>
      <c r="X12" s="159" t="s">
        <v>100</v>
      </c>
      <c r="Y12" s="152"/>
      <c r="Z12" s="152"/>
      <c r="AA12" s="152"/>
      <c r="AB12" s="152"/>
      <c r="AC12" s="152"/>
      <c r="AD12" s="152"/>
      <c r="AE12" s="152"/>
      <c r="AF12" s="152"/>
      <c r="AG12" s="152" t="s">
        <v>101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74">
        <v>4</v>
      </c>
      <c r="B13" s="175" t="s">
        <v>106</v>
      </c>
      <c r="C13" s="182" t="s">
        <v>107</v>
      </c>
      <c r="D13" s="176" t="s">
        <v>97</v>
      </c>
      <c r="E13" s="177">
        <v>1395</v>
      </c>
      <c r="F13" s="178"/>
      <c r="G13" s="179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9">
        <v>6.0999999999999997E-4</v>
      </c>
      <c r="O13" s="159">
        <f>ROUND(E13*N13,2)</f>
        <v>0.85</v>
      </c>
      <c r="P13" s="159">
        <v>0</v>
      </c>
      <c r="Q13" s="159">
        <f>ROUND(E13*P13,2)</f>
        <v>0</v>
      </c>
      <c r="R13" s="159"/>
      <c r="S13" s="159" t="s">
        <v>98</v>
      </c>
      <c r="T13" s="159" t="s">
        <v>99</v>
      </c>
      <c r="U13" s="159">
        <v>2E-3</v>
      </c>
      <c r="V13" s="159">
        <f>ROUND(E13*U13,2)</f>
        <v>2.79</v>
      </c>
      <c r="W13" s="159"/>
      <c r="X13" s="159" t="s">
        <v>100</v>
      </c>
      <c r="Y13" s="152"/>
      <c r="Z13" s="152"/>
      <c r="AA13" s="152"/>
      <c r="AB13" s="152"/>
      <c r="AC13" s="152"/>
      <c r="AD13" s="152"/>
      <c r="AE13" s="152"/>
      <c r="AF13" s="152"/>
      <c r="AG13" s="152" t="s">
        <v>101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74">
        <v>5</v>
      </c>
      <c r="B14" s="175" t="s">
        <v>108</v>
      </c>
      <c r="C14" s="182" t="s">
        <v>109</v>
      </c>
      <c r="D14" s="176" t="s">
        <v>110</v>
      </c>
      <c r="E14" s="177">
        <v>14</v>
      </c>
      <c r="F14" s="178"/>
      <c r="G14" s="179">
        <f>ROUND(E14*F14,2)</f>
        <v>0</v>
      </c>
      <c r="H14" s="160"/>
      <c r="I14" s="159">
        <f>ROUND(E14*H14,2)</f>
        <v>0</v>
      </c>
      <c r="J14" s="160"/>
      <c r="K14" s="159">
        <f>ROUND(E14*J14,2)</f>
        <v>0</v>
      </c>
      <c r="L14" s="159">
        <v>21</v>
      </c>
      <c r="M14" s="159">
        <f>G14*(1+L14/100)</f>
        <v>0</v>
      </c>
      <c r="N14" s="159">
        <v>1.0145</v>
      </c>
      <c r="O14" s="159">
        <f>ROUND(E14*N14,2)</f>
        <v>14.2</v>
      </c>
      <c r="P14" s="159">
        <v>0</v>
      </c>
      <c r="Q14" s="159">
        <f>ROUND(E14*P14,2)</f>
        <v>0</v>
      </c>
      <c r="R14" s="159"/>
      <c r="S14" s="159" t="s">
        <v>98</v>
      </c>
      <c r="T14" s="159" t="s">
        <v>99</v>
      </c>
      <c r="U14" s="159">
        <v>4.6779999999999999</v>
      </c>
      <c r="V14" s="159">
        <f>ROUND(E14*U14,2)</f>
        <v>65.489999999999995</v>
      </c>
      <c r="W14" s="159"/>
      <c r="X14" s="159" t="s">
        <v>100</v>
      </c>
      <c r="Y14" s="152"/>
      <c r="Z14" s="152"/>
      <c r="AA14" s="152"/>
      <c r="AB14" s="152"/>
      <c r="AC14" s="152"/>
      <c r="AD14" s="152"/>
      <c r="AE14" s="152"/>
      <c r="AF14" s="152"/>
      <c r="AG14" s="152" t="s">
        <v>101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x14ac:dyDescent="0.2">
      <c r="A15" s="162" t="s">
        <v>93</v>
      </c>
      <c r="B15" s="163" t="s">
        <v>57</v>
      </c>
      <c r="C15" s="181" t="s">
        <v>58</v>
      </c>
      <c r="D15" s="164"/>
      <c r="E15" s="165"/>
      <c r="F15" s="166"/>
      <c r="G15" s="167">
        <f>SUMIF(AG16:AG18,"&lt;&gt;NOR",G16:G18)</f>
        <v>0</v>
      </c>
      <c r="H15" s="161"/>
      <c r="I15" s="161">
        <f>SUM(I16:I18)</f>
        <v>0</v>
      </c>
      <c r="J15" s="161"/>
      <c r="K15" s="161">
        <f>SUM(K16:K18)</f>
        <v>0</v>
      </c>
      <c r="L15" s="161"/>
      <c r="M15" s="161">
        <f>SUM(M16:M18)</f>
        <v>0</v>
      </c>
      <c r="N15" s="161"/>
      <c r="O15" s="161">
        <f>SUM(O16:O18)</f>
        <v>0</v>
      </c>
      <c r="P15" s="161"/>
      <c r="Q15" s="161">
        <f>SUM(Q16:Q18)</f>
        <v>0</v>
      </c>
      <c r="R15" s="161"/>
      <c r="S15" s="161"/>
      <c r="T15" s="161"/>
      <c r="U15" s="161"/>
      <c r="V15" s="161">
        <f>SUM(V16:V18)</f>
        <v>4.5599999999999996</v>
      </c>
      <c r="W15" s="161"/>
      <c r="X15" s="161"/>
      <c r="AG15" t="s">
        <v>94</v>
      </c>
    </row>
    <row r="16" spans="1:60" outlineLevel="1" x14ac:dyDescent="0.2">
      <c r="A16" s="174">
        <v>6</v>
      </c>
      <c r="B16" s="175" t="s">
        <v>111</v>
      </c>
      <c r="C16" s="182" t="s">
        <v>112</v>
      </c>
      <c r="D16" s="176" t="s">
        <v>113</v>
      </c>
      <c r="E16" s="177">
        <v>35</v>
      </c>
      <c r="F16" s="178"/>
      <c r="G16" s="179">
        <f>ROUND(E16*F16,2)</f>
        <v>0</v>
      </c>
      <c r="H16" s="160"/>
      <c r="I16" s="159">
        <f>ROUND(E16*H16,2)</f>
        <v>0</v>
      </c>
      <c r="J16" s="160"/>
      <c r="K16" s="159">
        <f>ROUND(E16*J16,2)</f>
        <v>0</v>
      </c>
      <c r="L16" s="159">
        <v>21</v>
      </c>
      <c r="M16" s="159">
        <f>G16*(1+L16/100)</f>
        <v>0</v>
      </c>
      <c r="N16" s="159">
        <v>0</v>
      </c>
      <c r="O16" s="159">
        <f>ROUND(E16*N16,2)</f>
        <v>0</v>
      </c>
      <c r="P16" s="159">
        <v>0</v>
      </c>
      <c r="Q16" s="159">
        <f>ROUND(E16*P16,2)</f>
        <v>0</v>
      </c>
      <c r="R16" s="159"/>
      <c r="S16" s="159" t="s">
        <v>98</v>
      </c>
      <c r="T16" s="159" t="s">
        <v>98</v>
      </c>
      <c r="U16" s="159">
        <v>3.6999999999999998E-2</v>
      </c>
      <c r="V16" s="159">
        <f>ROUND(E16*U16,2)</f>
        <v>1.3</v>
      </c>
      <c r="W16" s="159"/>
      <c r="X16" s="159" t="s">
        <v>100</v>
      </c>
      <c r="Y16" s="152"/>
      <c r="Z16" s="152"/>
      <c r="AA16" s="152"/>
      <c r="AB16" s="152"/>
      <c r="AC16" s="152"/>
      <c r="AD16" s="152"/>
      <c r="AE16" s="152"/>
      <c r="AF16" s="152"/>
      <c r="AG16" s="152" t="s">
        <v>101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74">
        <v>7</v>
      </c>
      <c r="B17" s="175" t="s">
        <v>114</v>
      </c>
      <c r="C17" s="182" t="s">
        <v>115</v>
      </c>
      <c r="D17" s="176" t="s">
        <v>113</v>
      </c>
      <c r="E17" s="177">
        <v>35</v>
      </c>
      <c r="F17" s="178"/>
      <c r="G17" s="179">
        <f>ROUND(E17*F17,2)</f>
        <v>0</v>
      </c>
      <c r="H17" s="160"/>
      <c r="I17" s="159">
        <f>ROUND(E17*H17,2)</f>
        <v>0</v>
      </c>
      <c r="J17" s="160"/>
      <c r="K17" s="159">
        <f>ROUND(E17*J17,2)</f>
        <v>0</v>
      </c>
      <c r="L17" s="159">
        <v>21</v>
      </c>
      <c r="M17" s="159">
        <f>G17*(1+L17/100)</f>
        <v>0</v>
      </c>
      <c r="N17" s="159">
        <v>0</v>
      </c>
      <c r="O17" s="159">
        <f>ROUND(E17*N17,2)</f>
        <v>0</v>
      </c>
      <c r="P17" s="159">
        <v>0</v>
      </c>
      <c r="Q17" s="159">
        <f>ROUND(E17*P17,2)</f>
        <v>0</v>
      </c>
      <c r="R17" s="159"/>
      <c r="S17" s="159" t="s">
        <v>98</v>
      </c>
      <c r="T17" s="159" t="s">
        <v>98</v>
      </c>
      <c r="U17" s="159">
        <v>9.2999999999999999E-2</v>
      </c>
      <c r="V17" s="159">
        <f>ROUND(E17*U17,2)</f>
        <v>3.26</v>
      </c>
      <c r="W17" s="159"/>
      <c r="X17" s="159" t="s">
        <v>100</v>
      </c>
      <c r="Y17" s="152"/>
      <c r="Z17" s="152"/>
      <c r="AA17" s="152"/>
      <c r="AB17" s="152"/>
      <c r="AC17" s="152"/>
      <c r="AD17" s="152"/>
      <c r="AE17" s="152"/>
      <c r="AF17" s="152"/>
      <c r="AG17" s="152" t="s">
        <v>101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74">
        <v>8</v>
      </c>
      <c r="B18" s="175" t="s">
        <v>116</v>
      </c>
      <c r="C18" s="182" t="s">
        <v>117</v>
      </c>
      <c r="D18" s="176" t="s">
        <v>113</v>
      </c>
      <c r="E18" s="177">
        <v>35</v>
      </c>
      <c r="F18" s="178"/>
      <c r="G18" s="179">
        <f>ROUND(E18*F18,2)</f>
        <v>0</v>
      </c>
      <c r="H18" s="160"/>
      <c r="I18" s="159">
        <f>ROUND(E18*H18,2)</f>
        <v>0</v>
      </c>
      <c r="J18" s="160"/>
      <c r="K18" s="159">
        <f>ROUND(E18*J18,2)</f>
        <v>0</v>
      </c>
      <c r="L18" s="159">
        <v>21</v>
      </c>
      <c r="M18" s="159">
        <f>G18*(1+L18/100)</f>
        <v>0</v>
      </c>
      <c r="N18" s="159">
        <v>0</v>
      </c>
      <c r="O18" s="159">
        <f>ROUND(E18*N18,2)</f>
        <v>0</v>
      </c>
      <c r="P18" s="159">
        <v>0</v>
      </c>
      <c r="Q18" s="159">
        <f>ROUND(E18*P18,2)</f>
        <v>0</v>
      </c>
      <c r="R18" s="159"/>
      <c r="S18" s="159" t="s">
        <v>118</v>
      </c>
      <c r="T18" s="159" t="s">
        <v>99</v>
      </c>
      <c r="U18" s="159">
        <v>0</v>
      </c>
      <c r="V18" s="159">
        <f>ROUND(E18*U18,2)</f>
        <v>0</v>
      </c>
      <c r="W18" s="159"/>
      <c r="X18" s="159" t="s">
        <v>100</v>
      </c>
      <c r="Y18" s="152"/>
      <c r="Z18" s="152"/>
      <c r="AA18" s="152"/>
      <c r="AB18" s="152"/>
      <c r="AC18" s="152"/>
      <c r="AD18" s="152"/>
      <c r="AE18" s="152"/>
      <c r="AF18" s="152"/>
      <c r="AG18" s="152" t="s">
        <v>101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x14ac:dyDescent="0.2">
      <c r="A19" s="162" t="s">
        <v>93</v>
      </c>
      <c r="B19" s="163" t="s">
        <v>59</v>
      </c>
      <c r="C19" s="181" t="s">
        <v>60</v>
      </c>
      <c r="D19" s="164"/>
      <c r="E19" s="165"/>
      <c r="F19" s="166"/>
      <c r="G19" s="167">
        <f>SUMIF(AG20:AG21,"&lt;&gt;NOR",G20:G21)</f>
        <v>0</v>
      </c>
      <c r="H19" s="161"/>
      <c r="I19" s="161">
        <f>SUM(I20:I21)</f>
        <v>0</v>
      </c>
      <c r="J19" s="161"/>
      <c r="K19" s="161">
        <f>SUM(K20:K21)</f>
        <v>0</v>
      </c>
      <c r="L19" s="161"/>
      <c r="M19" s="161">
        <f>SUM(M20:M21)</f>
        <v>0</v>
      </c>
      <c r="N19" s="161"/>
      <c r="O19" s="161">
        <f>SUM(O20:O21)</f>
        <v>0.01</v>
      </c>
      <c r="P19" s="161"/>
      <c r="Q19" s="161">
        <f>SUM(Q20:Q21)</f>
        <v>39.06</v>
      </c>
      <c r="R19" s="161"/>
      <c r="S19" s="161"/>
      <c r="T19" s="161"/>
      <c r="U19" s="161"/>
      <c r="V19" s="161">
        <f>SUM(V20:V21)</f>
        <v>32.86</v>
      </c>
      <c r="W19" s="161"/>
      <c r="X19" s="161"/>
      <c r="AG19" t="s">
        <v>94</v>
      </c>
    </row>
    <row r="20" spans="1:60" outlineLevel="1" x14ac:dyDescent="0.2">
      <c r="A20" s="174">
        <v>9</v>
      </c>
      <c r="B20" s="175" t="s">
        <v>119</v>
      </c>
      <c r="C20" s="182" t="s">
        <v>120</v>
      </c>
      <c r="D20" s="176" t="s">
        <v>97</v>
      </c>
      <c r="E20" s="177">
        <v>310</v>
      </c>
      <c r="F20" s="178"/>
      <c r="G20" s="179">
        <f>ROUND(E20*F20,2)</f>
        <v>0</v>
      </c>
      <c r="H20" s="160"/>
      <c r="I20" s="159">
        <f>ROUND(E20*H20,2)</f>
        <v>0</v>
      </c>
      <c r="J20" s="160"/>
      <c r="K20" s="159">
        <f>ROUND(E20*J20,2)</f>
        <v>0</v>
      </c>
      <c r="L20" s="159">
        <v>21</v>
      </c>
      <c r="M20" s="159">
        <f>G20*(1+L20/100)</f>
        <v>0</v>
      </c>
      <c r="N20" s="159">
        <v>0</v>
      </c>
      <c r="O20" s="159">
        <f>ROUND(E20*N20,2)</f>
        <v>0</v>
      </c>
      <c r="P20" s="159">
        <v>0.126</v>
      </c>
      <c r="Q20" s="159">
        <f>ROUND(E20*P20,2)</f>
        <v>39.06</v>
      </c>
      <c r="R20" s="159"/>
      <c r="S20" s="159" t="s">
        <v>98</v>
      </c>
      <c r="T20" s="159" t="s">
        <v>99</v>
      </c>
      <c r="U20" s="159">
        <v>3.4000000000000002E-2</v>
      </c>
      <c r="V20" s="159">
        <f>ROUND(E20*U20,2)</f>
        <v>10.54</v>
      </c>
      <c r="W20" s="159"/>
      <c r="X20" s="159" t="s">
        <v>100</v>
      </c>
      <c r="Y20" s="152"/>
      <c r="Z20" s="152"/>
      <c r="AA20" s="152"/>
      <c r="AB20" s="152"/>
      <c r="AC20" s="152"/>
      <c r="AD20" s="152"/>
      <c r="AE20" s="152"/>
      <c r="AF20" s="152"/>
      <c r="AG20" s="152" t="s">
        <v>101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74">
        <v>10</v>
      </c>
      <c r="B21" s="175" t="s">
        <v>121</v>
      </c>
      <c r="C21" s="182" t="s">
        <v>122</v>
      </c>
      <c r="D21" s="176" t="s">
        <v>97</v>
      </c>
      <c r="E21" s="177">
        <v>1395</v>
      </c>
      <c r="F21" s="178"/>
      <c r="G21" s="179">
        <f>ROUND(E21*F21,2)</f>
        <v>0</v>
      </c>
      <c r="H21" s="160"/>
      <c r="I21" s="159">
        <f>ROUND(E21*H21,2)</f>
        <v>0</v>
      </c>
      <c r="J21" s="160"/>
      <c r="K21" s="159">
        <f>ROUND(E21*J21,2)</f>
        <v>0</v>
      </c>
      <c r="L21" s="159">
        <v>21</v>
      </c>
      <c r="M21" s="159">
        <f>G21*(1+L21/100)</f>
        <v>0</v>
      </c>
      <c r="N21" s="159">
        <v>1.0000000000000001E-5</v>
      </c>
      <c r="O21" s="159">
        <f>ROUND(E21*N21,2)</f>
        <v>0.01</v>
      </c>
      <c r="P21" s="159">
        <v>0</v>
      </c>
      <c r="Q21" s="159">
        <f>ROUND(E21*P21,2)</f>
        <v>0</v>
      </c>
      <c r="R21" s="159"/>
      <c r="S21" s="159" t="s">
        <v>98</v>
      </c>
      <c r="T21" s="159" t="s">
        <v>99</v>
      </c>
      <c r="U21" s="159">
        <v>1.6E-2</v>
      </c>
      <c r="V21" s="159">
        <f>ROUND(E21*U21,2)</f>
        <v>22.32</v>
      </c>
      <c r="W21" s="159"/>
      <c r="X21" s="159" t="s">
        <v>100</v>
      </c>
      <c r="Y21" s="152"/>
      <c r="Z21" s="152"/>
      <c r="AA21" s="152"/>
      <c r="AB21" s="152"/>
      <c r="AC21" s="152"/>
      <c r="AD21" s="152"/>
      <c r="AE21" s="152"/>
      <c r="AF21" s="152"/>
      <c r="AG21" s="152" t="s">
        <v>101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x14ac:dyDescent="0.2">
      <c r="A22" s="162" t="s">
        <v>93</v>
      </c>
      <c r="B22" s="163" t="s">
        <v>61</v>
      </c>
      <c r="C22" s="181" t="s">
        <v>62</v>
      </c>
      <c r="D22" s="164"/>
      <c r="E22" s="165"/>
      <c r="F22" s="166"/>
      <c r="G22" s="167">
        <f>SUMIF(AG23:AG24,"&lt;&gt;NOR",G23:G24)</f>
        <v>0</v>
      </c>
      <c r="H22" s="161"/>
      <c r="I22" s="161">
        <f>SUM(I23:I24)</f>
        <v>0</v>
      </c>
      <c r="J22" s="161"/>
      <c r="K22" s="161">
        <f>SUM(K23:K24)</f>
        <v>0</v>
      </c>
      <c r="L22" s="161"/>
      <c r="M22" s="161">
        <f>SUM(M23:M24)</f>
        <v>0</v>
      </c>
      <c r="N22" s="161"/>
      <c r="O22" s="161">
        <f>SUM(O23:O24)</f>
        <v>0</v>
      </c>
      <c r="P22" s="161"/>
      <c r="Q22" s="161">
        <f>SUM(Q23:Q24)</f>
        <v>0</v>
      </c>
      <c r="R22" s="161"/>
      <c r="S22" s="161"/>
      <c r="T22" s="161"/>
      <c r="U22" s="161"/>
      <c r="V22" s="161">
        <f>SUM(V23:V24)</f>
        <v>5.5</v>
      </c>
      <c r="W22" s="161"/>
      <c r="X22" s="161"/>
      <c r="AG22" t="s">
        <v>94</v>
      </c>
    </row>
    <row r="23" spans="1:60" outlineLevel="1" x14ac:dyDescent="0.2">
      <c r="A23" s="174">
        <v>11</v>
      </c>
      <c r="B23" s="175" t="s">
        <v>123</v>
      </c>
      <c r="C23" s="182" t="s">
        <v>124</v>
      </c>
      <c r="D23" s="176" t="s">
        <v>110</v>
      </c>
      <c r="E23" s="177">
        <v>343.74385000000001</v>
      </c>
      <c r="F23" s="178"/>
      <c r="G23" s="179">
        <f>ROUND(E23*F23,2)</f>
        <v>0</v>
      </c>
      <c r="H23" s="160"/>
      <c r="I23" s="159">
        <f>ROUND(E23*H23,2)</f>
        <v>0</v>
      </c>
      <c r="J23" s="160"/>
      <c r="K23" s="159">
        <f>ROUND(E23*J23,2)</f>
        <v>0</v>
      </c>
      <c r="L23" s="159">
        <v>21</v>
      </c>
      <c r="M23" s="159">
        <f>G23*(1+L23/100)</f>
        <v>0</v>
      </c>
      <c r="N23" s="159">
        <v>0</v>
      </c>
      <c r="O23" s="159">
        <f>ROUND(E23*N23,2)</f>
        <v>0</v>
      </c>
      <c r="P23" s="159">
        <v>0</v>
      </c>
      <c r="Q23" s="159">
        <f>ROUND(E23*P23,2)</f>
        <v>0</v>
      </c>
      <c r="R23" s="159"/>
      <c r="S23" s="159" t="s">
        <v>98</v>
      </c>
      <c r="T23" s="159" t="s">
        <v>99</v>
      </c>
      <c r="U23" s="159">
        <v>1.6E-2</v>
      </c>
      <c r="V23" s="159">
        <f>ROUND(E23*U23,2)</f>
        <v>5.5</v>
      </c>
      <c r="W23" s="159"/>
      <c r="X23" s="159" t="s">
        <v>125</v>
      </c>
      <c r="Y23" s="152"/>
      <c r="Z23" s="152"/>
      <c r="AA23" s="152"/>
      <c r="AB23" s="152"/>
      <c r="AC23" s="152"/>
      <c r="AD23" s="152"/>
      <c r="AE23" s="152"/>
      <c r="AF23" s="152"/>
      <c r="AG23" s="152" t="s">
        <v>126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74">
        <v>12</v>
      </c>
      <c r="B24" s="175" t="s">
        <v>127</v>
      </c>
      <c r="C24" s="182" t="s">
        <v>128</v>
      </c>
      <c r="D24" s="176" t="s">
        <v>129</v>
      </c>
      <c r="E24" s="177">
        <v>1</v>
      </c>
      <c r="F24" s="178"/>
      <c r="G24" s="179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21</v>
      </c>
      <c r="M24" s="159">
        <f>G24*(1+L24/100)</f>
        <v>0</v>
      </c>
      <c r="N24" s="159">
        <v>0</v>
      </c>
      <c r="O24" s="159">
        <f>ROUND(E24*N24,2)</f>
        <v>0</v>
      </c>
      <c r="P24" s="159">
        <v>0</v>
      </c>
      <c r="Q24" s="159">
        <f>ROUND(E24*P24,2)</f>
        <v>0</v>
      </c>
      <c r="R24" s="159"/>
      <c r="S24" s="159" t="s">
        <v>118</v>
      </c>
      <c r="T24" s="159" t="s">
        <v>99</v>
      </c>
      <c r="U24" s="159">
        <v>0</v>
      </c>
      <c r="V24" s="159">
        <f>ROUND(E24*U24,2)</f>
        <v>0</v>
      </c>
      <c r="W24" s="159"/>
      <c r="X24" s="159" t="s">
        <v>100</v>
      </c>
      <c r="Y24" s="152"/>
      <c r="Z24" s="152"/>
      <c r="AA24" s="152"/>
      <c r="AB24" s="152"/>
      <c r="AC24" s="152"/>
      <c r="AD24" s="152"/>
      <c r="AE24" s="152"/>
      <c r="AF24" s="152"/>
      <c r="AG24" s="152" t="s">
        <v>101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x14ac:dyDescent="0.2">
      <c r="A25" s="162" t="s">
        <v>93</v>
      </c>
      <c r="B25" s="163" t="s">
        <v>63</v>
      </c>
      <c r="C25" s="181" t="s">
        <v>64</v>
      </c>
      <c r="D25" s="164"/>
      <c r="E25" s="165"/>
      <c r="F25" s="166"/>
      <c r="G25" s="167">
        <f>SUMIF(AG26:AG29,"&lt;&gt;NOR",G26:G29)</f>
        <v>0</v>
      </c>
      <c r="H25" s="161"/>
      <c r="I25" s="161">
        <f>SUM(I26:I29)</f>
        <v>0</v>
      </c>
      <c r="J25" s="161"/>
      <c r="K25" s="161">
        <f>SUM(K26:K29)</f>
        <v>0</v>
      </c>
      <c r="L25" s="161"/>
      <c r="M25" s="161">
        <f>SUM(M26:M29)</f>
        <v>0</v>
      </c>
      <c r="N25" s="161"/>
      <c r="O25" s="161">
        <f>SUM(O26:O29)</f>
        <v>0</v>
      </c>
      <c r="P25" s="161"/>
      <c r="Q25" s="161">
        <f>SUM(Q26:Q29)</f>
        <v>0</v>
      </c>
      <c r="R25" s="161"/>
      <c r="S25" s="161"/>
      <c r="T25" s="161"/>
      <c r="U25" s="161"/>
      <c r="V25" s="161">
        <f>SUM(V26:V29)</f>
        <v>6.5500000000000007</v>
      </c>
      <c r="W25" s="161"/>
      <c r="X25" s="161"/>
      <c r="AG25" t="s">
        <v>94</v>
      </c>
    </row>
    <row r="26" spans="1:60" outlineLevel="1" x14ac:dyDescent="0.2">
      <c r="A26" s="174">
        <v>13</v>
      </c>
      <c r="B26" s="175" t="s">
        <v>130</v>
      </c>
      <c r="C26" s="182" t="s">
        <v>131</v>
      </c>
      <c r="D26" s="176" t="s">
        <v>110</v>
      </c>
      <c r="E26" s="177">
        <v>44.56</v>
      </c>
      <c r="F26" s="178"/>
      <c r="G26" s="179">
        <f>ROUND(E26*F26,2)</f>
        <v>0</v>
      </c>
      <c r="H26" s="160"/>
      <c r="I26" s="159">
        <f>ROUND(E26*H26,2)</f>
        <v>0</v>
      </c>
      <c r="J26" s="160"/>
      <c r="K26" s="159">
        <f>ROUND(E26*J26,2)</f>
        <v>0</v>
      </c>
      <c r="L26" s="159">
        <v>21</v>
      </c>
      <c r="M26" s="159">
        <f>G26*(1+L26/100)</f>
        <v>0</v>
      </c>
      <c r="N26" s="159">
        <v>0</v>
      </c>
      <c r="O26" s="159">
        <f>ROUND(E26*N26,2)</f>
        <v>0</v>
      </c>
      <c r="P26" s="159">
        <v>0</v>
      </c>
      <c r="Q26" s="159">
        <f>ROUND(E26*P26,2)</f>
        <v>0</v>
      </c>
      <c r="R26" s="159"/>
      <c r="S26" s="159" t="s">
        <v>98</v>
      </c>
      <c r="T26" s="159" t="s">
        <v>99</v>
      </c>
      <c r="U26" s="159">
        <v>9.9000000000000005E-2</v>
      </c>
      <c r="V26" s="159">
        <f>ROUND(E26*U26,2)</f>
        <v>4.41</v>
      </c>
      <c r="W26" s="159"/>
      <c r="X26" s="159" t="s">
        <v>132</v>
      </c>
      <c r="Y26" s="152"/>
      <c r="Z26" s="152"/>
      <c r="AA26" s="152"/>
      <c r="AB26" s="152"/>
      <c r="AC26" s="152"/>
      <c r="AD26" s="152"/>
      <c r="AE26" s="152"/>
      <c r="AF26" s="152"/>
      <c r="AG26" s="152" t="s">
        <v>133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74">
        <v>14</v>
      </c>
      <c r="B27" s="175" t="s">
        <v>134</v>
      </c>
      <c r="C27" s="182" t="s">
        <v>135</v>
      </c>
      <c r="D27" s="176" t="s">
        <v>110</v>
      </c>
      <c r="E27" s="177">
        <v>44.56</v>
      </c>
      <c r="F27" s="178"/>
      <c r="G27" s="179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21</v>
      </c>
      <c r="M27" s="159">
        <f>G27*(1+L27/100)</f>
        <v>0</v>
      </c>
      <c r="N27" s="159">
        <v>0</v>
      </c>
      <c r="O27" s="159">
        <f>ROUND(E27*N27,2)</f>
        <v>0</v>
      </c>
      <c r="P27" s="159">
        <v>0</v>
      </c>
      <c r="Q27" s="159">
        <f>ROUND(E27*P27,2)</f>
        <v>0</v>
      </c>
      <c r="R27" s="159"/>
      <c r="S27" s="159" t="s">
        <v>98</v>
      </c>
      <c r="T27" s="159" t="s">
        <v>99</v>
      </c>
      <c r="U27" s="159">
        <v>4.2000000000000003E-2</v>
      </c>
      <c r="V27" s="159">
        <f>ROUND(E27*U27,2)</f>
        <v>1.87</v>
      </c>
      <c r="W27" s="159"/>
      <c r="X27" s="159" t="s">
        <v>132</v>
      </c>
      <c r="Y27" s="152"/>
      <c r="Z27" s="152"/>
      <c r="AA27" s="152"/>
      <c r="AB27" s="152"/>
      <c r="AC27" s="152"/>
      <c r="AD27" s="152"/>
      <c r="AE27" s="152"/>
      <c r="AF27" s="152"/>
      <c r="AG27" s="152" t="s">
        <v>133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74">
        <v>15</v>
      </c>
      <c r="B28" s="175" t="s">
        <v>136</v>
      </c>
      <c r="C28" s="182" t="s">
        <v>137</v>
      </c>
      <c r="D28" s="176" t="s">
        <v>110</v>
      </c>
      <c r="E28" s="177">
        <v>44.56</v>
      </c>
      <c r="F28" s="178"/>
      <c r="G28" s="179">
        <f>ROUND(E28*F28,2)</f>
        <v>0</v>
      </c>
      <c r="H28" s="160"/>
      <c r="I28" s="159">
        <f>ROUND(E28*H28,2)</f>
        <v>0</v>
      </c>
      <c r="J28" s="160"/>
      <c r="K28" s="159">
        <f>ROUND(E28*J28,2)</f>
        <v>0</v>
      </c>
      <c r="L28" s="159">
        <v>21</v>
      </c>
      <c r="M28" s="159">
        <f>G28*(1+L28/100)</f>
        <v>0</v>
      </c>
      <c r="N28" s="159">
        <v>0</v>
      </c>
      <c r="O28" s="159">
        <f>ROUND(E28*N28,2)</f>
        <v>0</v>
      </c>
      <c r="P28" s="159">
        <v>0</v>
      </c>
      <c r="Q28" s="159">
        <f>ROUND(E28*P28,2)</f>
        <v>0</v>
      </c>
      <c r="R28" s="159"/>
      <c r="S28" s="159" t="s">
        <v>98</v>
      </c>
      <c r="T28" s="159" t="s">
        <v>99</v>
      </c>
      <c r="U28" s="159">
        <v>6.0000000000000001E-3</v>
      </c>
      <c r="V28" s="159">
        <f>ROUND(E28*U28,2)</f>
        <v>0.27</v>
      </c>
      <c r="W28" s="159"/>
      <c r="X28" s="159" t="s">
        <v>132</v>
      </c>
      <c r="Y28" s="152"/>
      <c r="Z28" s="152"/>
      <c r="AA28" s="152"/>
      <c r="AB28" s="152"/>
      <c r="AC28" s="152"/>
      <c r="AD28" s="152"/>
      <c r="AE28" s="152"/>
      <c r="AF28" s="152"/>
      <c r="AG28" s="152" t="s">
        <v>133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74">
        <v>16</v>
      </c>
      <c r="B29" s="175" t="s">
        <v>138</v>
      </c>
      <c r="C29" s="182" t="s">
        <v>139</v>
      </c>
      <c r="D29" s="176" t="s">
        <v>110</v>
      </c>
      <c r="E29" s="177">
        <v>44.56</v>
      </c>
      <c r="F29" s="178"/>
      <c r="G29" s="179">
        <f>ROUND(E29*F29,2)</f>
        <v>0</v>
      </c>
      <c r="H29" s="160"/>
      <c r="I29" s="159">
        <f>ROUND(E29*H29,2)</f>
        <v>0</v>
      </c>
      <c r="J29" s="160"/>
      <c r="K29" s="159">
        <f>ROUND(E29*J29,2)</f>
        <v>0</v>
      </c>
      <c r="L29" s="159">
        <v>21</v>
      </c>
      <c r="M29" s="159">
        <f>G29*(1+L29/100)</f>
        <v>0</v>
      </c>
      <c r="N29" s="159">
        <v>0</v>
      </c>
      <c r="O29" s="159">
        <f>ROUND(E29*N29,2)</f>
        <v>0</v>
      </c>
      <c r="P29" s="159">
        <v>0</v>
      </c>
      <c r="Q29" s="159">
        <f>ROUND(E29*P29,2)</f>
        <v>0</v>
      </c>
      <c r="R29" s="159"/>
      <c r="S29" s="159" t="s">
        <v>98</v>
      </c>
      <c r="T29" s="159" t="s">
        <v>99</v>
      </c>
      <c r="U29" s="159">
        <v>0</v>
      </c>
      <c r="V29" s="159">
        <f>ROUND(E29*U29,2)</f>
        <v>0</v>
      </c>
      <c r="W29" s="159"/>
      <c r="X29" s="159" t="s">
        <v>132</v>
      </c>
      <c r="Y29" s="152"/>
      <c r="Z29" s="152"/>
      <c r="AA29" s="152"/>
      <c r="AB29" s="152"/>
      <c r="AC29" s="152"/>
      <c r="AD29" s="152"/>
      <c r="AE29" s="152"/>
      <c r="AF29" s="152"/>
      <c r="AG29" s="152" t="s">
        <v>133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x14ac:dyDescent="0.2">
      <c r="A30" s="162" t="s">
        <v>93</v>
      </c>
      <c r="B30" s="163" t="s">
        <v>66</v>
      </c>
      <c r="C30" s="181" t="s">
        <v>30</v>
      </c>
      <c r="D30" s="164"/>
      <c r="E30" s="165"/>
      <c r="F30" s="166"/>
      <c r="G30" s="167">
        <f>SUMIF(AG31:AG31,"&lt;&gt;NOR",G31:G31)</f>
        <v>0</v>
      </c>
      <c r="H30" s="161"/>
      <c r="I30" s="161">
        <f>SUM(I31:I31)</f>
        <v>0</v>
      </c>
      <c r="J30" s="161"/>
      <c r="K30" s="161">
        <f>SUM(K31:K31)</f>
        <v>0</v>
      </c>
      <c r="L30" s="161"/>
      <c r="M30" s="161">
        <f>SUM(M31:M31)</f>
        <v>0</v>
      </c>
      <c r="N30" s="161"/>
      <c r="O30" s="161">
        <f>SUM(O31:O31)</f>
        <v>0</v>
      </c>
      <c r="P30" s="161"/>
      <c r="Q30" s="161">
        <f>SUM(Q31:Q31)</f>
        <v>0</v>
      </c>
      <c r="R30" s="161"/>
      <c r="S30" s="161"/>
      <c r="T30" s="161"/>
      <c r="U30" s="161"/>
      <c r="V30" s="161">
        <f>SUM(V31:V31)</f>
        <v>0</v>
      </c>
      <c r="W30" s="161"/>
      <c r="X30" s="161"/>
      <c r="AG30" t="s">
        <v>94</v>
      </c>
    </row>
    <row r="31" spans="1:60" outlineLevel="1" x14ac:dyDescent="0.2">
      <c r="A31" s="168">
        <v>17</v>
      </c>
      <c r="B31" s="169" t="s">
        <v>140</v>
      </c>
      <c r="C31" s="183" t="s">
        <v>141</v>
      </c>
      <c r="D31" s="170" t="s">
        <v>142</v>
      </c>
      <c r="E31" s="171">
        <v>1</v>
      </c>
      <c r="F31" s="172"/>
      <c r="G31" s="173">
        <f>ROUND(E31*F31,2)</f>
        <v>0</v>
      </c>
      <c r="H31" s="160"/>
      <c r="I31" s="159">
        <f>ROUND(E31*H31,2)</f>
        <v>0</v>
      </c>
      <c r="J31" s="160"/>
      <c r="K31" s="159">
        <f>ROUND(E31*J31,2)</f>
        <v>0</v>
      </c>
      <c r="L31" s="159">
        <v>21</v>
      </c>
      <c r="M31" s="159">
        <f>G31*(1+L31/100)</f>
        <v>0</v>
      </c>
      <c r="N31" s="159">
        <v>0</v>
      </c>
      <c r="O31" s="159">
        <f>ROUND(E31*N31,2)</f>
        <v>0</v>
      </c>
      <c r="P31" s="159">
        <v>0</v>
      </c>
      <c r="Q31" s="159">
        <f>ROUND(E31*P31,2)</f>
        <v>0</v>
      </c>
      <c r="R31" s="159"/>
      <c r="S31" s="159" t="s">
        <v>98</v>
      </c>
      <c r="T31" s="159" t="s">
        <v>99</v>
      </c>
      <c r="U31" s="159">
        <v>0</v>
      </c>
      <c r="V31" s="159">
        <f>ROUND(E31*U31,2)</f>
        <v>0</v>
      </c>
      <c r="W31" s="159"/>
      <c r="X31" s="159" t="s">
        <v>143</v>
      </c>
      <c r="Y31" s="152"/>
      <c r="Z31" s="152"/>
      <c r="AA31" s="152"/>
      <c r="AB31" s="152"/>
      <c r="AC31" s="152"/>
      <c r="AD31" s="152"/>
      <c r="AE31" s="152"/>
      <c r="AF31" s="152"/>
      <c r="AG31" s="152" t="s">
        <v>144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x14ac:dyDescent="0.2">
      <c r="A32" s="3"/>
      <c r="B32" s="4"/>
      <c r="C32" s="184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E32">
        <v>15</v>
      </c>
      <c r="AF32">
        <v>21</v>
      </c>
      <c r="AG32" t="s">
        <v>80</v>
      </c>
    </row>
    <row r="33" spans="1:33" x14ac:dyDescent="0.2">
      <c r="A33" s="155"/>
      <c r="B33" s="156" t="s">
        <v>31</v>
      </c>
      <c r="C33" s="185"/>
      <c r="D33" s="157"/>
      <c r="E33" s="158"/>
      <c r="F33" s="158"/>
      <c r="G33" s="180">
        <f>G8+G10+G15+G19+G22+G25+G30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f>SUMIF(L7:L31,AE32,G7:G31)</f>
        <v>0</v>
      </c>
      <c r="AF33">
        <f>SUMIF(L7:L31,AF32,G7:G31)</f>
        <v>0</v>
      </c>
      <c r="AG33" t="s">
        <v>145</v>
      </c>
    </row>
    <row r="34" spans="1:33" x14ac:dyDescent="0.2">
      <c r="A34" s="3"/>
      <c r="B34" s="4"/>
      <c r="C34" s="184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">
      <c r="A35" s="3"/>
      <c r="B35" s="4"/>
      <c r="C35" s="184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">
      <c r="A36" s="250" t="s">
        <v>146</v>
      </c>
      <c r="B36" s="250"/>
      <c r="C36" s="251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">
      <c r="A37" s="252"/>
      <c r="B37" s="253"/>
      <c r="C37" s="254"/>
      <c r="D37" s="253"/>
      <c r="E37" s="253"/>
      <c r="F37" s="253"/>
      <c r="G37" s="25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G37" t="s">
        <v>147</v>
      </c>
    </row>
    <row r="38" spans="1:33" x14ac:dyDescent="0.2">
      <c r="A38" s="256"/>
      <c r="B38" s="257"/>
      <c r="C38" s="258"/>
      <c r="D38" s="257"/>
      <c r="E38" s="257"/>
      <c r="F38" s="257"/>
      <c r="G38" s="259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33" x14ac:dyDescent="0.2">
      <c r="A39" s="256"/>
      <c r="B39" s="257"/>
      <c r="C39" s="258"/>
      <c r="D39" s="257"/>
      <c r="E39" s="257"/>
      <c r="F39" s="257"/>
      <c r="G39" s="259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33" x14ac:dyDescent="0.2">
      <c r="A40" s="256"/>
      <c r="B40" s="257"/>
      <c r="C40" s="258"/>
      <c r="D40" s="257"/>
      <c r="E40" s="257"/>
      <c r="F40" s="257"/>
      <c r="G40" s="259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33" x14ac:dyDescent="0.2">
      <c r="A41" s="260"/>
      <c r="B41" s="261"/>
      <c r="C41" s="262"/>
      <c r="D41" s="261"/>
      <c r="E41" s="261"/>
      <c r="F41" s="261"/>
      <c r="G41" s="26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33" x14ac:dyDescent="0.2">
      <c r="A42" s="3"/>
      <c r="B42" s="4"/>
      <c r="C42" s="184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33" x14ac:dyDescent="0.2">
      <c r="C43" s="186"/>
      <c r="D43" s="10"/>
      <c r="AG43" t="s">
        <v>148</v>
      </c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7:G41"/>
    <mergeCell ref="A1:G1"/>
    <mergeCell ref="C2:G2"/>
    <mergeCell ref="C3:G3"/>
    <mergeCell ref="C4:G4"/>
    <mergeCell ref="A36:C3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 2 Pol'!Názvy_tisku</vt:lpstr>
      <vt:lpstr>oadresa</vt:lpstr>
      <vt:lpstr>Stavba!Objednatel</vt:lpstr>
      <vt:lpstr>Stavba!Objekt</vt:lpstr>
      <vt:lpstr>'SO 01 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Sušický Miroslav</cp:lastModifiedBy>
  <cp:lastPrinted>2019-03-19T12:27:02Z</cp:lastPrinted>
  <dcterms:created xsi:type="dcterms:W3CDTF">2009-04-08T07:15:50Z</dcterms:created>
  <dcterms:modified xsi:type="dcterms:W3CDTF">2020-11-24T07:25:19Z</dcterms:modified>
</cp:coreProperties>
</file>