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US-DATA1\UsersFolders$\mika\Desktop\11 20 objednávky\Sušice garáže\"/>
    </mc:Choice>
  </mc:AlternateContent>
  <bookViews>
    <workbookView xWindow="630" yWindow="600" windowWidth="27495" windowHeight="11955"/>
  </bookViews>
  <sheets>
    <sheet name="Rekapitulace stavby" sheetId="1" r:id="rId1"/>
    <sheet name="010 - Objekt SO.01" sheetId="2" r:id="rId2"/>
  </sheets>
  <definedNames>
    <definedName name="_xlnm._FilterDatabase" localSheetId="1" hidden="1">'010 - Objekt SO.01'!$C$139:$K$506</definedName>
    <definedName name="_xlnm.Print_Titles" localSheetId="1">'010 - Objekt SO.01'!$139:$139</definedName>
    <definedName name="_xlnm.Print_Titles" localSheetId="0">'Rekapitulace stavby'!$92:$92</definedName>
    <definedName name="_xlnm.Print_Area" localSheetId="1">'010 - Objekt SO.01'!$C$4:$J$76,'010 - Objekt SO.01'!$C$82:$J$121,'010 - Objekt SO.01'!$C$127:$J$506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AY96" i="1" l="1"/>
  <c r="AX96" i="1"/>
  <c r="J37" i="2"/>
  <c r="J36" i="2"/>
  <c r="AY95" i="1" s="1"/>
  <c r="J35" i="2"/>
  <c r="AX95" i="1" s="1"/>
  <c r="BI506" i="2"/>
  <c r="BH506" i="2"/>
  <c r="BG506" i="2"/>
  <c r="BF506" i="2"/>
  <c r="T506" i="2"/>
  <c r="T505" i="2" s="1"/>
  <c r="R506" i="2"/>
  <c r="R505" i="2" s="1"/>
  <c r="P506" i="2"/>
  <c r="P505" i="2" s="1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2" i="2"/>
  <c r="BH492" i="2"/>
  <c r="BG492" i="2"/>
  <c r="BF492" i="2"/>
  <c r="T492" i="2"/>
  <c r="T491" i="2" s="1"/>
  <c r="R492" i="2"/>
  <c r="R491" i="2" s="1"/>
  <c r="P492" i="2"/>
  <c r="P491" i="2" s="1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T416" i="2" s="1"/>
  <c r="R417" i="2"/>
  <c r="R416" i="2" s="1"/>
  <c r="P417" i="2"/>
  <c r="P416" i="2" s="1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T398" i="2" s="1"/>
  <c r="R399" i="2"/>
  <c r="R398" i="2" s="1"/>
  <c r="P399" i="2"/>
  <c r="P398" i="2" s="1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J136" i="2"/>
  <c r="F136" i="2"/>
  <c r="F134" i="2"/>
  <c r="E132" i="2"/>
  <c r="J91" i="2"/>
  <c r="F91" i="2"/>
  <c r="F89" i="2"/>
  <c r="E87" i="2"/>
  <c r="J24" i="2"/>
  <c r="E24" i="2"/>
  <c r="J92" i="2" s="1"/>
  <c r="J23" i="2"/>
  <c r="J18" i="2"/>
  <c r="E18" i="2"/>
  <c r="F137" i="2" s="1"/>
  <c r="J17" i="2"/>
  <c r="J12" i="2"/>
  <c r="J134" i="2"/>
  <c r="E7" i="2"/>
  <c r="E130" i="2" s="1"/>
  <c r="L90" i="1"/>
  <c r="AM90" i="1"/>
  <c r="AM89" i="1"/>
  <c r="L89" i="1"/>
  <c r="AM87" i="1"/>
  <c r="L87" i="1"/>
  <c r="L85" i="1"/>
  <c r="L84" i="1"/>
  <c r="BK488" i="2"/>
  <c r="J484" i="2"/>
  <c r="BK481" i="2"/>
  <c r="BK479" i="2"/>
  <c r="J477" i="2"/>
  <c r="BK469" i="2"/>
  <c r="J465" i="2"/>
  <c r="J455" i="2"/>
  <c r="J453" i="2"/>
  <c r="J451" i="2"/>
  <c r="BK441" i="2"/>
  <c r="BK434" i="2"/>
  <c r="J433" i="2"/>
  <c r="J431" i="2"/>
  <c r="BK429" i="2"/>
  <c r="BK427" i="2"/>
  <c r="J423" i="2"/>
  <c r="J415" i="2"/>
  <c r="J411" i="2"/>
  <c r="J405" i="2"/>
  <c r="BK399" i="2"/>
  <c r="J396" i="2"/>
  <c r="J395" i="2"/>
  <c r="BK394" i="2"/>
  <c r="BK390" i="2"/>
  <c r="J389" i="2"/>
  <c r="BK387" i="2"/>
  <c r="J387" i="2"/>
  <c r="BK386" i="2"/>
  <c r="BK370" i="2"/>
  <c r="BK366" i="2"/>
  <c r="J354" i="2"/>
  <c r="J352" i="2"/>
  <c r="J351" i="2"/>
  <c r="BK350" i="2"/>
  <c r="BK345" i="2"/>
  <c r="J342" i="2"/>
  <c r="BK340" i="2"/>
  <c r="BK339" i="2"/>
  <c r="J334" i="2"/>
  <c r="BK330" i="2"/>
  <c r="J328" i="2"/>
  <c r="J324" i="2"/>
  <c r="J315" i="2"/>
  <c r="J314" i="2"/>
  <c r="BK311" i="2"/>
  <c r="BK304" i="2"/>
  <c r="BK298" i="2"/>
  <c r="J297" i="2"/>
  <c r="BK294" i="2"/>
  <c r="J292" i="2"/>
  <c r="BK283" i="2"/>
  <c r="J280" i="2"/>
  <c r="J277" i="2"/>
  <c r="J275" i="2"/>
  <c r="J267" i="2"/>
  <c r="J264" i="2"/>
  <c r="J261" i="2"/>
  <c r="J253" i="2"/>
  <c r="J250" i="2"/>
  <c r="J249" i="2"/>
  <c r="BK247" i="2"/>
  <c r="J210" i="2"/>
  <c r="BK209" i="2"/>
  <c r="BK207" i="2"/>
  <c r="BK203" i="2"/>
  <c r="J196" i="2"/>
  <c r="BK193" i="2"/>
  <c r="J191" i="2"/>
  <c r="BK189" i="2"/>
  <c r="BK183" i="2"/>
  <c r="J165" i="2"/>
  <c r="J159" i="2"/>
  <c r="J500" i="2"/>
  <c r="J490" i="2"/>
  <c r="J486" i="2"/>
  <c r="BK485" i="2"/>
  <c r="J479" i="2"/>
  <c r="BK477" i="2"/>
  <c r="BK475" i="2"/>
  <c r="J473" i="2"/>
  <c r="BK471" i="2"/>
  <c r="J469" i="2"/>
  <c r="BK467" i="2"/>
  <c r="BK465" i="2"/>
  <c r="BK453" i="2"/>
  <c r="BK436" i="2"/>
  <c r="J434" i="2"/>
  <c r="BK419" i="2"/>
  <c r="J417" i="2"/>
  <c r="BK415" i="2"/>
  <c r="BK409" i="2"/>
  <c r="BK407" i="2"/>
  <c r="BK364" i="2"/>
  <c r="BK362" i="2"/>
  <c r="BK358" i="2"/>
  <c r="J350" i="2"/>
  <c r="BK348" i="2"/>
  <c r="J339" i="2"/>
  <c r="J338" i="2"/>
  <c r="J326" i="2"/>
  <c r="J313" i="2"/>
  <c r="BK300" i="2"/>
  <c r="BK292" i="2"/>
  <c r="BK291" i="2"/>
  <c r="BK286" i="2"/>
  <c r="BK282" i="2"/>
  <c r="BK277" i="2"/>
  <c r="J273" i="2"/>
  <c r="BK267" i="2"/>
  <c r="BK261" i="2"/>
  <c r="J258" i="2"/>
  <c r="BK253" i="2"/>
  <c r="J245" i="2"/>
  <c r="J240" i="2"/>
  <c r="BK236" i="2"/>
  <c r="J233" i="2"/>
  <c r="J230" i="2"/>
  <c r="BK213" i="2"/>
  <c r="BK210" i="2"/>
  <c r="J209" i="2"/>
  <c r="J205" i="2"/>
  <c r="J203" i="2"/>
  <c r="BK201" i="2"/>
  <c r="BK198" i="2"/>
  <c r="J193" i="2"/>
  <c r="BK191" i="2"/>
  <c r="BK185" i="2"/>
  <c r="BK178" i="2"/>
  <c r="J176" i="2"/>
  <c r="BK173" i="2"/>
  <c r="BK167" i="2"/>
  <c r="BK161" i="2"/>
  <c r="BK159" i="2"/>
  <c r="BK143" i="2"/>
  <c r="J504" i="2"/>
  <c r="J503" i="2"/>
  <c r="BK498" i="2"/>
  <c r="BK492" i="2"/>
  <c r="BK486" i="2"/>
  <c r="J485" i="2"/>
  <c r="J481" i="2"/>
  <c r="J471" i="2"/>
  <c r="J467" i="2"/>
  <c r="J463" i="2"/>
  <c r="BK460" i="2"/>
  <c r="J457" i="2"/>
  <c r="BK449" i="2"/>
  <c r="J447" i="2"/>
  <c r="J443" i="2"/>
  <c r="J441" i="2"/>
  <c r="J439" i="2"/>
  <c r="BK433" i="2"/>
  <c r="J429" i="2"/>
  <c r="J427" i="2"/>
  <c r="J425" i="2"/>
  <c r="BK423" i="2"/>
  <c r="J421" i="2"/>
  <c r="BK417" i="2"/>
  <c r="BK413" i="2"/>
  <c r="BK411" i="2"/>
  <c r="J409" i="2"/>
  <c r="J403" i="2"/>
  <c r="J402" i="2"/>
  <c r="BK397" i="2"/>
  <c r="BK395" i="2"/>
  <c r="J394" i="2"/>
  <c r="BK391" i="2"/>
  <c r="BK389" i="2"/>
  <c r="J386" i="2"/>
  <c r="J383" i="2"/>
  <c r="BK381" i="2"/>
  <c r="J372" i="2"/>
  <c r="J370" i="2"/>
  <c r="BK368" i="2"/>
  <c r="J366" i="2"/>
  <c r="J364" i="2"/>
  <c r="J362" i="2"/>
  <c r="BK349" i="2"/>
  <c r="J348" i="2"/>
  <c r="BK338" i="2"/>
  <c r="BK336" i="2"/>
  <c r="J332" i="2"/>
  <c r="J330" i="2"/>
  <c r="BK328" i="2"/>
  <c r="BK326" i="2"/>
  <c r="BK322" i="2"/>
  <c r="BK320" i="2"/>
  <c r="BK315" i="2"/>
  <c r="BK314" i="2"/>
  <c r="BK313" i="2"/>
  <c r="J311" i="2"/>
  <c r="J304" i="2"/>
  <c r="BK302" i="2"/>
  <c r="J300" i="2"/>
  <c r="J282" i="2"/>
  <c r="BK280" i="2"/>
  <c r="BK275" i="2"/>
  <c r="BK273" i="2"/>
  <c r="J268" i="2"/>
  <c r="BK258" i="2"/>
  <c r="J256" i="2"/>
  <c r="BK255" i="2"/>
  <c r="BK250" i="2"/>
  <c r="BK249" i="2"/>
  <c r="BK245" i="2"/>
  <c r="BK222" i="2"/>
  <c r="J221" i="2"/>
  <c r="J217" i="2"/>
  <c r="J207" i="2"/>
  <c r="BK196" i="2"/>
  <c r="J187" i="2"/>
  <c r="J173" i="2"/>
  <c r="BK169" i="2"/>
  <c r="J167" i="2"/>
  <c r="BK165" i="2"/>
  <c r="J161" i="2"/>
  <c r="BK151" i="2"/>
  <c r="J147" i="2"/>
  <c r="BK145" i="2"/>
  <c r="AS94" i="1"/>
  <c r="BK506" i="2"/>
  <c r="J506" i="2"/>
  <c r="BK504" i="2"/>
  <c r="BK503" i="2"/>
  <c r="BK500" i="2"/>
  <c r="J498" i="2"/>
  <c r="J492" i="2"/>
  <c r="BK490" i="2"/>
  <c r="J488" i="2"/>
  <c r="BK484" i="2"/>
  <c r="J475" i="2"/>
  <c r="BK473" i="2"/>
  <c r="BK463" i="2"/>
  <c r="J460" i="2"/>
  <c r="BK457" i="2"/>
  <c r="BK455" i="2"/>
  <c r="BK451" i="2"/>
  <c r="J449" i="2"/>
  <c r="BK447" i="2"/>
  <c r="BK445" i="2"/>
  <c r="J445" i="2"/>
  <c r="BK443" i="2"/>
  <c r="BK439" i="2"/>
  <c r="J436" i="2"/>
  <c r="BK431" i="2"/>
  <c r="BK425" i="2"/>
  <c r="BK421" i="2"/>
  <c r="J419" i="2"/>
  <c r="J413" i="2"/>
  <c r="J407" i="2"/>
  <c r="BK405" i="2"/>
  <c r="BK403" i="2"/>
  <c r="BK402" i="2"/>
  <c r="J399" i="2"/>
  <c r="J397" i="2"/>
  <c r="BK396" i="2"/>
  <c r="J391" i="2"/>
  <c r="J390" i="2"/>
  <c r="BK383" i="2"/>
  <c r="J381" i="2"/>
  <c r="BK372" i="2"/>
  <c r="J368" i="2"/>
  <c r="J358" i="2"/>
  <c r="BK354" i="2"/>
  <c r="BK352" i="2"/>
  <c r="BK351" i="2"/>
  <c r="J349" i="2"/>
  <c r="J345" i="2"/>
  <c r="BK342" i="2"/>
  <c r="J340" i="2"/>
  <c r="J336" i="2"/>
  <c r="BK334" i="2"/>
  <c r="BK332" i="2"/>
  <c r="BK324" i="2"/>
  <c r="J322" i="2"/>
  <c r="J320" i="2"/>
  <c r="J302" i="2"/>
  <c r="J298" i="2"/>
  <c r="BK297" i="2"/>
  <c r="J294" i="2"/>
  <c r="J291" i="2"/>
  <c r="J286" i="2"/>
  <c r="J283" i="2"/>
  <c r="BK268" i="2"/>
  <c r="BK264" i="2"/>
  <c r="BK256" i="2"/>
  <c r="J255" i="2"/>
  <c r="J247" i="2"/>
  <c r="BK240" i="2"/>
  <c r="J236" i="2"/>
  <c r="BK233" i="2"/>
  <c r="BK230" i="2"/>
  <c r="J222" i="2"/>
  <c r="BK221" i="2"/>
  <c r="BK217" i="2"/>
  <c r="J213" i="2"/>
  <c r="BK205" i="2"/>
  <c r="J201" i="2"/>
  <c r="J198" i="2"/>
  <c r="J189" i="2"/>
  <c r="BK187" i="2"/>
  <c r="J185" i="2"/>
  <c r="J183" i="2"/>
  <c r="J178" i="2"/>
  <c r="BK176" i="2"/>
  <c r="J169" i="2"/>
  <c r="J151" i="2"/>
  <c r="BK147" i="2"/>
  <c r="J145" i="2"/>
  <c r="J143" i="2"/>
  <c r="R142" i="2" l="1"/>
  <c r="P200" i="2"/>
  <c r="BK232" i="2"/>
  <c r="J232" i="2"/>
  <c r="J100" i="2" s="1"/>
  <c r="T232" i="2"/>
  <c r="T260" i="2"/>
  <c r="R276" i="2"/>
  <c r="T276" i="2"/>
  <c r="R285" i="2"/>
  <c r="P323" i="2"/>
  <c r="BK385" i="2"/>
  <c r="J385" i="2" s="1"/>
  <c r="J105" i="2" s="1"/>
  <c r="R385" i="2"/>
  <c r="T401" i="2"/>
  <c r="BK142" i="2"/>
  <c r="T142" i="2"/>
  <c r="R200" i="2"/>
  <c r="P232" i="2"/>
  <c r="BK260" i="2"/>
  <c r="J260" i="2" s="1"/>
  <c r="J101" i="2" s="1"/>
  <c r="R260" i="2"/>
  <c r="P276" i="2"/>
  <c r="P285" i="2"/>
  <c r="T285" i="2"/>
  <c r="R323" i="2"/>
  <c r="P385" i="2"/>
  <c r="P401" i="2"/>
  <c r="P418" i="2"/>
  <c r="T418" i="2"/>
  <c r="P424" i="2"/>
  <c r="R424" i="2"/>
  <c r="T424" i="2"/>
  <c r="P428" i="2"/>
  <c r="R428" i="2"/>
  <c r="BK470" i="2"/>
  <c r="J470" i="2" s="1"/>
  <c r="J113" i="2" s="1"/>
  <c r="R470" i="2"/>
  <c r="BK476" i="2"/>
  <c r="J476" i="2" s="1"/>
  <c r="J114" i="2" s="1"/>
  <c r="R476" i="2"/>
  <c r="BK487" i="2"/>
  <c r="J487" i="2" s="1"/>
  <c r="J115" i="2" s="1"/>
  <c r="R487" i="2"/>
  <c r="BK497" i="2"/>
  <c r="J497" i="2" s="1"/>
  <c r="J117" i="2" s="1"/>
  <c r="T497" i="2"/>
  <c r="P502" i="2"/>
  <c r="P501" i="2" s="1"/>
  <c r="T502" i="2"/>
  <c r="T501" i="2"/>
  <c r="P142" i="2"/>
  <c r="BK200" i="2"/>
  <c r="J200" i="2"/>
  <c r="J99" i="2" s="1"/>
  <c r="T200" i="2"/>
  <c r="R232" i="2"/>
  <c r="P260" i="2"/>
  <c r="BK276" i="2"/>
  <c r="J276" i="2" s="1"/>
  <c r="J102" i="2" s="1"/>
  <c r="BK285" i="2"/>
  <c r="J285" i="2" s="1"/>
  <c r="J103" i="2" s="1"/>
  <c r="BK323" i="2"/>
  <c r="J323" i="2" s="1"/>
  <c r="J104" i="2" s="1"/>
  <c r="T323" i="2"/>
  <c r="T385" i="2"/>
  <c r="BK401" i="2"/>
  <c r="J401" i="2"/>
  <c r="J108" i="2" s="1"/>
  <c r="R401" i="2"/>
  <c r="BK418" i="2"/>
  <c r="J418" i="2" s="1"/>
  <c r="J110" i="2" s="1"/>
  <c r="R418" i="2"/>
  <c r="BK424" i="2"/>
  <c r="J424" i="2"/>
  <c r="J111" i="2" s="1"/>
  <c r="BK428" i="2"/>
  <c r="J428" i="2"/>
  <c r="J112" i="2" s="1"/>
  <c r="T428" i="2"/>
  <c r="P470" i="2"/>
  <c r="T470" i="2"/>
  <c r="P476" i="2"/>
  <c r="T476" i="2"/>
  <c r="P487" i="2"/>
  <c r="T487" i="2"/>
  <c r="P497" i="2"/>
  <c r="R497" i="2"/>
  <c r="BK502" i="2"/>
  <c r="J502" i="2"/>
  <c r="J119" i="2" s="1"/>
  <c r="R502" i="2"/>
  <c r="R501" i="2" s="1"/>
  <c r="E85" i="2"/>
  <c r="BE159" i="2"/>
  <c r="BE161" i="2"/>
  <c r="BE165" i="2"/>
  <c r="BE191" i="2"/>
  <c r="BE193" i="2"/>
  <c r="BE213" i="2"/>
  <c r="BE236" i="2"/>
  <c r="BE247" i="2"/>
  <c r="BE249" i="2"/>
  <c r="BE250" i="2"/>
  <c r="BE253" i="2"/>
  <c r="BE264" i="2"/>
  <c r="BE273" i="2"/>
  <c r="BE277" i="2"/>
  <c r="BE282" i="2"/>
  <c r="BE311" i="2"/>
  <c r="BE313" i="2"/>
  <c r="BE314" i="2"/>
  <c r="BE326" i="2"/>
  <c r="BE330" i="2"/>
  <c r="BE350" i="2"/>
  <c r="BE362" i="2"/>
  <c r="BE368" i="2"/>
  <c r="BE370" i="2"/>
  <c r="BE399" i="2"/>
  <c r="BE402" i="2"/>
  <c r="BE409" i="2"/>
  <c r="BE415" i="2"/>
  <c r="BE423" i="2"/>
  <c r="BE427" i="2"/>
  <c r="BE433" i="2"/>
  <c r="BE465" i="2"/>
  <c r="BE467" i="2"/>
  <c r="BE469" i="2"/>
  <c r="BE479" i="2"/>
  <c r="BE481" i="2"/>
  <c r="BE504" i="2"/>
  <c r="BE506" i="2"/>
  <c r="BK398" i="2"/>
  <c r="J398" i="2" s="1"/>
  <c r="J106" i="2" s="1"/>
  <c r="F92" i="2"/>
  <c r="BE178" i="2"/>
  <c r="BE189" i="2"/>
  <c r="BE196" i="2"/>
  <c r="BE203" i="2"/>
  <c r="BE209" i="2"/>
  <c r="BE210" i="2"/>
  <c r="BE233" i="2"/>
  <c r="BE258" i="2"/>
  <c r="BE261" i="2"/>
  <c r="BE267" i="2"/>
  <c r="BE283" i="2"/>
  <c r="BE292" i="2"/>
  <c r="BE294" i="2"/>
  <c r="BE297" i="2"/>
  <c r="BE339" i="2"/>
  <c r="BE345" i="2"/>
  <c r="BE354" i="2"/>
  <c r="BE372" i="2"/>
  <c r="BE383" i="2"/>
  <c r="BE387" i="2"/>
  <c r="BE394" i="2"/>
  <c r="BE396" i="2"/>
  <c r="BE397" i="2"/>
  <c r="BE403" i="2"/>
  <c r="BE405" i="2"/>
  <c r="BE434" i="2"/>
  <c r="BE451" i="2"/>
  <c r="BE453" i="2"/>
  <c r="BE463" i="2"/>
  <c r="BE471" i="2"/>
  <c r="BE475" i="2"/>
  <c r="BE477" i="2"/>
  <c r="BE484" i="2"/>
  <c r="BE485" i="2"/>
  <c r="BE488" i="2"/>
  <c r="BE500" i="2"/>
  <c r="BE503" i="2"/>
  <c r="BK416" i="2"/>
  <c r="J416" i="2" s="1"/>
  <c r="J109" i="2" s="1"/>
  <c r="J89" i="2"/>
  <c r="J137" i="2"/>
  <c r="BE145" i="2"/>
  <c r="BE147" i="2"/>
  <c r="BE183" i="2"/>
  <c r="BE187" i="2"/>
  <c r="BE207" i="2"/>
  <c r="BE217" i="2"/>
  <c r="BE222" i="2"/>
  <c r="BE245" i="2"/>
  <c r="BE255" i="2"/>
  <c r="BE280" i="2"/>
  <c r="BE298" i="2"/>
  <c r="BE302" i="2"/>
  <c r="BE304" i="2"/>
  <c r="BE315" i="2"/>
  <c r="BE322" i="2"/>
  <c r="BE328" i="2"/>
  <c r="BE332" i="2"/>
  <c r="BE334" i="2"/>
  <c r="BE340" i="2"/>
  <c r="BE348" i="2"/>
  <c r="BE351" i="2"/>
  <c r="BE352" i="2"/>
  <c r="BE366" i="2"/>
  <c r="BE411" i="2"/>
  <c r="BE421" i="2"/>
  <c r="BE425" i="2"/>
  <c r="BE429" i="2"/>
  <c r="BE431" i="2"/>
  <c r="BE439" i="2"/>
  <c r="BE441" i="2"/>
  <c r="BE449" i="2"/>
  <c r="BE457" i="2"/>
  <c r="BE492" i="2"/>
  <c r="BE143" i="2"/>
  <c r="BE151" i="2"/>
  <c r="BE167" i="2"/>
  <c r="BE169" i="2"/>
  <c r="BE173" i="2"/>
  <c r="BE176" i="2"/>
  <c r="BE185" i="2"/>
  <c r="BE198" i="2"/>
  <c r="BE201" i="2"/>
  <c r="BE205" i="2"/>
  <c r="BE221" i="2"/>
  <c r="BE230" i="2"/>
  <c r="BE240" i="2"/>
  <c r="BE256" i="2"/>
  <c r="BE268" i="2"/>
  <c r="BE275" i="2"/>
  <c r="BE286" i="2"/>
  <c r="BE291" i="2"/>
  <c r="BE300" i="2"/>
  <c r="BE320" i="2"/>
  <c r="BE324" i="2"/>
  <c r="BE336" i="2"/>
  <c r="BE338" i="2"/>
  <c r="BE342" i="2"/>
  <c r="BE349" i="2"/>
  <c r="BE358" i="2"/>
  <c r="BE364" i="2"/>
  <c r="BE381" i="2"/>
  <c r="BE386" i="2"/>
  <c r="BE389" i="2"/>
  <c r="BE390" i="2"/>
  <c r="BE391" i="2"/>
  <c r="BE395" i="2"/>
  <c r="BE407" i="2"/>
  <c r="BE413" i="2"/>
  <c r="BE417" i="2"/>
  <c r="BE419" i="2"/>
  <c r="BE436" i="2"/>
  <c r="BE443" i="2"/>
  <c r="BE445" i="2"/>
  <c r="BE447" i="2"/>
  <c r="BE455" i="2"/>
  <c r="BE460" i="2"/>
  <c r="BE473" i="2"/>
  <c r="BE486" i="2"/>
  <c r="BE490" i="2"/>
  <c r="BE498" i="2"/>
  <c r="BK491" i="2"/>
  <c r="J491" i="2"/>
  <c r="J116" i="2" s="1"/>
  <c r="BK505" i="2"/>
  <c r="J505" i="2"/>
  <c r="J120" i="2" s="1"/>
  <c r="F36" i="2"/>
  <c r="BC95" i="1" s="1"/>
  <c r="F37" i="2"/>
  <c r="BD95" i="1" s="1"/>
  <c r="BB96" i="1"/>
  <c r="BA96" i="1"/>
  <c r="F35" i="2"/>
  <c r="BB95" i="1" s="1"/>
  <c r="F34" i="2"/>
  <c r="BA95" i="1" s="1"/>
  <c r="BC96" i="1"/>
  <c r="J34" i="2"/>
  <c r="AW95" i="1" s="1"/>
  <c r="BD96" i="1"/>
  <c r="AW96" i="1"/>
  <c r="R400" i="2" l="1"/>
  <c r="P141" i="2"/>
  <c r="P140" i="2"/>
  <c r="AU95" i="1" s="1"/>
  <c r="P400" i="2"/>
  <c r="BK141" i="2"/>
  <c r="T400" i="2"/>
  <c r="AU96" i="1"/>
  <c r="T141" i="2"/>
  <c r="R141" i="2"/>
  <c r="R140" i="2"/>
  <c r="BK400" i="2"/>
  <c r="J400" i="2" s="1"/>
  <c r="J107" i="2" s="1"/>
  <c r="J142" i="2"/>
  <c r="J98" i="2"/>
  <c r="BK501" i="2"/>
  <c r="J501" i="2"/>
  <c r="J118" i="2" s="1"/>
  <c r="BD94" i="1"/>
  <c r="W33" i="1" s="1"/>
  <c r="BA94" i="1"/>
  <c r="AW94" i="1" s="1"/>
  <c r="AK30" i="1" s="1"/>
  <c r="AZ96" i="1"/>
  <c r="BC94" i="1"/>
  <c r="W32" i="1"/>
  <c r="BB94" i="1"/>
  <c r="W31" i="1" s="1"/>
  <c r="J33" i="2"/>
  <c r="AV95" i="1" s="1"/>
  <c r="AT95" i="1" s="1"/>
  <c r="AV96" i="1"/>
  <c r="AT96" i="1" s="1"/>
  <c r="F33" i="2"/>
  <c r="AZ95" i="1" s="1"/>
  <c r="T140" i="2" l="1"/>
  <c r="BK140" i="2"/>
  <c r="J140" i="2"/>
  <c r="J141" i="2"/>
  <c r="J97" i="2" s="1"/>
  <c r="J30" i="2"/>
  <c r="AG95" i="1" s="1"/>
  <c r="AN95" i="1" s="1"/>
  <c r="AU94" i="1"/>
  <c r="AZ94" i="1"/>
  <c r="AV94" i="1"/>
  <c r="AK29" i="1" s="1"/>
  <c r="AX94" i="1"/>
  <c r="AY94" i="1"/>
  <c r="W30" i="1"/>
  <c r="AG96" i="1"/>
  <c r="AN96" i="1" s="1"/>
  <c r="J39" i="2" l="1"/>
  <c r="J96" i="2"/>
  <c r="W29" i="1"/>
  <c r="AT94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<sst xmlns="http://schemas.openxmlformats.org/spreadsheetml/2006/main" count="4301" uniqueCount="979">
  <si>
    <t>Export Komplet</t>
  </si>
  <si>
    <t/>
  </si>
  <si>
    <t>2.0</t>
  </si>
  <si>
    <t>ZAMOK</t>
  </si>
  <si>
    <t>False</t>
  </si>
  <si>
    <t>{25872472-52d1-4d42-aa6f-41fb4ec98249}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</si>
  <si>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</si>
  <si>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</si>
  <si>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</si>
  <si>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</si>
  <si>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</si>
  <si>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</si>
  <si>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</si>
  <si>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</si>
  <si>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</si>
  <si>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2020-056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</si>
  <si>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</si>
  <si>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</si>
  <si>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úprava a přístavba objektu garáží p.č.st.1444, p.č.1949/3, k.ú. Sušice nad Otavou</t>
  </si>
  <si>
    <t>KSO:</t>
  </si>
  <si>
    <t>CC-CZ:</t>
  </si>
  <si>
    <t>Místo:</t>
  </si>
  <si>
    <t>Sušice nad Otavou</t>
  </si>
  <si>
    <t>Datum:</t>
  </si>
  <si>
    <t>27. 7. 2020</t>
  </si>
  <si>
    <t>Zadavatel:</t>
  </si>
  <si>
    <t>IČ:</t>
  </si>
  <si>
    <t>Správa a údržba silnic Plzeňského kraje</t>
  </si>
  <si>
    <t>DIČ:</t>
  </si>
  <si>
    <t>Uchazeč:</t>
  </si>
  <si>
    <t>Vyplň údaj</t>
  </si>
  <si>
    <t>Projektant:</t>
  </si>
  <si>
    <t>Ing. Martin Liška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</si>
  <si>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</si>
  <si>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</si>
  <si>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</si>
  <si>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</si>
  <si>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</si>
  <si>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</si>
  <si>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</si>
  <si>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</si>
  <si>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</si>
  <si>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</si>
  <si>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</si>
  <si>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</si>
  <si>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</si>
  <si>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</si>
  <si>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</si>
  <si>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</si>
  <si>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</si>
  <si>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</si>
  <si>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</si>
  <si>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</si>
  <si>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</si>
  <si>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</si>
  <si>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</si>
  <si>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</si>
  <si>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</si>
  <si>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</si>
  <si>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</si>
  <si>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</si>
  <si>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</si>
  <si>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</si>
  <si>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</si>
  <si>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</si>
  <si>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</si>
  <si>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</si>
  <si>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</si>
  <si>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</si>
  <si>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</si>
  <si>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</si>
  <si>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</si>
  <si>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</si>
  <si>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</si>
  <si>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</si>
  <si>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</si>
  <si>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</si>
  <si>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</si>
  <si>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</si>
  <si>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</si>
  <si>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</si>
  <si>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</si>
  <si>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</t>
  </si>
  <si>
    <t>Objekt SO.01</t>
  </si>
  <si>
    <t>STA</t>
  </si>
  <si>
    <t>{015ae093-011a-4999-800b-8da66452752f}</t>
  </si>
  <si>
    <t>2</t>
  </si>
  <si>
    <t>020</t>
  </si>
  <si>
    <t>Objekt SO.02</t>
  </si>
  <si>
    <t>{ffe4b4c2-cd0e-41f3-8978-b66948714a54}</t>
  </si>
  <si>
    <t>KRYCÍ LIST SOUPISU PRACÍ</t>
  </si>
  <si>
    <t>Objekt:</t>
  </si>
  <si>
    <t>010 - Objekt SO.01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</si>
  <si>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</si>
  <si>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</si>
  <si>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</si>
  <si>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</si>
  <si>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</si>
  <si>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</si>
  <si>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</si>
  <si>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</si>
  <si>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</si>
  <si>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</si>
  <si>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</si>
  <si>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</si>
  <si>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</si>
  <si>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</si>
  <si>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</si>
  <si>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</si>
  <si>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</si>
  <si>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740 - Elektromontáže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</si>
  <si>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</si>
  <si>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</si>
  <si>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</si>
  <si>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</si>
  <si>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</si>
  <si>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</si>
  <si>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</si>
  <si>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</si>
  <si>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</si>
  <si>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</si>
  <si>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</si>
  <si>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</si>
  <si>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</si>
  <si>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</si>
  <si>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</si>
  <si>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</si>
  <si>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</si>
  <si>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</si>
  <si>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</si>
  <si>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</si>
  <si>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</si>
  <si>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</si>
  <si>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</si>
  <si>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</si>
  <si>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</si>
  <si>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</si>
  <si>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</si>
  <si>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</si>
  <si>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</si>
  <si>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</si>
  <si>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podkladu z kameniva drceného tl 200 mm strojně pl přes 50 do 200 m2</t>
  </si>
  <si>
    <t>m2</t>
  </si>
  <si>
    <t>4</t>
  </si>
  <si>
    <t>-1997798732</t>
  </si>
  <si>
    <t>VV</t>
  </si>
  <si>
    <t>"Stávající zpevněné pola před garáží (skladba E1)" 47,8*2,84</t>
  </si>
  <si>
    <t>113107182</t>
  </si>
  <si>
    <t>Odstranění podkladu živičného tl 100 mm strojně pl přes 50 do 200 m2</t>
  </si>
  <si>
    <t>-1702908477</t>
  </si>
  <si>
    <t>3</t>
  </si>
  <si>
    <t>122251104</t>
  </si>
  <si>
    <t>Odkopávky a prokopávky nezapažené v hornině třídy těžitelnosti I, skupiny 3 objem do 500 m3 strojně</t>
  </si>
  <si>
    <t>m3</t>
  </si>
  <si>
    <t>-818372216</t>
  </si>
  <si>
    <t>"Výkop pod podlahou" 39,55*10,8*0,15</t>
  </si>
  <si>
    <t>"Srovnání terénu východně" 39,55*1,6*0,71</t>
  </si>
  <si>
    <t>"Sejmutí horní vrstvy pro skladbu E2" 200*0,3</t>
  </si>
  <si>
    <t>131251104</t>
  </si>
  <si>
    <t>Hloubení jam nezapažených v hornině třídy těžitelnosti I, skupiny 3 objem do 500 m3 strojně</t>
  </si>
  <si>
    <t>1440297562</t>
  </si>
  <si>
    <t>"Patka P01-2,8x2,8m, 2ks" ((2,8+0,35*2)^2-0,3*(1,5+0,35))*0,84*2</t>
  </si>
  <si>
    <t>"Patka P02-1,6x1,6m, 5ks" ((1,6+0,35*2)^2)*0,84*5</t>
  </si>
  <si>
    <t>"Patka P03-1,8x1,8m, 2ks" ((1,8+0,35*2)^2)*0,84*2</t>
  </si>
  <si>
    <t>"Patka P04-2,4x2,4m, 2ks" ((2,4+0,35*2)*(2,4+0,35))*0,84*2</t>
  </si>
  <si>
    <t>"Patka P05-1,2x1,2m, 2ks" ((1,2+0,35*2)^2-0,3*(0,4+0,35))*0,84*2</t>
  </si>
  <si>
    <t>"Patka P06-1,6x1,6m, 5ks" ((1,6+0,35*2)^2)*0,84*5</t>
  </si>
  <si>
    <t>"Patka P07-2,6x2,6m, 2ks" ((2,6+0,35*2)^2)*0,84*2</t>
  </si>
  <si>
    <t>5</t>
  </si>
  <si>
    <t>132251102</t>
  </si>
  <si>
    <t>Hloubení rýh nezapažených  š do 800 mm v hornině třídy těžitelnosti I, skupiny 3 objem do 50 m3 strojně</t>
  </si>
  <si>
    <t>2087752635</t>
  </si>
  <si>
    <t>"Rýhy pro základové pasy/prahy" (3,25+3,275*2+2,775+2,275+2,775+3,275+3,125+8,1-0,7*9)*(0,2+0,35*2)*0,84</t>
  </si>
  <si>
    <t>6</t>
  </si>
  <si>
    <t>162251102</t>
  </si>
  <si>
    <t>Vodorovné přemístění do 50 m výkopku/sypaniny z horniny třídy těžitelnosti I, skupiny 1 až 3</t>
  </si>
  <si>
    <t>1569933400</t>
  </si>
  <si>
    <t>"Vykopaná zemina na meziskládku"157+112,888+19,524</t>
  </si>
  <si>
    <t>"Zpět na násypy" 108,373</t>
  </si>
  <si>
    <t>"Zpět - humusová vrstva" 200*0,25</t>
  </si>
  <si>
    <t>7</t>
  </si>
  <si>
    <t>162751117</t>
  </si>
  <si>
    <t>Vodorovné přemístění do 10000 m výkopku/sypaniny z horniny třídy těžitelnosti I, skupiny 1 až 3</t>
  </si>
  <si>
    <t>-39105212</t>
  </si>
  <si>
    <t>"Přebytečná zemina" 169+112,888+19,524-108,373-40</t>
  </si>
  <si>
    <t>8</t>
  </si>
  <si>
    <t>162751119</t>
  </si>
  <si>
    <t>Příplatek k vodorovnému přemístění výkopku/sypaniny z horniny třídy těžitelnosti I, skupiny 1 až 3 ZKD 1000 m přes 10000 m</t>
  </si>
  <si>
    <t>1361043496</t>
  </si>
  <si>
    <t>153,039*7</t>
  </si>
  <si>
    <t>9</t>
  </si>
  <si>
    <t>167151111</t>
  </si>
  <si>
    <t>Nakládání výkopku z hornin třídy těžitelnosti I, skupiny 1 až 3 přes 100 m3</t>
  </si>
  <si>
    <t>-937632753</t>
  </si>
  <si>
    <t>"Zpět - humusová vrstva" 160*0,25</t>
  </si>
  <si>
    <t>10</t>
  </si>
  <si>
    <t>171251201</t>
  </si>
  <si>
    <t>Uložení sypaniny na skládky nebo meziskládky</t>
  </si>
  <si>
    <t>1783745874</t>
  </si>
  <si>
    <t>"Na meziskládku"157+112,888+19,524</t>
  </si>
  <si>
    <t>11</t>
  </si>
  <si>
    <t>171201231</t>
  </si>
  <si>
    <t>Poplatek za uložení zeminy a kamení na recyklační skládce (skládkovné) kód odpadu 17 05 04</t>
  </si>
  <si>
    <t>t</t>
  </si>
  <si>
    <t>-1025942031</t>
  </si>
  <si>
    <t>"Skládka AZS Zavlekov" 153,039*1,75</t>
  </si>
  <si>
    <t>12</t>
  </si>
  <si>
    <t>174151101</t>
  </si>
  <si>
    <t>Zásyp jam, šachet rýh nebo kolem objektů sypaninou se zhutněním</t>
  </si>
  <si>
    <t>608299927</t>
  </si>
  <si>
    <t>"Výkopy pro patky" 112,888+44,929</t>
  </si>
  <si>
    <t>"Výkopy pro pasy/prahy"19,524</t>
  </si>
  <si>
    <t>"odečet objemu patek"-((2,8*2,8+1,6*1,6*3+1,8*1,8*2+1,6*1,6*2+2,8*2,8)+(2,4*2,4*2)+(1,2*1,2+1,6*1,6*3+2,6*2,6*2+1,6*1,6*2+1,2*1,2))*0,84</t>
  </si>
  <si>
    <t>"Odečet objemu pasů" -(3,25+3,275*2+2,775+2,275+2,775+3,275+3,125+8,1)*0,84*0,2</t>
  </si>
  <si>
    <t>13</t>
  </si>
  <si>
    <t>180404112</t>
  </si>
  <si>
    <t>Založení hřišťového trávníku výsevem na vrstvě substrátu</t>
  </si>
  <si>
    <t>1932951401</t>
  </si>
  <si>
    <t>"E2 - viz. legenda ploch" 160</t>
  </si>
  <si>
    <t>14</t>
  </si>
  <si>
    <t>M</t>
  </si>
  <si>
    <t>00572440</t>
  </si>
  <si>
    <t>osivo směs travní hřištní</t>
  </si>
  <si>
    <t>kg</t>
  </si>
  <si>
    <t>-710792809</t>
  </si>
  <si>
    <t>"Skladba E2" 160*40/1000</t>
  </si>
  <si>
    <t>181111131</t>
  </si>
  <si>
    <t>Plošná úprava terénu do 500 m2 zemina tř 1 až 4 nerovnosti do 200 mm v rovinně a svahu do 1:5</t>
  </si>
  <si>
    <t>-1847975015</t>
  </si>
  <si>
    <t>"E2 - přespádování ploch" 200</t>
  </si>
  <si>
    <t>16</t>
  </si>
  <si>
    <t>181152302</t>
  </si>
  <si>
    <t>Úprava pláně pro silnice a dálnice v zářezech se zhutněním</t>
  </si>
  <si>
    <t>1078134549</t>
  </si>
  <si>
    <t>"Pod skladbou E1" 135,752</t>
  </si>
  <si>
    <t>17</t>
  </si>
  <si>
    <t>181351005</t>
  </si>
  <si>
    <t>Rozprostření ornice tl vrstvy do 300 mm pl do 100 m2 v rovině nebo ve svahu do 1:5 strojně</t>
  </si>
  <si>
    <t>1130425152</t>
  </si>
  <si>
    <t>"Skladba E2" 160</t>
  </si>
  <si>
    <t>18</t>
  </si>
  <si>
    <t>181951112</t>
  </si>
  <si>
    <t>Úprava pláně v hornině třídy těžitelnosti I, skupiny 1 až 3 se zhutněním strojně</t>
  </si>
  <si>
    <t>-918274150</t>
  </si>
  <si>
    <t>"S1 - prostor pod garáží" 39,55*10,8</t>
  </si>
  <si>
    <t>"E2" 200</t>
  </si>
  <si>
    <t>19</t>
  </si>
  <si>
    <t>182303111</t>
  </si>
  <si>
    <t>Doplnění zeminy nebo substrátu na travnatých plochách tl 50 mm rovina v rovinně a svahu do 1:5</t>
  </si>
  <si>
    <t>869225598</t>
  </si>
  <si>
    <t>20</t>
  </si>
  <si>
    <t>10371500</t>
  </si>
  <si>
    <t>substrát pro trávníky VL</t>
  </si>
  <si>
    <t>160833740</t>
  </si>
  <si>
    <t>"E2 - viz. legenda ploch" 160*0,02*1,1</t>
  </si>
  <si>
    <t>Zakládání</t>
  </si>
  <si>
    <t>271562211</t>
  </si>
  <si>
    <t>Podsyp pod základové konstrukce se zhutněním z drobného kameniva frakce 0 až 4 mm</t>
  </si>
  <si>
    <t>1738456987</t>
  </si>
  <si>
    <t>"Násyp pod podlahu frakce 0-8" (204,2+208,5-(2,4*2,4*2+1,6*2,8*2+1*1,6*10+1,1*1,8*2+1,7*2,6*2+0,8*1,2*2))*0,03</t>
  </si>
  <si>
    <t>22</t>
  </si>
  <si>
    <t>271572211</t>
  </si>
  <si>
    <t>Podsyp pod základové konstrukce se zhutněním z netříděného štěrkopísku</t>
  </si>
  <si>
    <t>1026375124</t>
  </si>
  <si>
    <t>"Násyp pod podlahu frakce 0-63" (204,2+208,5-(2,4*2,4*2+1,6*2,8*2+1*1,6*10+1,1*1,8*2+1,7*2,6*2+0,8*1,2*2))*0,2</t>
  </si>
  <si>
    <t>23</t>
  </si>
  <si>
    <t>274321511</t>
  </si>
  <si>
    <t>Základové pasy ze ŽB bez zvýšených nároků na prostředí tř. C 25/30</t>
  </si>
  <si>
    <t>1746077938</t>
  </si>
  <si>
    <t>"Pasy mezi patkymi" (3,25+3,275*2+2,775+2,275+2,775+3,275+3,125+8,1)*0,2*1</t>
  </si>
  <si>
    <t>24</t>
  </si>
  <si>
    <t>274351121</t>
  </si>
  <si>
    <t>Zřízení bednění základových pasů rovného</t>
  </si>
  <si>
    <t>-615746514</t>
  </si>
  <si>
    <t>"Pasy mezi patkymi" (3,25+3,275*2+2,775+2,275+2,775+3,275+3,125+8,1)*1*2</t>
  </si>
  <si>
    <t>25</t>
  </si>
  <si>
    <t>274351122</t>
  </si>
  <si>
    <t>Odstranění bednění základových pasů rovného</t>
  </si>
  <si>
    <t>-1473290354</t>
  </si>
  <si>
    <t>26</t>
  </si>
  <si>
    <t>274361821</t>
  </si>
  <si>
    <t>Výztuž základových pásů betonářskou ocelí 10 505 (R)</t>
  </si>
  <si>
    <t>1561155772</t>
  </si>
  <si>
    <t>"Pasy mezi patkymi-hlavní výztuž, předpoklad 8xR16" (3,25+3,275*2+2,775+2,275+2,775+3,275+3,125+8,1)*8*1,5784*1,1/1000</t>
  </si>
  <si>
    <t>"Pasy mezi patkymi-rozdělovací výztuž, předpoklad R8 po 250mm" (3,25+3,275*2+2,775+2,275+2,775+3,275+3,125+8,1)/0,25*(1+0,2)*2*0,3946*1,1/1000</t>
  </si>
  <si>
    <t>27</t>
  </si>
  <si>
    <t>275321511</t>
  </si>
  <si>
    <t>Základové patky ze ŽB bez zvýšených nároků na prostředí tř. C 25/30</t>
  </si>
  <si>
    <t>-1986253095</t>
  </si>
  <si>
    <t>(2,8*2,8+1,6*1,6*3+1,8*1,8*2+1,6*1,6*2+2,8*2,8)*1</t>
  </si>
  <si>
    <t>(2,4*2,4*2)*1</t>
  </si>
  <si>
    <t>(1,2*1,2+1,6*1,6*3+2,6*2,6*2+1,6*1,6*2+1,2*1,2)*1</t>
  </si>
  <si>
    <t>28</t>
  </si>
  <si>
    <t>275351121</t>
  </si>
  <si>
    <t>Zřízení bednění základových patek</t>
  </si>
  <si>
    <t>1780473501</t>
  </si>
  <si>
    <t>((2,8+2,8)+(1,6+1,6)*3+(1,8+1,8)*2+(1,6+1,6)*2+(2,8+2,8))*2*1</t>
  </si>
  <si>
    <t>((2,4+2,4)*2)*2*1</t>
  </si>
  <si>
    <t>((1,2+1,2)+(1,6+1,6)*3+(2,6+2,6)*2+(1,6+1,6)*2+(1,2+1,2))*2*1</t>
  </si>
  <si>
    <t>29</t>
  </si>
  <si>
    <t>275351122</t>
  </si>
  <si>
    <t>Odstranění bednění základových patek</t>
  </si>
  <si>
    <t>1267580908</t>
  </si>
  <si>
    <t>30</t>
  </si>
  <si>
    <t>275361821</t>
  </si>
  <si>
    <t>Výztuž základových patek betonářskou ocelí 10 505 (R)</t>
  </si>
  <si>
    <t>-1747881480</t>
  </si>
  <si>
    <t>"Patka P01-2,8x2,8m, 2ks" (2,7*18+(2,7+0,9*2)*18+2,66*18+(2,66+0,9*2)*18)*1,5784*1,1/1000*2</t>
  </si>
  <si>
    <t>"Patka P02-1,6x1,6m, 5ks" (1,5*11+(1,5+0,9*2)*11+1,46*11+(1,46+0,9*2)*11)*1,5784*1,1/1000*5</t>
  </si>
  <si>
    <t>"Patka P03-1,8x1,8m, 2ks" (1,7*12+(1,7+0,9*2)*12+1,66*12+(1,66+0,9*2)*12)*1,5784*1,1/1000*2</t>
  </si>
  <si>
    <t>"Patka P04-2,4x2,4m, 2ks" (2,3*16+(2,3+0,9*2)*16+2,26*16+(2,26+0,9*2)*16)*1,5784*1,1/1000*2</t>
  </si>
  <si>
    <t>"Patka P05-1,2x1,2m, 2ks" (1,1*8+(1,1+0,9*2)*8+1,06*8+(1,06+0,9*2)*8)*1,5784*1,1/1000*2</t>
  </si>
  <si>
    <t>"Patka P06-1,6x1,6m, 5ks" (1,5*11+(1,5+0,9*2)*11+1,46*11+(1,46+0,9*2)*11)*1,5784*1,1/1000*5</t>
  </si>
  <si>
    <t>"Patka P07-2,6x2,6m, 2ks" (2,5*16+(2,5+0,9*2)*16+2,46*16+(2,46+0,9*2)*16)*1,5784*1,1/1000*2</t>
  </si>
  <si>
    <t>31</t>
  </si>
  <si>
    <t>278383112</t>
  </si>
  <si>
    <t>Zálivka pod sloupy z cementové zálivkové hmoty plochy do 1 m2 tl 25 mm</t>
  </si>
  <si>
    <t>-1914751834</t>
  </si>
  <si>
    <t>"Zálivka pod sloupy" 0,5*0,4*(9*2+2)</t>
  </si>
  <si>
    <t>Svislé a kompletní konstrukce</t>
  </si>
  <si>
    <t>32</t>
  </si>
  <si>
    <t>311113143</t>
  </si>
  <si>
    <t>Nosná zeď tl do 250 mm z hladkých tvárnic ztraceného bednění včetně výplně z betonu tř. C 20/25</t>
  </si>
  <si>
    <t>-1848730422</t>
  </si>
  <si>
    <t>"Obvodová stěna"(39,5+0,6)*1,7</t>
  </si>
  <si>
    <t>"Vnitřní dělící stěna" 10,6*1,7</t>
  </si>
  <si>
    <t>33</t>
  </si>
  <si>
    <t>311272031</t>
  </si>
  <si>
    <t>Zdivo z pórobetonových tvárnic hladkých přes P2 do P4 přes 450 do 600 kg/m3 na tenkovrstvou maltu tl 200 mm</t>
  </si>
  <si>
    <t>-2058890922</t>
  </si>
  <si>
    <t>"Vyzdění štítové stěny" 9,9*(1,8+3,1)*0,5*2</t>
  </si>
  <si>
    <t>"Dozdívka v rohu" 0,23*0,3*3,12</t>
  </si>
  <si>
    <t>"Stěna v rohu" 0,6*(3,5+3,6)*0,5</t>
  </si>
  <si>
    <t>34</t>
  </si>
  <si>
    <t>311361821</t>
  </si>
  <si>
    <t>Výztuž nosných zdí betonářskou ocelí 10 505</t>
  </si>
  <si>
    <t>1912611992</t>
  </si>
  <si>
    <t>"Obvodová stěna-hlavní výztuž"(39,5+0,6)/0,15*2*1,7*0,8878*1,1/1000</t>
  </si>
  <si>
    <t>"Obvodová stěna-pomocná výztuž" 1,7/0,25*2*(39,5+0,6)*0,3946*1,1/1000</t>
  </si>
  <si>
    <t>"Vnitřní dělící stěna-pomocná výztuž" 10,6/0,15*2*1,7*0,8878*1,1/1000</t>
  </si>
  <si>
    <t>"Vnitřní dělící stěna-pomocná výztuž" 1,7/0,25*2*10,6*0,3946*1,1/1000</t>
  </si>
  <si>
    <t>35</t>
  </si>
  <si>
    <t>330321410</t>
  </si>
  <si>
    <t>Sloupy nebo pilíře ze ŽB tř. C 25/30 bez výztuže</t>
  </si>
  <si>
    <t>-260220506</t>
  </si>
  <si>
    <t>"ŽB sloupky ve štítových stěnách" 1,8*4*0,2*0,25</t>
  </si>
  <si>
    <t>36</t>
  </si>
  <si>
    <t>331351115</t>
  </si>
  <si>
    <t>Zřízení bednění čtyřúhelníkových sloupů v do 4 m průřezu do 0,08 m2</t>
  </si>
  <si>
    <t>1859008237</t>
  </si>
  <si>
    <t>"ŽB sloupky ve štítových stěnách" 1,8*4*(0,2+0,25)*2</t>
  </si>
  <si>
    <t>37</t>
  </si>
  <si>
    <t>331351116</t>
  </si>
  <si>
    <t>Odstranění bednění čtyřúhelníkových sloupů v do 4 m průřezu do 0,08 m2</t>
  </si>
  <si>
    <t>-2038802788</t>
  </si>
  <si>
    <t>38</t>
  </si>
  <si>
    <t>331361821</t>
  </si>
  <si>
    <t>Výztuž sloupů hranatých betonářskou ocelí 10 505</t>
  </si>
  <si>
    <t>688871321</t>
  </si>
  <si>
    <t>"ŽB sloupky ve štítových stěnách-podélná výztuž" 1,8*4*4*0,6165*1,1/1000</t>
  </si>
  <si>
    <t>"ŽB sloupky ve štítových stěnách-třmínky" (1,8*4/0,1)*(0,2+0,25)*2*0,3946*1,1/1000</t>
  </si>
  <si>
    <t>39</t>
  </si>
  <si>
    <t>337171321</t>
  </si>
  <si>
    <t>Montáž nosné ocelové kce skladovací haly v do 12 m rozpětí vazníků do 12 m</t>
  </si>
  <si>
    <t>-887086773</t>
  </si>
  <si>
    <t>"Viz. výkaz hmotnosti" 10,5705</t>
  </si>
  <si>
    <t>40</t>
  </si>
  <si>
    <t>M337-010</t>
  </si>
  <si>
    <t>Dodávka a výroba ocelových prvků včetně povrchové úpravy</t>
  </si>
  <si>
    <t>-1786233682</t>
  </si>
  <si>
    <t>41</t>
  </si>
  <si>
    <t>342151112</t>
  </si>
  <si>
    <t>Montáž opláštění stěn ocelových kcí ze sendvičových panelů šroubovaných budov v do 12 m</t>
  </si>
  <si>
    <t>1419218247</t>
  </si>
  <si>
    <t>"Prostipožární stěna"3,5*39,55</t>
  </si>
  <si>
    <t>42</t>
  </si>
  <si>
    <t>55324761</t>
  </si>
  <si>
    <t>panel sendvičový stěnový vnější, izolace minerální vlna, skryté kotvení, U 0,36W/m2K, modulová/celková š 1000/1054mm tl 120mm</t>
  </si>
  <si>
    <t>226975793</t>
  </si>
  <si>
    <t>"Prostipožární stěna"3,5*39,55*1,1</t>
  </si>
  <si>
    <t>Vodorovné konstrukce</t>
  </si>
  <si>
    <t>43</t>
  </si>
  <si>
    <t>417321515</t>
  </si>
  <si>
    <t>Ztužující pásy a věnce ze ŽB tř. C 25/30</t>
  </si>
  <si>
    <t>-1448043399</t>
  </si>
  <si>
    <t>"Spodní věnec štítové stěny" 10,395*2*0,2*0,25</t>
  </si>
  <si>
    <t>"Horní věnec štítové stěny" 5,4*4*0,2*0,25</t>
  </si>
  <si>
    <t>44</t>
  </si>
  <si>
    <t>417351115</t>
  </si>
  <si>
    <t>Zřízení bednění ztužujících věnců</t>
  </si>
  <si>
    <t>-857400507</t>
  </si>
  <si>
    <t>"Spodní věnec štítové stěny" 10,395*2*0,25*2</t>
  </si>
  <si>
    <t>"Horní věnec štítové stěny" 5,4*4*0,25*2</t>
  </si>
  <si>
    <t>45</t>
  </si>
  <si>
    <t>417351116</t>
  </si>
  <si>
    <t>Odstranění bednění ztužujících věnců</t>
  </si>
  <si>
    <t>1248419372</t>
  </si>
  <si>
    <t>46</t>
  </si>
  <si>
    <t>417361821</t>
  </si>
  <si>
    <t>Výztuž ztužujících pásů a věnců betonářskou ocelí 10 505</t>
  </si>
  <si>
    <t>1633035304</t>
  </si>
  <si>
    <t>"Spodní věnec štítové stěny-podélná výztuž" 10,395*2*4*0,6165*1,1/1000</t>
  </si>
  <si>
    <t>"Spodní věnec štítové stěny-třmínky" (10,395*2/0,1)*(0,2+0,25)*2*0,3946*1,1/1000</t>
  </si>
  <si>
    <t>"Horní věnec štítové stěny-podélná výztuž" 5,4*4*4*0,6165*1,1/1000</t>
  </si>
  <si>
    <t>"Horní věnec štítové stěny-třmínky" (5,4*4/0,1)*(0,2+0,25)*2*0,3946*1,1/1000</t>
  </si>
  <si>
    <t>47</t>
  </si>
  <si>
    <t>441171112</t>
  </si>
  <si>
    <t>Montáž ocelových kcí zastřešení vazníky nebo krovy hmotnosti prvku do 30 kg/m dl do 18 m</t>
  </si>
  <si>
    <t>1865773068</t>
  </si>
  <si>
    <t>"tenkostěné vaznice" 3,058</t>
  </si>
  <si>
    <t>48</t>
  </si>
  <si>
    <t>M441-010</t>
  </si>
  <si>
    <t>Tenkostěné ocelové vaznice 172Z 25(23)</t>
  </si>
  <si>
    <t>289465563</t>
  </si>
  <si>
    <t>Komunikace pozemní</t>
  </si>
  <si>
    <t>49</t>
  </si>
  <si>
    <t>564760111</t>
  </si>
  <si>
    <t>Podklad z kameniva hrubého drceného vel. 16-32 mm tl 200 mm</t>
  </si>
  <si>
    <t>1123954827</t>
  </si>
  <si>
    <t>"Pod venkovním odvodňovacím žlabem" 39,55*0,67</t>
  </si>
  <si>
    <t>"Pos skladbu E2" 47,8*2,84</t>
  </si>
  <si>
    <t>50</t>
  </si>
  <si>
    <t>565155101</t>
  </si>
  <si>
    <t>Asfaltový beton vrstva podkladní ACP 16 (obalované kamenivo OKS) tl 70 mm š do 1,5 m</t>
  </si>
  <si>
    <t>650907665</t>
  </si>
  <si>
    <t>"Skladba E2" 47,8*2,84</t>
  </si>
  <si>
    <t>51</t>
  </si>
  <si>
    <t>573211111</t>
  </si>
  <si>
    <t>Postřik živičný spojovací z asfaltu v množství 0,60 kg/m2</t>
  </si>
  <si>
    <t>1776438913</t>
  </si>
  <si>
    <t>52</t>
  </si>
  <si>
    <t>577144131</t>
  </si>
  <si>
    <t>Asfaltový beton vrstva obrusná ACO 11 (ABS) tř. I tl 50 mm š do 3 m z modifikovaného asfaltu</t>
  </si>
  <si>
    <t>-996522525</t>
  </si>
  <si>
    <t>Úpravy povrchů, podlahy a osazování výplní</t>
  </si>
  <si>
    <t>53</t>
  </si>
  <si>
    <t>612131121</t>
  </si>
  <si>
    <t>Penetrační disperzní nátěr vnitřních stěn nanášený ručně</t>
  </si>
  <si>
    <t>1914649591</t>
  </si>
  <si>
    <t>"Stávající štíty" 10,395*3,12*2</t>
  </si>
  <si>
    <t>"Nový štít" 10,395*(1,97+3,4)*0,5*2</t>
  </si>
  <si>
    <t>"Betonová podezdívka" (39,5+0,6+10,65*2)*1,5</t>
  </si>
  <si>
    <t>"Stěna v rohu" 0,6*(3,5+3,6)*0,5+0,2*3,6</t>
  </si>
  <si>
    <t>54</t>
  </si>
  <si>
    <t>612331341</t>
  </si>
  <si>
    <t>Cementová omítka štuková dvouvrstvá vnitřních stěn nanášená strojně</t>
  </si>
  <si>
    <t>1746065680</t>
  </si>
  <si>
    <t>55</t>
  </si>
  <si>
    <t>612331391</t>
  </si>
  <si>
    <t>Příplatek k cementové omítce vnitřních stěn za každých dalších 5 mm tloušťky strojně</t>
  </si>
  <si>
    <t>-1647700457</t>
  </si>
  <si>
    <t>56</t>
  </si>
  <si>
    <t>622131111</t>
  </si>
  <si>
    <t>Polymercementový spojovací můstek vnějších stěn nanášený ručně</t>
  </si>
  <si>
    <t>2127186727</t>
  </si>
  <si>
    <t>"Omítka štítové atiky (z obou stran)" (10,395*2+0,2*4)*0,21*2</t>
  </si>
  <si>
    <t>"Betonová podezdívka" (39,5+0,4)*0,9</t>
  </si>
  <si>
    <t>57</t>
  </si>
  <si>
    <t>622331341</t>
  </si>
  <si>
    <t>Cementová omítka štuková dvouvrstvá vnějších stěn nanášená strojně</t>
  </si>
  <si>
    <t>-1052383965</t>
  </si>
  <si>
    <t>58</t>
  </si>
  <si>
    <t>632451494</t>
  </si>
  <si>
    <t>Příplatek k cenám potěru za strojní přehlazení povrchu</t>
  </si>
  <si>
    <t>-1425622231</t>
  </si>
  <si>
    <t>"Drátkobetonová podlaha" (204,2+208,5)</t>
  </si>
  <si>
    <t>59</t>
  </si>
  <si>
    <t>632481213</t>
  </si>
  <si>
    <t>Separační vrstva z PE fólie</t>
  </si>
  <si>
    <t>-131799696</t>
  </si>
  <si>
    <t>"Pojistná fólie v podlaze" 39,55*10,8</t>
  </si>
  <si>
    <t>60</t>
  </si>
  <si>
    <t>985131311</t>
  </si>
  <si>
    <t>Ruční dočištění ploch stěn, rubu kleneb a podlah ocelových kartáči</t>
  </si>
  <si>
    <t>-667361397</t>
  </si>
  <si>
    <t>"Očištění zdiva pro provedení nového věnce"10,05*0,2*2</t>
  </si>
  <si>
    <t>61</t>
  </si>
  <si>
    <t>631311112</t>
  </si>
  <si>
    <t>Mazanina tl do 80 mm z betonu prostého bez zvýšených nároků na prostředí tř. C 8/10</t>
  </si>
  <si>
    <t>-1361251332</t>
  </si>
  <si>
    <t>Vyrovnání pod patkamy</t>
  </si>
  <si>
    <t>(2,8*2,8+1,6*1,6*3+1,8*1,8*2+1,6*1,6*2+2,8*2,8)*0,05</t>
  </si>
  <si>
    <t>(2,4*2,4*2)*0,05</t>
  </si>
  <si>
    <t>(1,2*1,2+1,6*1,6*3+2,6*2,6*2+1,6*1,6*2+1,2*1,2)*0,05</t>
  </si>
  <si>
    <t>"Vypovnání pod pasy</t>
  </si>
  <si>
    <t xml:space="preserve"> (3,25+3,275*2+2,775+2,275+2,775+3,275+3,125)*0,2*0,05</t>
  </si>
  <si>
    <t>62</t>
  </si>
  <si>
    <t>631311136</t>
  </si>
  <si>
    <t>Mazanina tl do 240 mm z betonu prostého bez zvýšených nároků na prostředí tř. C 25/30</t>
  </si>
  <si>
    <t>-158641389</t>
  </si>
  <si>
    <t>"Drátkobetonová podlaha" (204,2+208,5)*0,18</t>
  </si>
  <si>
    <t>63</t>
  </si>
  <si>
    <t>631319013</t>
  </si>
  <si>
    <t>Příplatek k mazanině tl do 240 mm za přehlazení povrchu</t>
  </si>
  <si>
    <t>502656472</t>
  </si>
  <si>
    <t>64</t>
  </si>
  <si>
    <t>631319206</t>
  </si>
  <si>
    <t>Příplatek k mazaninám za přidání ocelových vláken (drátkobeton) pro objemové vyztužení 40 kg/m3</t>
  </si>
  <si>
    <t>-274458325</t>
  </si>
  <si>
    <t>65</t>
  </si>
  <si>
    <t>634112129</t>
  </si>
  <si>
    <t>Obvodová dilatace podlahovým páskem z pěnového PE s fólií mezi stěnou a mazaninou nebo potěrem v 180 mm</t>
  </si>
  <si>
    <t>m</t>
  </si>
  <si>
    <t>-339842198</t>
  </si>
  <si>
    <t>"Obvod podlahy přiléhající ke stěnám" 39,3*2+10,95*4</t>
  </si>
  <si>
    <t>Okolo ocelových sloupů</t>
  </si>
  <si>
    <t>"IPE 270"1,041*2</t>
  </si>
  <si>
    <t>"IPE 300"1,16*18</t>
  </si>
  <si>
    <t>66</t>
  </si>
  <si>
    <t>634662111</t>
  </si>
  <si>
    <t>Výplň dilatačních spar šířky do 10 mm v mazaninách akrylátovým tmelem</t>
  </si>
  <si>
    <t>845364614</t>
  </si>
  <si>
    <t>"Dilatace podlahy 4x4m" 39,3*2+10,6*8</t>
  </si>
  <si>
    <t>67</t>
  </si>
  <si>
    <t>634911124</t>
  </si>
  <si>
    <t>Řezání dilatačních spár š 10 mm hl do 80 mm v čerstvé betonové mazanině</t>
  </si>
  <si>
    <t>1264892800</t>
  </si>
  <si>
    <t>Ostatní konstrukce a práce, bourání</t>
  </si>
  <si>
    <t>68</t>
  </si>
  <si>
    <t>916131113</t>
  </si>
  <si>
    <t>Osazení silničního obrubníku betonového ležatého s boční opěrou do lože z betonu prostého</t>
  </si>
  <si>
    <t>1340153841</t>
  </si>
  <si>
    <t>"Obrubník ve vjezdech B02" 81</t>
  </si>
  <si>
    <t>69</t>
  </si>
  <si>
    <t>59217032</t>
  </si>
  <si>
    <t>obrubník betonový silniční 1000x150x150mm</t>
  </si>
  <si>
    <t>1555442443</t>
  </si>
  <si>
    <t>"Obrubník ve vejezdech B1" 81*1,01</t>
  </si>
  <si>
    <t>70</t>
  </si>
  <si>
    <t>916231113</t>
  </si>
  <si>
    <t>Osazení chodníkového obrubníku betonového ležatého s boční opěrou do lože z betonu prostého</t>
  </si>
  <si>
    <t>1131822805</t>
  </si>
  <si>
    <t>"Obrubník B01" 40</t>
  </si>
  <si>
    <t>71</t>
  </si>
  <si>
    <t>59217011</t>
  </si>
  <si>
    <t>obrubník betonový zahradní 500x50x200mm</t>
  </si>
  <si>
    <t>1843710711</t>
  </si>
  <si>
    <t>"Obrubník B1" 40*1,01</t>
  </si>
  <si>
    <t>72</t>
  </si>
  <si>
    <t>919726123</t>
  </si>
  <si>
    <t>Geotextilie pro ochranu, separaci a filtraci netkaná měrná hmotnost do 500 g/m2</t>
  </si>
  <si>
    <t>228755471</t>
  </si>
  <si>
    <t>73</t>
  </si>
  <si>
    <t>919732211</t>
  </si>
  <si>
    <t>Styčná spára napojení nového živičného povrchu na stávající za tepla š 15 mm hl 25 mm s prořezáním</t>
  </si>
  <si>
    <t>-1300043424</t>
  </si>
  <si>
    <t>"Spáre mezi skladbou E1 a stávajícím asfaltem" 47,8+3*2</t>
  </si>
  <si>
    <t>74</t>
  </si>
  <si>
    <t>919735112</t>
  </si>
  <si>
    <t>Řezání stávajícího živičného krytu hl do 100 mm</t>
  </si>
  <si>
    <t>-836032792</t>
  </si>
  <si>
    <t>75</t>
  </si>
  <si>
    <t>935112211</t>
  </si>
  <si>
    <t>Osazení příkopového žlabu do betonu tl 100 mm z betonových tvárnic š 800 mm</t>
  </si>
  <si>
    <t>1450626183</t>
  </si>
  <si>
    <t>76</t>
  </si>
  <si>
    <t>59227723</t>
  </si>
  <si>
    <t>žlab dvouvrstvý vibrolisovaný pro povrchové odvodnění betonový 80x330x590/669mm</t>
  </si>
  <si>
    <t>kus</t>
  </si>
  <si>
    <t>-966007701</t>
  </si>
  <si>
    <t>77</t>
  </si>
  <si>
    <t>935112911</t>
  </si>
  <si>
    <t>Příplatek ZKD tl 10 mm lože přes 100 mm u příkopového žlabu osazeného do betonu</t>
  </si>
  <si>
    <t>-451756608</t>
  </si>
  <si>
    <t>39,55*0,67*5</t>
  </si>
  <si>
    <t>78</t>
  </si>
  <si>
    <t>941311111</t>
  </si>
  <si>
    <t>Montáž lešení řadového modulového lehkého zatížení do 200 kg/m2 š do 0,9 m v do 10 m</t>
  </si>
  <si>
    <t>-1901515158</t>
  </si>
  <si>
    <t>"Lešení u štítů" (10,395+1*2)*(4,3+5,73)*0,5*2</t>
  </si>
  <si>
    <t>"Pro montáž příčky" (10,395+1*2)*(4,3+5,73)*0,5*2</t>
  </si>
  <si>
    <t>79</t>
  </si>
  <si>
    <t>941311211</t>
  </si>
  <si>
    <t>Příplatek k lešení řadovému modulovému lehkému š 0,9 m v do 25 m za první a ZKD den použití</t>
  </si>
  <si>
    <t>-542161785</t>
  </si>
  <si>
    <t>"Lešení u štítů" (10,395+1*2)*(4,3+5,73)*0,5*2*20</t>
  </si>
  <si>
    <t>"Pro montáž příčky" (10,395+1*2)*(4,3+5,73)*0,5*2*10</t>
  </si>
  <si>
    <t>80</t>
  </si>
  <si>
    <t>941311811</t>
  </si>
  <si>
    <t>Demontáž lešení řadového modulového lehkého zatížení do 200 kg/m2 š do 0,9 m v do 10 m</t>
  </si>
  <si>
    <t>-1261494949</t>
  </si>
  <si>
    <t>81</t>
  </si>
  <si>
    <t>946112115</t>
  </si>
  <si>
    <t>Montáž pojízdných věží trubkových/dílcových š do 1,6 m dl do 3,2 m v do 5,5 m</t>
  </si>
  <si>
    <t>-185731856</t>
  </si>
  <si>
    <t>82</t>
  </si>
  <si>
    <t>946112215</t>
  </si>
  <si>
    <t>Příplatek k pojízdným věžím š do 1,6 m dl do 3,2 m v do 5,5 m za první a ZKD den použití</t>
  </si>
  <si>
    <t>1995825923</t>
  </si>
  <si>
    <t>83</t>
  </si>
  <si>
    <t>946112815</t>
  </si>
  <si>
    <t>Demontáž pojízdných věží trubkových/dílcových š do 1,6 m dl do 3,2 m v do 5,5 m</t>
  </si>
  <si>
    <t>1111776714</t>
  </si>
  <si>
    <t>84</t>
  </si>
  <si>
    <t>952901221</t>
  </si>
  <si>
    <t>Vyčištění budov průmyslových objektů při jakékoliv výšce podlaží</t>
  </si>
  <si>
    <t>1500107234</t>
  </si>
  <si>
    <t>"Podlahová plocha" (204,2+208,5)</t>
  </si>
  <si>
    <t>85</t>
  </si>
  <si>
    <t>961044111</t>
  </si>
  <si>
    <t>Bourání základů z betonu prostého</t>
  </si>
  <si>
    <t>1601913880</t>
  </si>
  <si>
    <t>"Bourání pasu" 39,55*2*0,4*0,8</t>
  </si>
  <si>
    <t>"U štítů" (0,6+2,4+1,4)*0,3*0,8*2</t>
  </si>
  <si>
    <t>"Středové patky" 1,1*1,1*0,2*9</t>
  </si>
  <si>
    <t>86</t>
  </si>
  <si>
    <t>962032231</t>
  </si>
  <si>
    <t>Bourání zdiva z cihel pálených nebo vápenopískových na MV nebo MVC přes 1 m3</t>
  </si>
  <si>
    <t>-456926218</t>
  </si>
  <si>
    <t>"Obvodová stěna" (39,55*3,9-(1,71*1,11*10))*0,35</t>
  </si>
  <si>
    <t>"Stěna nad vraty" (39,55*0,45)*0,35</t>
  </si>
  <si>
    <t>"Vnitřní dělící stěny" 9,7*4*3,25*0,2+0,3*0,1*3,25*4</t>
  </si>
  <si>
    <t>87</t>
  </si>
  <si>
    <t>965042141</t>
  </si>
  <si>
    <t>Bourání podkladů pod dlažby nebo mazanin betonových nebo z litého asfaltu tl do 100 mm pl přes 4 m2</t>
  </si>
  <si>
    <t>-1931142202</t>
  </si>
  <si>
    <t>"Betonová podlaha" (74,6+75,3+75,4+75,7+75)*0,1</t>
  </si>
  <si>
    <t>88</t>
  </si>
  <si>
    <t>965042241</t>
  </si>
  <si>
    <t>Bourání podkladů pod dlažby nebo mazanin betonových nebo z litého asfaltu tl přes 100 mm pl přes 4 m2</t>
  </si>
  <si>
    <t>-380590743</t>
  </si>
  <si>
    <t>"Betonová podlaha" 410*0,15</t>
  </si>
  <si>
    <t>89</t>
  </si>
  <si>
    <t>968072245</t>
  </si>
  <si>
    <t>Vybourání kovových rámů oken jednoduchých včetně křídel pl do 2 m2</t>
  </si>
  <si>
    <t>237710979</t>
  </si>
  <si>
    <t>"Bourání oken" 1,78*1,11*10</t>
  </si>
  <si>
    <t>90</t>
  </si>
  <si>
    <t>978011191</t>
  </si>
  <si>
    <t>Otlučení (osekání) vnitřní vápenné nebo vápenocementové omítky stropů v rozsahu do 100 %</t>
  </si>
  <si>
    <t>731024987</t>
  </si>
  <si>
    <t>39,55*9,7</t>
  </si>
  <si>
    <t>91</t>
  </si>
  <si>
    <t>978013191</t>
  </si>
  <si>
    <t>Otlučení (osekání) vnitřní vápenné nebo vápenocementové omítky stěn v rozsahu do 100 %</t>
  </si>
  <si>
    <t>972828579</t>
  </si>
  <si>
    <t>92</t>
  </si>
  <si>
    <t>981332111</t>
  </si>
  <si>
    <t>Demolice ocelových konstrukcí hal, technologických zařízení apod.</t>
  </si>
  <si>
    <t>-469379582</t>
  </si>
  <si>
    <t>"Vaznice TR60" 39,55*13*8,39/1000</t>
  </si>
  <si>
    <t>Vazník</t>
  </si>
  <si>
    <t>"Horní pás TR60" 5,5*2*11*8,39/1000</t>
  </si>
  <si>
    <t>"Spodní pás TR60" 10,05*11*8,39/1000</t>
  </si>
  <si>
    <t>"Sloupek TR60" 1,5*11*8,39/1000</t>
  </si>
  <si>
    <t>"Přhradovina TR50" (1,55+1,1+1,4+0,8+1,1+0,5+1+0,25)*2*11*6,53/1000</t>
  </si>
  <si>
    <t>"Sloupy TR 160" 3,35*3*9*45,16/1000</t>
  </si>
  <si>
    <t>"Ostatní prvky" 2</t>
  </si>
  <si>
    <t>93</t>
  </si>
  <si>
    <t>985331212</t>
  </si>
  <si>
    <t>Dodatečné vlepování betonářské výztuže D 10 mm do chemické malty včetně vyvrtání otvoru</t>
  </si>
  <si>
    <t>884886872</t>
  </si>
  <si>
    <t>"Prokotvení nového věnce do stávajícího zdiva" (10,05/0,15)*0,25</t>
  </si>
  <si>
    <t>94</t>
  </si>
  <si>
    <t>13021012</t>
  </si>
  <si>
    <t>tyč ocelová žebírková jakost BSt 500S (10 505) výztuž do betonu D 10mm</t>
  </si>
  <si>
    <t>655406815</t>
  </si>
  <si>
    <t>"Prokotvení nového věnce do stávajícího zdiva" (10,05/0,15)*0,5*0,6165*1,1/1000</t>
  </si>
  <si>
    <t>997</t>
  </si>
  <si>
    <t>Přesun sutě</t>
  </si>
  <si>
    <t>95</t>
  </si>
  <si>
    <t>997013501</t>
  </si>
  <si>
    <t>Odvoz suti a vybouraných hmot na skládku nebo meziskládku do 1 km se složením</t>
  </si>
  <si>
    <t>1006776058</t>
  </si>
  <si>
    <t>96</t>
  </si>
  <si>
    <t>997013509</t>
  </si>
  <si>
    <t>Příplatek k odvozu suti a vybouraných hmot na skládku ZKD 1 km přes 1 km</t>
  </si>
  <si>
    <t>1873698828</t>
  </si>
  <si>
    <t>550,496*17 'Přepočtené koeficientem množství</t>
  </si>
  <si>
    <t>97</t>
  </si>
  <si>
    <t>997013811</t>
  </si>
  <si>
    <t>Poplatek za uložení na skládce (skládkovné) stavebního odpadu dřevěného kód odpadu 17 02 01</t>
  </si>
  <si>
    <t>1991147460</t>
  </si>
  <si>
    <t>98</t>
  </si>
  <si>
    <t>997013814</t>
  </si>
  <si>
    <t>Poplatek za uložení na skládce (skládkovné) stavebního odpadu izolací kód odpadu 17 06 04</t>
  </si>
  <si>
    <t>-1717967941</t>
  </si>
  <si>
    <t>99</t>
  </si>
  <si>
    <t>997013869</t>
  </si>
  <si>
    <t>Poplatek za uložení stavebního odpadu na recyklační skládce (skládkovné) ze směsí betonu, cihel a keramických výrobků kód odpadu 17 01 07</t>
  </si>
  <si>
    <t>27570169</t>
  </si>
  <si>
    <t>550,496-13,906-1,64-39,368-29,865-7,227</t>
  </si>
  <si>
    <t>-0,81-13,586-0,423-1,755</t>
  </si>
  <si>
    <t>100</t>
  </si>
  <si>
    <t>997013821</t>
  </si>
  <si>
    <t>Poplatek za uložení na skládce (skládkovné) stavebního odpadu s obsahem azbestu kód odpadu 17 06 05</t>
  </si>
  <si>
    <t>1486079757</t>
  </si>
  <si>
    <t>101</t>
  </si>
  <si>
    <t>997013873</t>
  </si>
  <si>
    <t>Poplatek za uložení stavebního odpadu na recyklační skládce (skládkovné) zeminy a kamení zatříděného do Katalogu odpadů pod kódem 17 05 04</t>
  </si>
  <si>
    <t>-297478027</t>
  </si>
  <si>
    <t>102</t>
  </si>
  <si>
    <t>997013875</t>
  </si>
  <si>
    <t>Poplatek za uložení stavebního odpadu na recyklační skládce (skládkovné) asfaltového bez obsahu dehtu zatříděného do Katalogu odpadů pod kódem 17 03 02</t>
  </si>
  <si>
    <t>-1736770702</t>
  </si>
  <si>
    <t>103</t>
  </si>
  <si>
    <t>9979-010</t>
  </si>
  <si>
    <t>Opatření prováděná v souvislosti s manipulací s azbestem, podle příslušných vyhlášek</t>
  </si>
  <si>
    <t>1836318880</t>
  </si>
  <si>
    <t>998</t>
  </si>
  <si>
    <t>Přesun hmot</t>
  </si>
  <si>
    <t>104</t>
  </si>
  <si>
    <t>998014211</t>
  </si>
  <si>
    <t>Přesun hmot pro budovy jednopodlažní z kovových dílců</t>
  </si>
  <si>
    <t>1728039370</t>
  </si>
  <si>
    <t>PSV</t>
  </si>
  <si>
    <t>Práce a dodávky PSV</t>
  </si>
  <si>
    <t>711</t>
  </si>
  <si>
    <t>Izolace proti vodě, vlhkosti a plynům</t>
  </si>
  <si>
    <t>105</t>
  </si>
  <si>
    <t>711131811</t>
  </si>
  <si>
    <t>Odstranění izolace proti zemní vlhkosti vodorovné</t>
  </si>
  <si>
    <t>-487121755</t>
  </si>
  <si>
    <t>106</t>
  </si>
  <si>
    <t>711471051</t>
  </si>
  <si>
    <t>Provedení vodorovné izolace proti tlakové vodě termoplasty lepenou fólií PVC</t>
  </si>
  <si>
    <t>2134195474</t>
  </si>
  <si>
    <t>"Hydroizolace" 39,55*10,8</t>
  </si>
  <si>
    <t>107</t>
  </si>
  <si>
    <t>28322003</t>
  </si>
  <si>
    <t>fólie hydroizolační pro spodní stavbu mPVC tl 1,0mm</t>
  </si>
  <si>
    <t>-2071481483</t>
  </si>
  <si>
    <t>"Hydroizolace" 39,55*10,8*1,05</t>
  </si>
  <si>
    <t>108</t>
  </si>
  <si>
    <t>711491171</t>
  </si>
  <si>
    <t>Provedení doplňků izolace proti vodě na vodorovné ploše z textilií vrstva podkladní</t>
  </si>
  <si>
    <t>-2044425089</t>
  </si>
  <si>
    <t>"Spodní vrstva" 39,5*10,95</t>
  </si>
  <si>
    <t>109</t>
  </si>
  <si>
    <t>69311088</t>
  </si>
  <si>
    <t>geotextilie netkaná separační, ochranná, filtrační, drenážní PES 500g/m2</t>
  </si>
  <si>
    <t>-1094465380</t>
  </si>
  <si>
    <t>"Spodní vrstva" 39,5*10,95*1,05</t>
  </si>
  <si>
    <t>110</t>
  </si>
  <si>
    <t>711491172</t>
  </si>
  <si>
    <t>Provedení doplňků izolace proti vodě na vodorovné ploše z textilií vrstva ochranná</t>
  </si>
  <si>
    <t>-2103671000</t>
  </si>
  <si>
    <t>"Vrchní vrstva" 39,5*10,95</t>
  </si>
  <si>
    <t>111</t>
  </si>
  <si>
    <t>69311081</t>
  </si>
  <si>
    <t>geotextilie netkaná separační, ochranná, filtrační, drenážní PES 300g/m2</t>
  </si>
  <si>
    <t>1515826965</t>
  </si>
  <si>
    <t>"Vrchní vrstva" 39,5*10,95*1,05</t>
  </si>
  <si>
    <t>112</t>
  </si>
  <si>
    <t>998711102</t>
  </si>
  <si>
    <t>Přesun hmot tonážní pro izolace proti vodě, vlhkosti a plynům v objektech výšky do 12 m</t>
  </si>
  <si>
    <t>1502320133</t>
  </si>
  <si>
    <t>740</t>
  </si>
  <si>
    <t>Elektromontáže</t>
  </si>
  <si>
    <t>113</t>
  </si>
  <si>
    <t>7419-010</t>
  </si>
  <si>
    <t>Elektroinstalace - viz. samostatný rozpočet</t>
  </si>
  <si>
    <t>kpl</t>
  </si>
  <si>
    <t>-617105818</t>
  </si>
  <si>
    <t>762</t>
  </si>
  <si>
    <t>Konstrukce tesařské</t>
  </si>
  <si>
    <t>114</t>
  </si>
  <si>
    <t>762822810</t>
  </si>
  <si>
    <t>Demontáž stropních trámů z hraněného řeziva průřezové plochy do 144 cm2</t>
  </si>
  <si>
    <t>-999273109</t>
  </si>
  <si>
    <t>39,55*10</t>
  </si>
  <si>
    <t>115</t>
  </si>
  <si>
    <t>762841811</t>
  </si>
  <si>
    <t>Demontáž podbíjení obkladů stropů a střech sklonu do 60° z hrubých prken tl do 35 mm</t>
  </si>
  <si>
    <t>1792095696</t>
  </si>
  <si>
    <t>116</t>
  </si>
  <si>
    <t>762841821</t>
  </si>
  <si>
    <t>Demontáž podbíjení obkladů stropů a střech sklonu do 60° z desek měkkých</t>
  </si>
  <si>
    <t>1703151324</t>
  </si>
  <si>
    <t>763</t>
  </si>
  <si>
    <t>Konstrukce suché výstavby</t>
  </si>
  <si>
    <t>117</t>
  </si>
  <si>
    <t>763111432</t>
  </si>
  <si>
    <t>SDK příčka tl 150 mm profil CW+UW 100 desky 2xDF 12,5 bez izolace EI 90</t>
  </si>
  <si>
    <t>1346433048</t>
  </si>
  <si>
    <t>"Dělící příčná stěny" 10,65*(3,5+4,98)*0,5</t>
  </si>
  <si>
    <t>118</t>
  </si>
  <si>
    <t>998763302</t>
  </si>
  <si>
    <t>Přesun hmot tonážní pro sádrokartonové konstrukce v objektech v do 12 m</t>
  </si>
  <si>
    <t>-986079316</t>
  </si>
  <si>
    <t>764</t>
  </si>
  <si>
    <t>Konstrukce klempířské</t>
  </si>
  <si>
    <t>119</t>
  </si>
  <si>
    <t>764002812</t>
  </si>
  <si>
    <t>Demontáž okapového plechu do suti v krytině skládané</t>
  </si>
  <si>
    <t>1741039066</t>
  </si>
  <si>
    <t>39,55*2</t>
  </si>
  <si>
    <t>120</t>
  </si>
  <si>
    <t>764002851</t>
  </si>
  <si>
    <t>Demontáž oplechování parapetů do suti</t>
  </si>
  <si>
    <t>467488676</t>
  </si>
  <si>
    <t>1,11*10</t>
  </si>
  <si>
    <t>121</t>
  </si>
  <si>
    <t>764004801</t>
  </si>
  <si>
    <t>Demontáž podokapního žlabu do suti</t>
  </si>
  <si>
    <t>-553950714</t>
  </si>
  <si>
    <t>122</t>
  </si>
  <si>
    <t>764004861</t>
  </si>
  <si>
    <t>Demontáž svodu do suti</t>
  </si>
  <si>
    <t>1687859593</t>
  </si>
  <si>
    <t>(3,55+0,5)*2+(2,95+0,5)*2</t>
  </si>
  <si>
    <t>123</t>
  </si>
  <si>
    <t>764011623</t>
  </si>
  <si>
    <t>Dilatační připojovací lišta z Pz s povrchovou úpravou včetně tmelení rš 150 mm</t>
  </si>
  <si>
    <t>-1543258867</t>
  </si>
  <si>
    <t>"Bod 6 - oplechování styku střešního pláště se štítovou zdí. plech tl. 0,75mm" 5,25*4</t>
  </si>
  <si>
    <t>"Bod 9 - soklové oplechování, plech tl. 0,75mm" 41</t>
  </si>
  <si>
    <t>124</t>
  </si>
  <si>
    <t>764211636</t>
  </si>
  <si>
    <t>Oplechování nevětraného hřebene z Pz s povrchovou úpravou s hřebenovým plechem rš 500 mm</t>
  </si>
  <si>
    <t>-1673479489</t>
  </si>
  <si>
    <t>"Bod 4 - oplechování hřebene, plech 0,75mm" 39,525</t>
  </si>
  <si>
    <t>125</t>
  </si>
  <si>
    <t>764212634</t>
  </si>
  <si>
    <t>Oplechování štítu závětrnou lištou z Pz s povrchovou úpravou rš 330 mm</t>
  </si>
  <si>
    <t>-51936719</t>
  </si>
  <si>
    <t>"Bod 17" 50</t>
  </si>
  <si>
    <t>126</t>
  </si>
  <si>
    <t>764214606</t>
  </si>
  <si>
    <t>Oplechování horních ploch a atik bez rohů z Pz s povrch úpravou mechanicky kotvené rš 500 mm</t>
  </si>
  <si>
    <t>-2061700110</t>
  </si>
  <si>
    <t>"Bod 5 - oplechování atik, plech 0,75mm" 5,25*4</t>
  </si>
  <si>
    <t>127</t>
  </si>
  <si>
    <t>764216605-R</t>
  </si>
  <si>
    <t>Oplechování rovných parapetů mechanicky kotvené z Pz s povrchovou úpravou rš 440 mm</t>
  </si>
  <si>
    <t>-1909329316</t>
  </si>
  <si>
    <t>"Bod 8 - parapetní oplechování, plech tl.0,75mm" 40</t>
  </si>
  <si>
    <t>128</t>
  </si>
  <si>
    <t>764218604</t>
  </si>
  <si>
    <t>Oplechování rovné římsy mechanicky kotvené z Pz s upraveným povrchem rš 330 mm</t>
  </si>
  <si>
    <t>-116067894</t>
  </si>
  <si>
    <t>129</t>
  </si>
  <si>
    <t>764311604</t>
  </si>
  <si>
    <t>Lemování rovných zdí střech s krytinou prejzovou nebo vlnitou z Pz s povrchovou úpravou rš 330 mm</t>
  </si>
  <si>
    <t>-639607272</t>
  </si>
  <si>
    <t>"Bod 6 - oplechování styku střešního pláště se štítovou zdí, plech tl. 0,75mm" 5,25*4</t>
  </si>
  <si>
    <t>130</t>
  </si>
  <si>
    <t>764311606</t>
  </si>
  <si>
    <t>Lemování rovných zdí střech s krytinou prejzovou nebo vlnitou z Pz s povrchovou úpravou rš 500 mm</t>
  </si>
  <si>
    <t>-768660389</t>
  </si>
  <si>
    <t>131</t>
  </si>
  <si>
    <t>764511603</t>
  </si>
  <si>
    <t>Žlab podokapní půlkruhový z Pz s povrchovou úpravou rš 400 mm</t>
  </si>
  <si>
    <t>-1589151143</t>
  </si>
  <si>
    <t>"Bod 2 - vodorovný okapní žlab, plech 0,75mm" 39,525</t>
  </si>
  <si>
    <t>132</t>
  </si>
  <si>
    <t>764511613-R</t>
  </si>
  <si>
    <t>Žlab podokapní hranatý z Pz s povrchovou úpravou rš 550 mm</t>
  </si>
  <si>
    <t>-869606922</t>
  </si>
  <si>
    <t>"Bod 3 - vodorovný okapní žlab, plech 0,75mm" 39,525</t>
  </si>
  <si>
    <t>133</t>
  </si>
  <si>
    <t>764511663-R</t>
  </si>
  <si>
    <t>Kotlík hranatý pro podokapní žlaby z Pz s povrchovou úpravou 650/125 mm</t>
  </si>
  <si>
    <t>1369238973</t>
  </si>
  <si>
    <t>"Bod 2 -kotlík závěsný pro východní okap, plech 0,75mm, 650/125" 3</t>
  </si>
  <si>
    <t>"Bod 3 - kotlík závěsný pro mezistřešní okap, plech 0,75mm, 650/125" 3</t>
  </si>
  <si>
    <t>134</t>
  </si>
  <si>
    <t>764518624-R</t>
  </si>
  <si>
    <t>Svody kruhové včetně objímek, kolen, odskoků z Pz s povrchovou úpravou průměru 125 mm</t>
  </si>
  <si>
    <t>1437946088</t>
  </si>
  <si>
    <t>"Bod 2 - svod pro východní okap, plech 0,75mm" 3*5</t>
  </si>
  <si>
    <t>"Bod 3 - svod závěsný pro mezistřešní okap, plech 0,75mm" 3*5</t>
  </si>
  <si>
    <t>135</t>
  </si>
  <si>
    <t>7649-010</t>
  </si>
  <si>
    <t>Oplechování fasádního plechu z Pz s povrchovou úpravou, r.š. 250 mm</t>
  </si>
  <si>
    <t>1915358522</t>
  </si>
  <si>
    <t>"Bod 19" 11</t>
  </si>
  <si>
    <t>136</t>
  </si>
  <si>
    <t>7649-020</t>
  </si>
  <si>
    <t>Fasádní oplechování styku se stáv. konstrukcí z Pz s povrchovou úpravou, r.š. 750 mm</t>
  </si>
  <si>
    <t>-1479865190</t>
  </si>
  <si>
    <t>"Bod 20" 11</t>
  </si>
  <si>
    <t>137</t>
  </si>
  <si>
    <t>7649-030</t>
  </si>
  <si>
    <t>Systémové vyztužení střechy pro ukotvení příčky v šířce 600 mm</t>
  </si>
  <si>
    <t>532036539</t>
  </si>
  <si>
    <t>"Bod 24" 5,75+5,4</t>
  </si>
  <si>
    <t>138</t>
  </si>
  <si>
    <t>998764102</t>
  </si>
  <si>
    <t>Přesun hmot tonážní pro konstrukce klempířské v objektech v do 12 m</t>
  </si>
  <si>
    <t>-1237362884</t>
  </si>
  <si>
    <t>765</t>
  </si>
  <si>
    <t>Krytina skládaná</t>
  </si>
  <si>
    <t>139</t>
  </si>
  <si>
    <t>765131851</t>
  </si>
  <si>
    <t>Demontáž vlnité vláknocementové krytiny sklonu do 30° do suti</t>
  </si>
  <si>
    <t>1187549129</t>
  </si>
  <si>
    <t>5,7*39,55*2</t>
  </si>
  <si>
    <t>140</t>
  </si>
  <si>
    <t>765131871</t>
  </si>
  <si>
    <t>Demontáž hřebene nebo nároží vlnité vláknocementové krytiny sklonu do 30° do suti</t>
  </si>
  <si>
    <t>2115097696</t>
  </si>
  <si>
    <t>39,55</t>
  </si>
  <si>
    <t>141</t>
  </si>
  <si>
    <t>7659-010</t>
  </si>
  <si>
    <t>Zaříznutí stávající krytiny z vlnité eternitové krytiny</t>
  </si>
  <si>
    <t>-855537667</t>
  </si>
  <si>
    <t>767</t>
  </si>
  <si>
    <t>Konstrukce zámečnické</t>
  </si>
  <si>
    <t>142</t>
  </si>
  <si>
    <t>767131111</t>
  </si>
  <si>
    <t>Montáž stěn plechových šroubovaných</t>
  </si>
  <si>
    <t>-1012110379</t>
  </si>
  <si>
    <t>"Oplechování stěny" 0,7*4,6</t>
  </si>
  <si>
    <t>143</t>
  </si>
  <si>
    <t>767391207</t>
  </si>
  <si>
    <t>Montáž krytiny z tvarovaných plechů šroubováním přes kaloty</t>
  </si>
  <si>
    <t>490215524</t>
  </si>
  <si>
    <t>"Viz. výkres střechy" 240+220+130</t>
  </si>
  <si>
    <t>144</t>
  </si>
  <si>
    <t>15484311</t>
  </si>
  <si>
    <t>plech trapézový 40/160 PES 25µm tl 0,75mm</t>
  </si>
  <si>
    <t>1784695044</t>
  </si>
  <si>
    <t>"Zastřešení" 590*1,1</t>
  </si>
  <si>
    <t>"Oplechování stěny" 0,7*4,6*1,1</t>
  </si>
  <si>
    <t>145</t>
  </si>
  <si>
    <t>767391209</t>
  </si>
  <si>
    <t>Příplatek k cenám krytiny z tvarovaných plechů za antikondenzační úpravu plechu</t>
  </si>
  <si>
    <t>-172503625</t>
  </si>
  <si>
    <t>146</t>
  </si>
  <si>
    <t>767651823</t>
  </si>
  <si>
    <t>Demontáž vrat garážových otvíravých plochy do 13 m2</t>
  </si>
  <si>
    <t>-637289679</t>
  </si>
  <si>
    <t>147</t>
  </si>
  <si>
    <t>998767102</t>
  </si>
  <si>
    <t>Přesun hmot tonážní pro zámečnické konstrukce v objektech v do 12 m</t>
  </si>
  <si>
    <t>800400738</t>
  </si>
  <si>
    <t>777</t>
  </si>
  <si>
    <t>Podlahy lité</t>
  </si>
  <si>
    <t>148</t>
  </si>
  <si>
    <t>7779-010</t>
  </si>
  <si>
    <t>Vícevrstvý systém povrchové úpravy podlahy s certifikací - viz. materiálová specifikace</t>
  </si>
  <si>
    <t>1791968993</t>
  </si>
  <si>
    <t>"S1" 204,2+208,5</t>
  </si>
  <si>
    <t>149</t>
  </si>
  <si>
    <t>998777202</t>
  </si>
  <si>
    <t>Přesun hmot procentní pro podlahy lité v objektech v do 12 m</t>
  </si>
  <si>
    <t>%</t>
  </si>
  <si>
    <t>942477491</t>
  </si>
  <si>
    <t>783</t>
  </si>
  <si>
    <t>Dokončovací práce - nátěry</t>
  </si>
  <si>
    <t>150</t>
  </si>
  <si>
    <t>783836402-R</t>
  </si>
  <si>
    <t>Ochranný komponentní epoxidový nátěr omítek na bázi vodní disperze - viz. materiálová specifikace</t>
  </si>
  <si>
    <t>1275087223</t>
  </si>
  <si>
    <t>"Stávající štíty" 10,395*3,12*2*2</t>
  </si>
  <si>
    <t>"Nový štít" 10,395*(1,97+3,4)*0,5*2*2</t>
  </si>
  <si>
    <t>"Betonová podezdívka" (39,5+0,6+10,65*2)*1,5*2</t>
  </si>
  <si>
    <t>"Stěna v rohu" (0,6*(3,5+3,6)*0,5+0,2*3,6)*2</t>
  </si>
  <si>
    <t>784</t>
  </si>
  <si>
    <t>Dokončovací práce - malby a tapety</t>
  </si>
  <si>
    <t>151</t>
  </si>
  <si>
    <t>784181105</t>
  </si>
  <si>
    <t>Základní akrylátová jednonásobná penetrace podkladu v místnostech výšky přes 5,00 m</t>
  </si>
  <si>
    <t>490180508</t>
  </si>
  <si>
    <t>"Malba SDK stěn"  10,65*(3,5+4,98)*0,5*2</t>
  </si>
  <si>
    <t>152</t>
  </si>
  <si>
    <t>784211105</t>
  </si>
  <si>
    <t>Dvojnásobné bílé malby ze směsí za mokra výborně otěruvzdorných v místnostech výšky přes 5,00 m</t>
  </si>
  <si>
    <t>1484609988</t>
  </si>
  <si>
    <t>VRN</t>
  </si>
  <si>
    <t>Vedlejší rozpočtové náklady</t>
  </si>
  <si>
    <t>VRN1</t>
  </si>
  <si>
    <t>Průzkumné, geodetické a projektové práce</t>
  </si>
  <si>
    <t>153</t>
  </si>
  <si>
    <t>013244000</t>
  </si>
  <si>
    <t>Dokumentace pro provádění stavby - výrobní dokumentace</t>
  </si>
  <si>
    <t>Kč</t>
  </si>
  <si>
    <t>1024</t>
  </si>
  <si>
    <t>-1860864310</t>
  </si>
  <si>
    <t>154</t>
  </si>
  <si>
    <t>013254000</t>
  </si>
  <si>
    <t>Dokumentace skutečného provedení stavby</t>
  </si>
  <si>
    <t>312382713</t>
  </si>
  <si>
    <t>VRN3</t>
  </si>
  <si>
    <t>Zařízení staveniště</t>
  </si>
  <si>
    <t>155</t>
  </si>
  <si>
    <t>030001000</t>
  </si>
  <si>
    <t>-87956769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</si>
</sst>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AD94" sqref="AD9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pans="1:74" s="1" customFormat="1" ht="24.95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pans="1:74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71" t="s">
        <v>15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1"/>
      <c r="AQ5" s="21"/>
      <c r="AR5" s="19"/>
      <c r="BE5" s="268" t="s">
        <v>16</v>
      </c>
      <c r="BS5" s="16" t="s">
        <v>6</v>
      </c>
    </row>
    <row r="6" spans="1:74" s="1" customFormat="1" ht="36.950000000000003" customHeight="1">
      <c r="B6" s="20"/>
      <c r="C6" s="21"/>
      <c r="D6" s="27" t="s">
        <v>17</v>
      </c>
      <c r="E6" s="21"/>
      <c r="F6" s="21"/>
      <c r="G6" s="21"/>
      <c r="H6" s="21"/>
      <c r="I6" s="21"/>
      <c r="J6" s="21"/>
      <c r="K6" s="273" t="s">
        <v>18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1"/>
      <c r="AQ6" s="21"/>
      <c r="AR6" s="19"/>
      <c r="BE6" s="269"/>
      <c r="BS6" s="16" t="s">
        <v>6</v>
      </c>
    </row>
    <row r="7" spans="1:74" s="1" customFormat="1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</v>
      </c>
      <c r="AO7" s="21"/>
      <c r="AP7" s="21"/>
      <c r="AQ7" s="21"/>
      <c r="AR7" s="19"/>
      <c r="BE7" s="269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26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9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26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26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9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269"/>
      <c r="BS13" s="16" t="s">
        <v>6</v>
      </c>
    </row>
    <row r="14" spans="1:74" ht="12.75">
      <c r="B14" s="20"/>
      <c r="C14" s="21"/>
      <c r="D14" s="21"/>
      <c r="E14" s="274" t="s">
        <v>30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6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9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26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69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9"/>
      <c r="BS18" s="16" t="s">
        <v>8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269"/>
      <c r="BS19" s="16" t="s">
        <v>8</v>
      </c>
    </row>
    <row r="20" spans="1:71" s="1" customFormat="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69"/>
      <c r="BS20" s="16" t="s">
        <v>33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9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9"/>
    </row>
    <row r="23" spans="1:71" s="1" customFormat="1" ht="16.5" customHeight="1">
      <c r="B23" s="20"/>
      <c r="C23" s="21"/>
      <c r="D23" s="21"/>
      <c r="E23" s="276" t="s">
        <v>1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1"/>
      <c r="AP23" s="21"/>
      <c r="AQ23" s="21"/>
      <c r="AR23" s="19"/>
      <c r="BE23" s="26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9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7" t="e">
        <f>ROUND(AG94,0)</f>
        <v>#REF!</v>
      </c>
      <c r="AL26" s="278"/>
      <c r="AM26" s="278"/>
      <c r="AN26" s="278"/>
      <c r="AO26" s="278"/>
      <c r="AP26" s="35"/>
      <c r="AQ26" s="35"/>
      <c r="AR26" s="38"/>
      <c r="BE26" s="26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9" t="s">
        <v>38</v>
      </c>
      <c r="M28" s="279"/>
      <c r="N28" s="279"/>
      <c r="O28" s="279"/>
      <c r="P28" s="279"/>
      <c r="Q28" s="35"/>
      <c r="R28" s="35"/>
      <c r="S28" s="35"/>
      <c r="T28" s="35"/>
      <c r="U28" s="35"/>
      <c r="V28" s="35"/>
      <c r="W28" s="279" t="s">
        <v>39</v>
      </c>
      <c r="X28" s="279"/>
      <c r="Y28" s="279"/>
      <c r="Z28" s="279"/>
      <c r="AA28" s="279"/>
      <c r="AB28" s="279"/>
      <c r="AC28" s="279"/>
      <c r="AD28" s="279"/>
      <c r="AE28" s="279"/>
      <c r="AF28" s="35"/>
      <c r="AG28" s="35"/>
      <c r="AH28" s="35"/>
      <c r="AI28" s="35"/>
      <c r="AJ28" s="35"/>
      <c r="AK28" s="279" t="s">
        <v>40</v>
      </c>
      <c r="AL28" s="279"/>
      <c r="AM28" s="279"/>
      <c r="AN28" s="279"/>
      <c r="AO28" s="279"/>
      <c r="AP28" s="35"/>
      <c r="AQ28" s="35"/>
      <c r="AR28" s="38"/>
      <c r="BE28" s="269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263">
        <v>0.21</v>
      </c>
      <c r="M29" s="262"/>
      <c r="N29" s="262"/>
      <c r="O29" s="262"/>
      <c r="P29" s="262"/>
      <c r="Q29" s="40"/>
      <c r="R29" s="40"/>
      <c r="S29" s="40"/>
      <c r="T29" s="40"/>
      <c r="U29" s="40"/>
      <c r="V29" s="40"/>
      <c r="W29" s="261" t="e">
        <f>ROUND(AZ94, 0)</f>
        <v>#REF!</v>
      </c>
      <c r="X29" s="262"/>
      <c r="Y29" s="262"/>
      <c r="Z29" s="262"/>
      <c r="AA29" s="262"/>
      <c r="AB29" s="262"/>
      <c r="AC29" s="262"/>
      <c r="AD29" s="262"/>
      <c r="AE29" s="262"/>
      <c r="AF29" s="40"/>
      <c r="AG29" s="40"/>
      <c r="AH29" s="40"/>
      <c r="AI29" s="40"/>
      <c r="AJ29" s="40"/>
      <c r="AK29" s="261" t="e">
        <f>ROUND(AV94, 0)</f>
        <v>#REF!</v>
      </c>
      <c r="AL29" s="262"/>
      <c r="AM29" s="262"/>
      <c r="AN29" s="262"/>
      <c r="AO29" s="262"/>
      <c r="AP29" s="40"/>
      <c r="AQ29" s="40"/>
      <c r="AR29" s="41"/>
      <c r="BE29" s="270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263">
        <v>0.15</v>
      </c>
      <c r="M30" s="262"/>
      <c r="N30" s="262"/>
      <c r="O30" s="262"/>
      <c r="P30" s="262"/>
      <c r="Q30" s="40"/>
      <c r="R30" s="40"/>
      <c r="S30" s="40"/>
      <c r="T30" s="40"/>
      <c r="U30" s="40"/>
      <c r="V30" s="40"/>
      <c r="W30" s="261" t="e">
        <f>ROUND(BA94, 0)</f>
        <v>#REF!</v>
      </c>
      <c r="X30" s="262"/>
      <c r="Y30" s="262"/>
      <c r="Z30" s="262"/>
      <c r="AA30" s="262"/>
      <c r="AB30" s="262"/>
      <c r="AC30" s="262"/>
      <c r="AD30" s="262"/>
      <c r="AE30" s="262"/>
      <c r="AF30" s="40"/>
      <c r="AG30" s="40"/>
      <c r="AH30" s="40"/>
      <c r="AI30" s="40"/>
      <c r="AJ30" s="40"/>
      <c r="AK30" s="261" t="e">
        <f>ROUND(AW94, 0)</f>
        <v>#REF!</v>
      </c>
      <c r="AL30" s="262"/>
      <c r="AM30" s="262"/>
      <c r="AN30" s="262"/>
      <c r="AO30" s="262"/>
      <c r="AP30" s="40"/>
      <c r="AQ30" s="40"/>
      <c r="AR30" s="41"/>
      <c r="BE30" s="270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263">
        <v>0.21</v>
      </c>
      <c r="M31" s="262"/>
      <c r="N31" s="262"/>
      <c r="O31" s="262"/>
      <c r="P31" s="262"/>
      <c r="Q31" s="40"/>
      <c r="R31" s="40"/>
      <c r="S31" s="40"/>
      <c r="T31" s="40"/>
      <c r="U31" s="40"/>
      <c r="V31" s="40"/>
      <c r="W31" s="261" t="e">
        <f>ROUND(BB94, 0)</f>
        <v>#REF!</v>
      </c>
      <c r="X31" s="262"/>
      <c r="Y31" s="262"/>
      <c r="Z31" s="262"/>
      <c r="AA31" s="262"/>
      <c r="AB31" s="262"/>
      <c r="AC31" s="262"/>
      <c r="AD31" s="262"/>
      <c r="AE31" s="262"/>
      <c r="AF31" s="40"/>
      <c r="AG31" s="40"/>
      <c r="AH31" s="40"/>
      <c r="AI31" s="40"/>
      <c r="AJ31" s="40"/>
      <c r="AK31" s="261">
        <v>0</v>
      </c>
      <c r="AL31" s="262"/>
      <c r="AM31" s="262"/>
      <c r="AN31" s="262"/>
      <c r="AO31" s="262"/>
      <c r="AP31" s="40"/>
      <c r="AQ31" s="40"/>
      <c r="AR31" s="41"/>
      <c r="BE31" s="270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263">
        <v>0.15</v>
      </c>
      <c r="M32" s="262"/>
      <c r="N32" s="262"/>
      <c r="O32" s="262"/>
      <c r="P32" s="262"/>
      <c r="Q32" s="40"/>
      <c r="R32" s="40"/>
      <c r="S32" s="40"/>
      <c r="T32" s="40"/>
      <c r="U32" s="40"/>
      <c r="V32" s="40"/>
      <c r="W32" s="261" t="e">
        <f>ROUND(BC94, 0)</f>
        <v>#REF!</v>
      </c>
      <c r="X32" s="262"/>
      <c r="Y32" s="262"/>
      <c r="Z32" s="262"/>
      <c r="AA32" s="262"/>
      <c r="AB32" s="262"/>
      <c r="AC32" s="262"/>
      <c r="AD32" s="262"/>
      <c r="AE32" s="262"/>
      <c r="AF32" s="40"/>
      <c r="AG32" s="40"/>
      <c r="AH32" s="40"/>
      <c r="AI32" s="40"/>
      <c r="AJ32" s="40"/>
      <c r="AK32" s="261">
        <v>0</v>
      </c>
      <c r="AL32" s="262"/>
      <c r="AM32" s="262"/>
      <c r="AN32" s="262"/>
      <c r="AO32" s="262"/>
      <c r="AP32" s="40"/>
      <c r="AQ32" s="40"/>
      <c r="AR32" s="41"/>
      <c r="BE32" s="270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263">
        <v>0</v>
      </c>
      <c r="M33" s="262"/>
      <c r="N33" s="262"/>
      <c r="O33" s="262"/>
      <c r="P33" s="262"/>
      <c r="Q33" s="40"/>
      <c r="R33" s="40"/>
      <c r="S33" s="40"/>
      <c r="T33" s="40"/>
      <c r="U33" s="40"/>
      <c r="V33" s="40"/>
      <c r="W33" s="261" t="e">
        <f>ROUND(BD94, 0)</f>
        <v>#REF!</v>
      </c>
      <c r="X33" s="262"/>
      <c r="Y33" s="262"/>
      <c r="Z33" s="262"/>
      <c r="AA33" s="262"/>
      <c r="AB33" s="262"/>
      <c r="AC33" s="262"/>
      <c r="AD33" s="262"/>
      <c r="AE33" s="262"/>
      <c r="AF33" s="40"/>
      <c r="AG33" s="40"/>
      <c r="AH33" s="40"/>
      <c r="AI33" s="40"/>
      <c r="AJ33" s="40"/>
      <c r="AK33" s="261">
        <v>0</v>
      </c>
      <c r="AL33" s="262"/>
      <c r="AM33" s="262"/>
      <c r="AN33" s="262"/>
      <c r="AO33" s="262"/>
      <c r="AP33" s="40"/>
      <c r="AQ33" s="40"/>
      <c r="AR33" s="41"/>
      <c r="BE33" s="270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9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64" t="s">
        <v>49</v>
      </c>
      <c r="Y35" s="265"/>
      <c r="Z35" s="265"/>
      <c r="AA35" s="265"/>
      <c r="AB35" s="265"/>
      <c r="AC35" s="44"/>
      <c r="AD35" s="44"/>
      <c r="AE35" s="44"/>
      <c r="AF35" s="44"/>
      <c r="AG35" s="44"/>
      <c r="AH35" s="44"/>
      <c r="AI35" s="44"/>
      <c r="AJ35" s="44"/>
      <c r="AK35" s="266" t="e">
        <f>SUM(AK26:AK33)</f>
        <v>#REF!</v>
      </c>
      <c r="AL35" s="265"/>
      <c r="AM35" s="265"/>
      <c r="AN35" s="265"/>
      <c r="AO35" s="26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52</v>
      </c>
      <c r="AI60" s="37"/>
      <c r="AJ60" s="37"/>
      <c r="AK60" s="37"/>
      <c r="AL60" s="37"/>
      <c r="AM60" s="51" t="s">
        <v>53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55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52</v>
      </c>
      <c r="AI75" s="37"/>
      <c r="AJ75" s="37"/>
      <c r="AK75" s="37"/>
      <c r="AL75" s="37"/>
      <c r="AM75" s="51" t="s">
        <v>53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14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2020-056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17</v>
      </c>
      <c r="D85" s="62"/>
      <c r="E85" s="62"/>
      <c r="F85" s="62"/>
      <c r="G85" s="62"/>
      <c r="H85" s="62"/>
      <c r="I85" s="62"/>
      <c r="J85" s="62"/>
      <c r="K85" s="62"/>
      <c r="L85" s="250" t="str">
        <f>K6</f>
        <v>Stavební úprava a přístavba objektu garáží p.č.st.1444, p.č.1949/3, k.ú. Sušice nad Otavou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21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Sušice nad Otavou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23</v>
      </c>
      <c r="AJ87" s="35"/>
      <c r="AK87" s="35"/>
      <c r="AL87" s="35"/>
      <c r="AM87" s="252" t="str">
        <f>IF(AN8= "","",AN8)</f>
        <v>27. 7. 2020</v>
      </c>
      <c r="AN87" s="252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25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Správa a údržba silnic Plzeňského kraje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31</v>
      </c>
      <c r="AJ89" s="35"/>
      <c r="AK89" s="35"/>
      <c r="AL89" s="35"/>
      <c r="AM89" s="253" t="str">
        <f>IF(E17="","",E17)</f>
        <v>Ing. Martin Liška</v>
      </c>
      <c r="AN89" s="254"/>
      <c r="AO89" s="254"/>
      <c r="AP89" s="254"/>
      <c r="AQ89" s="35"/>
      <c r="AR89" s="38"/>
      <c r="AS89" s="255" t="s">
        <v>57</v>
      </c>
      <c r="AT89" s="256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29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34</v>
      </c>
      <c r="AJ90" s="35"/>
      <c r="AK90" s="35"/>
      <c r="AL90" s="35"/>
      <c r="AM90" s="253" t="str">
        <f>IF(E20="","",E20)</f>
        <v xml:space="preserve"> </v>
      </c>
      <c r="AN90" s="254"/>
      <c r="AO90" s="254"/>
      <c r="AP90" s="254"/>
      <c r="AQ90" s="35"/>
      <c r="AR90" s="38"/>
      <c r="AS90" s="257"/>
      <c r="AT90" s="258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9"/>
      <c r="AT91" s="260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45" t="s">
        <v>58</v>
      </c>
      <c r="D92" s="246"/>
      <c r="E92" s="246"/>
      <c r="F92" s="246"/>
      <c r="G92" s="246"/>
      <c r="H92" s="72"/>
      <c r="I92" s="247" t="s">
        <v>59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 t="s">
        <v>60</v>
      </c>
      <c r="AH92" s="246"/>
      <c r="AI92" s="246"/>
      <c r="AJ92" s="246"/>
      <c r="AK92" s="246"/>
      <c r="AL92" s="246"/>
      <c r="AM92" s="246"/>
      <c r="AN92" s="247" t="s">
        <v>61</v>
      </c>
      <c r="AO92" s="246"/>
      <c r="AP92" s="249"/>
      <c r="AQ92" s="73" t="s">
        <v>62</v>
      </c>
      <c r="AR92" s="38"/>
      <c r="AS92" s="74" t="s">
        <v>63</v>
      </c>
      <c r="AT92" s="75" t="s">
        <v>64</v>
      </c>
      <c r="AU92" s="75" t="s">
        <v>65</v>
      </c>
      <c r="AV92" s="75" t="s">
        <v>66</v>
      </c>
      <c r="AW92" s="75" t="s">
        <v>67</v>
      </c>
      <c r="AX92" s="75" t="s">
        <v>68</v>
      </c>
      <c r="AY92" s="75" t="s">
        <v>69</v>
      </c>
      <c r="AZ92" s="75" t="s">
        <v>70</v>
      </c>
      <c r="BA92" s="75" t="s">
        <v>71</v>
      </c>
      <c r="BB92" s="75" t="s">
        <v>72</v>
      </c>
      <c r="BC92" s="75" t="s">
        <v>73</v>
      </c>
      <c r="BD92" s="76" t="s">
        <v>74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43" t="e">
        <f>ROUND(SUM(AG95:AG96),0)</f>
        <v>#REF!</v>
      </c>
      <c r="AH94" s="243"/>
      <c r="AI94" s="243"/>
      <c r="AJ94" s="243"/>
      <c r="AK94" s="243"/>
      <c r="AL94" s="243"/>
      <c r="AM94" s="243"/>
      <c r="AN94" s="244" t="e">
        <f>SUM(AG94,AT94)</f>
        <v>#REF!</v>
      </c>
      <c r="AO94" s="244"/>
      <c r="AP94" s="244"/>
      <c r="AQ94" s="84" t="s">
        <v>1</v>
      </c>
      <c r="AR94" s="85"/>
      <c r="AS94" s="86">
        <f>ROUND(SUM(AS95:AS96),0)</f>
        <v>0</v>
      </c>
      <c r="AT94" s="87" t="e">
        <f>ROUND(SUM(AV94:AW94),0)</f>
        <v>#REF!</v>
      </c>
      <c r="AU94" s="88" t="e">
        <f>ROUND(SUM(AU95:AU96),5)</f>
        <v>#REF!</v>
      </c>
      <c r="AV94" s="87" t="e">
        <f>ROUND(AZ94*L29,0)</f>
        <v>#REF!</v>
      </c>
      <c r="AW94" s="87" t="e">
        <f>ROUND(BA94*L30,0)</f>
        <v>#REF!</v>
      </c>
      <c r="AX94" s="87" t="e">
        <f>ROUND(BB94*L29,0)</f>
        <v>#REF!</v>
      </c>
      <c r="AY94" s="87" t="e">
        <f>ROUND(BC94*L30,0)</f>
        <v>#REF!</v>
      </c>
      <c r="AZ94" s="87" t="e">
        <f>ROUND(SUM(AZ95:AZ96),0)</f>
        <v>#REF!</v>
      </c>
      <c r="BA94" s="87" t="e">
        <f>ROUND(SUM(BA95:BA96),0)</f>
        <v>#REF!</v>
      </c>
      <c r="BB94" s="87" t="e">
        <f>ROUND(SUM(BB95:BB96),0)</f>
        <v>#REF!</v>
      </c>
      <c r="BC94" s="87" t="e">
        <f>ROUND(SUM(BC95:BC96),0)</f>
        <v>#REF!</v>
      </c>
      <c r="BD94" s="89" t="e">
        <f>ROUND(SUM(BD95:BD96),0)</f>
        <v>#REF!</v>
      </c>
      <c r="BS94" s="90" t="s">
        <v>76</v>
      </c>
      <c r="BT94" s="90" t="s">
        <v>77</v>
      </c>
      <c r="BU94" s="91" t="s">
        <v>78</v>
      </c>
      <c r="BV94" s="90" t="s">
        <v>79</v>
      </c>
      <c r="BW94" s="90" t="s">
        <v>5</v>
      </c>
      <c r="BX94" s="90" t="s">
        <v>80</v>
      </c>
      <c r="CL94" s="90" t="s">
        <v>1</v>
      </c>
    </row>
    <row r="95" spans="1:91" s="7" customFormat="1" ht="16.5" customHeight="1">
      <c r="A95" s="92" t="s">
        <v>81</v>
      </c>
      <c r="B95" s="93"/>
      <c r="C95" s="94"/>
      <c r="D95" s="242" t="s">
        <v>82</v>
      </c>
      <c r="E95" s="242"/>
      <c r="F95" s="242"/>
      <c r="G95" s="242"/>
      <c r="H95" s="242"/>
      <c r="I95" s="95"/>
      <c r="J95" s="242" t="s">
        <v>83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0">
        <f>'010 - Objekt SO.01'!J30</f>
        <v>0</v>
      </c>
      <c r="AH95" s="241"/>
      <c r="AI95" s="241"/>
      <c r="AJ95" s="241"/>
      <c r="AK95" s="241"/>
      <c r="AL95" s="241"/>
      <c r="AM95" s="241"/>
      <c r="AN95" s="240">
        <f>SUM(AG95,AT95)</f>
        <v>0</v>
      </c>
      <c r="AO95" s="241"/>
      <c r="AP95" s="241"/>
      <c r="AQ95" s="96" t="s">
        <v>84</v>
      </c>
      <c r="AR95" s="97"/>
      <c r="AS95" s="98">
        <v>0</v>
      </c>
      <c r="AT95" s="99">
        <f>ROUND(SUM(AV95:AW95),0)</f>
        <v>0</v>
      </c>
      <c r="AU95" s="100">
        <f>'010 - Objekt SO.01'!P140</f>
        <v>0</v>
      </c>
      <c r="AV95" s="99">
        <f>'010 - Objekt SO.01'!J33</f>
        <v>0</v>
      </c>
      <c r="AW95" s="99">
        <f>'010 - Objekt SO.01'!J34</f>
        <v>0</v>
      </c>
      <c r="AX95" s="99">
        <f>'010 - Objekt SO.01'!J35</f>
        <v>0</v>
      </c>
      <c r="AY95" s="99">
        <f>'010 - Objekt SO.01'!J36</f>
        <v>0</v>
      </c>
      <c r="AZ95" s="99">
        <f>'010 - Objekt SO.01'!F33</f>
        <v>0</v>
      </c>
      <c r="BA95" s="99">
        <f>'010 - Objekt SO.01'!F34</f>
        <v>0</v>
      </c>
      <c r="BB95" s="99">
        <f>'010 - Objekt SO.01'!F35</f>
        <v>0</v>
      </c>
      <c r="BC95" s="99">
        <f>'010 - Objekt SO.01'!F36</f>
        <v>0</v>
      </c>
      <c r="BD95" s="101">
        <f>'010 - Objekt SO.01'!F37</f>
        <v>0</v>
      </c>
      <c r="BT95" s="102" t="s">
        <v>8</v>
      </c>
      <c r="BV95" s="102" t="s">
        <v>79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7" customFormat="1" ht="16.5" customHeight="1">
      <c r="A96" s="92" t="s">
        <v>81</v>
      </c>
      <c r="B96" s="93"/>
      <c r="C96" s="94"/>
      <c r="D96" s="242" t="s">
        <v>87</v>
      </c>
      <c r="E96" s="242"/>
      <c r="F96" s="242"/>
      <c r="G96" s="242"/>
      <c r="H96" s="242"/>
      <c r="I96" s="95"/>
      <c r="J96" s="242" t="s">
        <v>88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0" t="e">
        <f>#REF!</f>
        <v>#REF!</v>
      </c>
      <c r="AH96" s="241"/>
      <c r="AI96" s="241"/>
      <c r="AJ96" s="241"/>
      <c r="AK96" s="241"/>
      <c r="AL96" s="241"/>
      <c r="AM96" s="241"/>
      <c r="AN96" s="240" t="e">
        <f>SUM(AG96,AT96)</f>
        <v>#REF!</v>
      </c>
      <c r="AO96" s="241"/>
      <c r="AP96" s="241"/>
      <c r="AQ96" s="96" t="s">
        <v>84</v>
      </c>
      <c r="AR96" s="97"/>
      <c r="AS96" s="103">
        <v>0</v>
      </c>
      <c r="AT96" s="104" t="e">
        <f>ROUND(SUM(AV96:AW96),0)</f>
        <v>#REF!</v>
      </c>
      <c r="AU96" s="105" t="e">
        <f>#REF!</f>
        <v>#REF!</v>
      </c>
      <c r="AV96" s="104" t="e">
        <f>#REF!</f>
        <v>#REF!</v>
      </c>
      <c r="AW96" s="104" t="e">
        <f>#REF!</f>
        <v>#REF!</v>
      </c>
      <c r="AX96" s="104" t="e">
        <f>#REF!</f>
        <v>#REF!</v>
      </c>
      <c r="AY96" s="104" t="e">
        <f>#REF!</f>
        <v>#REF!</v>
      </c>
      <c r="AZ96" s="104" t="e">
        <f>#REF!</f>
        <v>#REF!</v>
      </c>
      <c r="BA96" s="104" t="e">
        <f>#REF!</f>
        <v>#REF!</v>
      </c>
      <c r="BB96" s="104" t="e">
        <f>#REF!</f>
        <v>#REF!</v>
      </c>
      <c r="BC96" s="104" t="e">
        <f>#REF!</f>
        <v>#REF!</v>
      </c>
      <c r="BD96" s="106" t="e">
        <f>#REF!</f>
        <v>#REF!</v>
      </c>
      <c r="BT96" s="102" t="s">
        <v>8</v>
      </c>
      <c r="BV96" s="102" t="s">
        <v>79</v>
      </c>
      <c r="BW96" s="102" t="s">
        <v>89</v>
      </c>
      <c r="BX96" s="102" t="s">
        <v>5</v>
      </c>
      <c r="CL96" s="102" t="s">
        <v>1</v>
      </c>
      <c r="CM96" s="102" t="s">
        <v>86</v>
      </c>
    </row>
    <row r="97" spans="1:57" s="2" customFormat="1" ht="30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>
      <c r="A98" s="3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algorithmName="SHA-512" hashValue="/DFa/TBA4FXvuXStQ/E1YqbsZHhi2zjImiQSGdZoVqy2hCuRDCZld0PWGaBHlP4+Yq4nrRS2gk1dXXFcwJYnHQ==" saltValue="zkmFFgoXGxA/1QVIOV0sptzEsDTirIfbgP8pKV6CWp+AkvNfPikYK9nDd0MKu61wY+dpxgjutWpIoTwV2Exneg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0 - Objekt SO.01'!C2" display="/"/>
    <hyperlink ref="A96" location="'020 - Objekt SO.0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AT2" s="16" t="s">
        <v>85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86</v>
      </c>
    </row>
    <row r="4" spans="1:46" s="1" customFormat="1" ht="24.95" customHeight="1">
      <c r="B4" s="19"/>
      <c r="D4" s="109" t="s">
        <v>90</v>
      </c>
      <c r="L4" s="19"/>
      <c r="M4" s="110" t="s">
        <v>11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17</v>
      </c>
      <c r="L6" s="19"/>
    </row>
    <row r="7" spans="1:46" s="1" customFormat="1" ht="23.25" customHeight="1">
      <c r="B7" s="19"/>
      <c r="E7" s="283" t="str">
        <f>'Rekapitulace stavby'!K6</f>
        <v>Stavební úprava a přístavba objektu garáží p.č.st.1444, p.č.1949/3, k.ú. Sušice nad Otavou</v>
      </c>
      <c r="F7" s="284"/>
      <c r="G7" s="284"/>
      <c r="H7" s="284"/>
      <c r="L7" s="19"/>
    </row>
    <row r="8" spans="1:46" s="2" customFormat="1" ht="12" customHeight="1">
      <c r="A8" s="33"/>
      <c r="B8" s="38"/>
      <c r="C8" s="33"/>
      <c r="D8" s="111" t="s">
        <v>91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5" t="s">
        <v>92</v>
      </c>
      <c r="F9" s="286"/>
      <c r="G9" s="286"/>
      <c r="H9" s="286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19</v>
      </c>
      <c r="E11" s="33"/>
      <c r="F11" s="112" t="s">
        <v>1</v>
      </c>
      <c r="G11" s="33"/>
      <c r="H11" s="33"/>
      <c r="I11" s="111" t="s">
        <v>20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21</v>
      </c>
      <c r="E12" s="33"/>
      <c r="F12" s="112" t="s">
        <v>22</v>
      </c>
      <c r="G12" s="33"/>
      <c r="H12" s="33"/>
      <c r="I12" s="111" t="s">
        <v>23</v>
      </c>
      <c r="J12" s="113" t="str">
        <f>'Rekapitulace stavby'!AN8</f>
        <v>27. 7. 2020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25</v>
      </c>
      <c r="E14" s="33"/>
      <c r="F14" s="33"/>
      <c r="G14" s="33"/>
      <c r="H14" s="33"/>
      <c r="I14" s="111" t="s">
        <v>26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27</v>
      </c>
      <c r="F15" s="33"/>
      <c r="G15" s="33"/>
      <c r="H15" s="33"/>
      <c r="I15" s="111" t="s">
        <v>28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29</v>
      </c>
      <c r="E17" s="33"/>
      <c r="F17" s="33"/>
      <c r="G17" s="33"/>
      <c r="H17" s="33"/>
      <c r="I17" s="111" t="s">
        <v>26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7" t="str">
        <f>'Rekapitulace stavby'!E14</f>
        <v>Vyplň údaj</v>
      </c>
      <c r="F18" s="288"/>
      <c r="G18" s="288"/>
      <c r="H18" s="288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31</v>
      </c>
      <c r="E20" s="33"/>
      <c r="F20" s="33"/>
      <c r="G20" s="33"/>
      <c r="H20" s="33"/>
      <c r="I20" s="111" t="s">
        <v>26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32</v>
      </c>
      <c r="F21" s="33"/>
      <c r="G21" s="33"/>
      <c r="H21" s="33"/>
      <c r="I21" s="111" t="s">
        <v>28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34</v>
      </c>
      <c r="E23" s="33"/>
      <c r="F23" s="33"/>
      <c r="G23" s="33"/>
      <c r="H23" s="33"/>
      <c r="I23" s="111" t="s">
        <v>26</v>
      </c>
      <c r="J23" s="112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tr">
        <f>IF('Rekapitulace stavby'!E20="","",'Rekapitulace stavby'!E20)</f>
        <v xml:space="preserve"> </v>
      </c>
      <c r="F24" s="33"/>
      <c r="G24" s="33"/>
      <c r="H24" s="33"/>
      <c r="I24" s="111" t="s">
        <v>28</v>
      </c>
      <c r="J24" s="112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36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9" t="s">
        <v>1</v>
      </c>
      <c r="F27" s="289"/>
      <c r="G27" s="289"/>
      <c r="H27" s="289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37</v>
      </c>
      <c r="E30" s="33"/>
      <c r="F30" s="33"/>
      <c r="G30" s="33"/>
      <c r="H30" s="33"/>
      <c r="I30" s="33"/>
      <c r="J30" s="119">
        <f>ROUND(J140, 0)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39</v>
      </c>
      <c r="G32" s="33"/>
      <c r="H32" s="33"/>
      <c r="I32" s="120" t="s">
        <v>38</v>
      </c>
      <c r="J32" s="120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41</v>
      </c>
      <c r="E33" s="111" t="s">
        <v>42</v>
      </c>
      <c r="F33" s="122">
        <f>ROUND((SUM(BE140:BE506)),  0)</f>
        <v>0</v>
      </c>
      <c r="G33" s="33"/>
      <c r="H33" s="33"/>
      <c r="I33" s="123">
        <v>0.21</v>
      </c>
      <c r="J33" s="122">
        <f>ROUND(((SUM(BE140:BE506))*I33),  0)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43</v>
      </c>
      <c r="F34" s="122">
        <f>ROUND((SUM(BF140:BF506)),  0)</f>
        <v>0</v>
      </c>
      <c r="G34" s="33"/>
      <c r="H34" s="33"/>
      <c r="I34" s="123">
        <v>0.15</v>
      </c>
      <c r="J34" s="122">
        <f>ROUND(((SUM(BF140:BF506))*I34),  0)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44</v>
      </c>
      <c r="F35" s="122">
        <f>ROUND((SUM(BG140:BG506)),  0)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45</v>
      </c>
      <c r="F36" s="122">
        <f>ROUND((SUM(BH140:BH506)),  0)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46</v>
      </c>
      <c r="F37" s="122">
        <f>ROUND((SUM(BI140:BI506)),  0)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47</v>
      </c>
      <c r="E39" s="126"/>
      <c r="F39" s="126"/>
      <c r="G39" s="127" t="s">
        <v>48</v>
      </c>
      <c r="H39" s="128" t="s">
        <v>49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50</v>
      </c>
      <c r="E50" s="132"/>
      <c r="F50" s="132"/>
      <c r="G50" s="131" t="s">
        <v>51</v>
      </c>
      <c r="H50" s="132"/>
      <c r="I50" s="132"/>
      <c r="J50" s="132"/>
      <c r="K50" s="132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33" t="s">
        <v>52</v>
      </c>
      <c r="E61" s="134"/>
      <c r="F61" s="135" t="s">
        <v>53</v>
      </c>
      <c r="G61" s="133" t="s">
        <v>52</v>
      </c>
      <c r="H61" s="134"/>
      <c r="I61" s="134"/>
      <c r="J61" s="136" t="s">
        <v>53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1" t="s">
        <v>54</v>
      </c>
      <c r="E65" s="137"/>
      <c r="F65" s="137"/>
      <c r="G65" s="131" t="s">
        <v>55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33" t="s">
        <v>52</v>
      </c>
      <c r="E76" s="134"/>
      <c r="F76" s="135" t="s">
        <v>53</v>
      </c>
      <c r="G76" s="133" t="s">
        <v>52</v>
      </c>
      <c r="H76" s="134"/>
      <c r="I76" s="134"/>
      <c r="J76" s="136" t="s">
        <v>53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17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3.25" customHeight="1">
      <c r="A85" s="33"/>
      <c r="B85" s="34"/>
      <c r="C85" s="35"/>
      <c r="D85" s="35"/>
      <c r="E85" s="281" t="str">
        <f>E7</f>
        <v>Stavební úprava a přístavba objektu garáží p.č.st.1444, p.č.1949/3, k.ú. Sušice nad Otavou</v>
      </c>
      <c r="F85" s="282"/>
      <c r="G85" s="282"/>
      <c r="H85" s="28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0" t="str">
        <f>E9</f>
        <v>010 - Objekt SO.01</v>
      </c>
      <c r="F87" s="280"/>
      <c r="G87" s="280"/>
      <c r="H87" s="28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21</v>
      </c>
      <c r="D89" s="35"/>
      <c r="E89" s="35"/>
      <c r="F89" s="26" t="str">
        <f>F12</f>
        <v>Sušice nad Otavou</v>
      </c>
      <c r="G89" s="35"/>
      <c r="H89" s="35"/>
      <c r="I89" s="28" t="s">
        <v>23</v>
      </c>
      <c r="J89" s="65" t="str">
        <f>IF(J12="","",J12)</f>
        <v>27. 7. 2020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25</v>
      </c>
      <c r="D91" s="35"/>
      <c r="E91" s="35"/>
      <c r="F91" s="26" t="str">
        <f>E15</f>
        <v>Správa a údržba silnic Plzeňského kraje</v>
      </c>
      <c r="G91" s="35"/>
      <c r="H91" s="35"/>
      <c r="I91" s="28" t="s">
        <v>31</v>
      </c>
      <c r="J91" s="31" t="str">
        <f>E21</f>
        <v>Ing. Martin Liška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5"/>
      <c r="E92" s="35"/>
      <c r="F92" s="26" t="str">
        <f>IF(E18="","",E18)</f>
        <v>Vyplň údaj</v>
      </c>
      <c r="G92" s="35"/>
      <c r="H92" s="35"/>
      <c r="I92" s="28" t="s">
        <v>34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94</v>
      </c>
      <c r="D94" s="143"/>
      <c r="E94" s="143"/>
      <c r="F94" s="143"/>
      <c r="G94" s="143"/>
      <c r="H94" s="143"/>
      <c r="I94" s="143"/>
      <c r="J94" s="144" t="s">
        <v>95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96</v>
      </c>
      <c r="D96" s="35"/>
      <c r="E96" s="35"/>
      <c r="F96" s="35"/>
      <c r="G96" s="35"/>
      <c r="H96" s="35"/>
      <c r="I96" s="35"/>
      <c r="J96" s="83">
        <f>J140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97</v>
      </c>
    </row>
    <row r="97" spans="2:12" s="9" customFormat="1" ht="24.95" customHeight="1">
      <c r="B97" s="146"/>
      <c r="C97" s="147"/>
      <c r="D97" s="148" t="s">
        <v>98</v>
      </c>
      <c r="E97" s="149"/>
      <c r="F97" s="149"/>
      <c r="G97" s="149"/>
      <c r="H97" s="149"/>
      <c r="I97" s="149"/>
      <c r="J97" s="150">
        <f>J141</f>
        <v>0</v>
      </c>
      <c r="K97" s="147"/>
      <c r="L97" s="151"/>
    </row>
    <row r="98" spans="2:12" s="10" customFormat="1" ht="19.899999999999999" customHeight="1">
      <c r="B98" s="152"/>
      <c r="C98" s="153"/>
      <c r="D98" s="154" t="s">
        <v>99</v>
      </c>
      <c r="E98" s="155"/>
      <c r="F98" s="155"/>
      <c r="G98" s="155"/>
      <c r="H98" s="155"/>
      <c r="I98" s="155"/>
      <c r="J98" s="156">
        <f>J142</f>
        <v>0</v>
      </c>
      <c r="K98" s="153"/>
      <c r="L98" s="157"/>
    </row>
    <row r="99" spans="2:12" s="10" customFormat="1" ht="19.899999999999999" customHeight="1">
      <c r="B99" s="152"/>
      <c r="C99" s="153"/>
      <c r="D99" s="154" t="s">
        <v>100</v>
      </c>
      <c r="E99" s="155"/>
      <c r="F99" s="155"/>
      <c r="G99" s="155"/>
      <c r="H99" s="155"/>
      <c r="I99" s="155"/>
      <c r="J99" s="156">
        <f>J200</f>
        <v>0</v>
      </c>
      <c r="K99" s="153"/>
      <c r="L99" s="157"/>
    </row>
    <row r="100" spans="2:12" s="10" customFormat="1" ht="19.899999999999999" customHeight="1">
      <c r="B100" s="152"/>
      <c r="C100" s="153"/>
      <c r="D100" s="154" t="s">
        <v>101</v>
      </c>
      <c r="E100" s="155"/>
      <c r="F100" s="155"/>
      <c r="G100" s="155"/>
      <c r="H100" s="155"/>
      <c r="I100" s="155"/>
      <c r="J100" s="156">
        <f>J232</f>
        <v>0</v>
      </c>
      <c r="K100" s="153"/>
      <c r="L100" s="157"/>
    </row>
    <row r="101" spans="2:12" s="10" customFormat="1" ht="19.899999999999999" customHeight="1">
      <c r="B101" s="152"/>
      <c r="C101" s="153"/>
      <c r="D101" s="154" t="s">
        <v>102</v>
      </c>
      <c r="E101" s="155"/>
      <c r="F101" s="155"/>
      <c r="G101" s="155"/>
      <c r="H101" s="155"/>
      <c r="I101" s="155"/>
      <c r="J101" s="156">
        <f>J260</f>
        <v>0</v>
      </c>
      <c r="K101" s="153"/>
      <c r="L101" s="157"/>
    </row>
    <row r="102" spans="2:12" s="10" customFormat="1" ht="19.899999999999999" customHeight="1">
      <c r="B102" s="152"/>
      <c r="C102" s="153"/>
      <c r="D102" s="154" t="s">
        <v>103</v>
      </c>
      <c r="E102" s="155"/>
      <c r="F102" s="155"/>
      <c r="G102" s="155"/>
      <c r="H102" s="155"/>
      <c r="I102" s="155"/>
      <c r="J102" s="156">
        <f>J276</f>
        <v>0</v>
      </c>
      <c r="K102" s="153"/>
      <c r="L102" s="157"/>
    </row>
    <row r="103" spans="2:12" s="10" customFormat="1" ht="19.899999999999999" customHeight="1">
      <c r="B103" s="152"/>
      <c r="C103" s="153"/>
      <c r="D103" s="154" t="s">
        <v>104</v>
      </c>
      <c r="E103" s="155"/>
      <c r="F103" s="155"/>
      <c r="G103" s="155"/>
      <c r="H103" s="155"/>
      <c r="I103" s="155"/>
      <c r="J103" s="156">
        <f>J285</f>
        <v>0</v>
      </c>
      <c r="K103" s="153"/>
      <c r="L103" s="157"/>
    </row>
    <row r="104" spans="2:12" s="10" customFormat="1" ht="19.899999999999999" customHeight="1">
      <c r="B104" s="152"/>
      <c r="C104" s="153"/>
      <c r="D104" s="154" t="s">
        <v>105</v>
      </c>
      <c r="E104" s="155"/>
      <c r="F104" s="155"/>
      <c r="G104" s="155"/>
      <c r="H104" s="155"/>
      <c r="I104" s="155"/>
      <c r="J104" s="156">
        <f>J323</f>
        <v>0</v>
      </c>
      <c r="K104" s="153"/>
      <c r="L104" s="157"/>
    </row>
    <row r="105" spans="2:12" s="10" customFormat="1" ht="19.899999999999999" customHeight="1">
      <c r="B105" s="152"/>
      <c r="C105" s="153"/>
      <c r="D105" s="154" t="s">
        <v>106</v>
      </c>
      <c r="E105" s="155"/>
      <c r="F105" s="155"/>
      <c r="G105" s="155"/>
      <c r="H105" s="155"/>
      <c r="I105" s="155"/>
      <c r="J105" s="156">
        <f>J385</f>
        <v>0</v>
      </c>
      <c r="K105" s="153"/>
      <c r="L105" s="157"/>
    </row>
    <row r="106" spans="2:12" s="10" customFormat="1" ht="19.899999999999999" customHeight="1">
      <c r="B106" s="152"/>
      <c r="C106" s="153"/>
      <c r="D106" s="154" t="s">
        <v>107</v>
      </c>
      <c r="E106" s="155"/>
      <c r="F106" s="155"/>
      <c r="G106" s="155"/>
      <c r="H106" s="155"/>
      <c r="I106" s="155"/>
      <c r="J106" s="156">
        <f>J398</f>
        <v>0</v>
      </c>
      <c r="K106" s="153"/>
      <c r="L106" s="157"/>
    </row>
    <row r="107" spans="2:12" s="9" customFormat="1" ht="24.95" customHeight="1">
      <c r="B107" s="146"/>
      <c r="C107" s="147"/>
      <c r="D107" s="148" t="s">
        <v>108</v>
      </c>
      <c r="E107" s="149"/>
      <c r="F107" s="149"/>
      <c r="G107" s="149"/>
      <c r="H107" s="149"/>
      <c r="I107" s="149"/>
      <c r="J107" s="150">
        <f>J400</f>
        <v>0</v>
      </c>
      <c r="K107" s="147"/>
      <c r="L107" s="151"/>
    </row>
    <row r="108" spans="2:12" s="10" customFormat="1" ht="19.899999999999999" customHeight="1">
      <c r="B108" s="152"/>
      <c r="C108" s="153"/>
      <c r="D108" s="154" t="s">
        <v>109</v>
      </c>
      <c r="E108" s="155"/>
      <c r="F108" s="155"/>
      <c r="G108" s="155"/>
      <c r="H108" s="155"/>
      <c r="I108" s="155"/>
      <c r="J108" s="156">
        <f>J401</f>
        <v>0</v>
      </c>
      <c r="K108" s="153"/>
      <c r="L108" s="157"/>
    </row>
    <row r="109" spans="2:12" s="10" customFormat="1" ht="19.899999999999999" customHeight="1">
      <c r="B109" s="152"/>
      <c r="C109" s="153"/>
      <c r="D109" s="154" t="s">
        <v>110</v>
      </c>
      <c r="E109" s="155"/>
      <c r="F109" s="155"/>
      <c r="G109" s="155"/>
      <c r="H109" s="155"/>
      <c r="I109" s="155"/>
      <c r="J109" s="156">
        <f>J416</f>
        <v>0</v>
      </c>
      <c r="K109" s="153"/>
      <c r="L109" s="157"/>
    </row>
    <row r="110" spans="2:12" s="10" customFormat="1" ht="19.899999999999999" customHeight="1">
      <c r="B110" s="152"/>
      <c r="C110" s="153"/>
      <c r="D110" s="154" t="s">
        <v>111</v>
      </c>
      <c r="E110" s="155"/>
      <c r="F110" s="155"/>
      <c r="G110" s="155"/>
      <c r="H110" s="155"/>
      <c r="I110" s="155"/>
      <c r="J110" s="156">
        <f>J418</f>
        <v>0</v>
      </c>
      <c r="K110" s="153"/>
      <c r="L110" s="157"/>
    </row>
    <row r="111" spans="2:12" s="10" customFormat="1" ht="19.899999999999999" customHeight="1">
      <c r="B111" s="152"/>
      <c r="C111" s="153"/>
      <c r="D111" s="154" t="s">
        <v>112</v>
      </c>
      <c r="E111" s="155"/>
      <c r="F111" s="155"/>
      <c r="G111" s="155"/>
      <c r="H111" s="155"/>
      <c r="I111" s="155"/>
      <c r="J111" s="156">
        <f>J424</f>
        <v>0</v>
      </c>
      <c r="K111" s="153"/>
      <c r="L111" s="157"/>
    </row>
    <row r="112" spans="2:12" s="10" customFormat="1" ht="19.899999999999999" customHeight="1">
      <c r="B112" s="152"/>
      <c r="C112" s="153"/>
      <c r="D112" s="154" t="s">
        <v>113</v>
      </c>
      <c r="E112" s="155"/>
      <c r="F112" s="155"/>
      <c r="G112" s="155"/>
      <c r="H112" s="155"/>
      <c r="I112" s="155"/>
      <c r="J112" s="156">
        <f>J428</f>
        <v>0</v>
      </c>
      <c r="K112" s="153"/>
      <c r="L112" s="157"/>
    </row>
    <row r="113" spans="1:31" s="10" customFormat="1" ht="19.899999999999999" customHeight="1">
      <c r="B113" s="152"/>
      <c r="C113" s="153"/>
      <c r="D113" s="154" t="s">
        <v>114</v>
      </c>
      <c r="E113" s="155"/>
      <c r="F113" s="155"/>
      <c r="G113" s="155"/>
      <c r="H113" s="155"/>
      <c r="I113" s="155"/>
      <c r="J113" s="156">
        <f>J470</f>
        <v>0</v>
      </c>
      <c r="K113" s="153"/>
      <c r="L113" s="157"/>
    </row>
    <row r="114" spans="1:31" s="10" customFormat="1" ht="19.899999999999999" customHeight="1">
      <c r="B114" s="152"/>
      <c r="C114" s="153"/>
      <c r="D114" s="154" t="s">
        <v>115</v>
      </c>
      <c r="E114" s="155"/>
      <c r="F114" s="155"/>
      <c r="G114" s="155"/>
      <c r="H114" s="155"/>
      <c r="I114" s="155"/>
      <c r="J114" s="156">
        <f>J476</f>
        <v>0</v>
      </c>
      <c r="K114" s="153"/>
      <c r="L114" s="157"/>
    </row>
    <row r="115" spans="1:31" s="10" customFormat="1" ht="19.899999999999999" customHeight="1">
      <c r="B115" s="152"/>
      <c r="C115" s="153"/>
      <c r="D115" s="154" t="s">
        <v>116</v>
      </c>
      <c r="E115" s="155"/>
      <c r="F115" s="155"/>
      <c r="G115" s="155"/>
      <c r="H115" s="155"/>
      <c r="I115" s="155"/>
      <c r="J115" s="156">
        <f>J487</f>
        <v>0</v>
      </c>
      <c r="K115" s="153"/>
      <c r="L115" s="157"/>
    </row>
    <row r="116" spans="1:31" s="10" customFormat="1" ht="19.899999999999999" customHeight="1">
      <c r="B116" s="152"/>
      <c r="C116" s="153"/>
      <c r="D116" s="154" t="s">
        <v>117</v>
      </c>
      <c r="E116" s="155"/>
      <c r="F116" s="155"/>
      <c r="G116" s="155"/>
      <c r="H116" s="155"/>
      <c r="I116" s="155"/>
      <c r="J116" s="156">
        <f>J491</f>
        <v>0</v>
      </c>
      <c r="K116" s="153"/>
      <c r="L116" s="157"/>
    </row>
    <row r="117" spans="1:31" s="10" customFormat="1" ht="19.899999999999999" customHeight="1">
      <c r="B117" s="152"/>
      <c r="C117" s="153"/>
      <c r="D117" s="154" t="s">
        <v>118</v>
      </c>
      <c r="E117" s="155"/>
      <c r="F117" s="155"/>
      <c r="G117" s="155"/>
      <c r="H117" s="155"/>
      <c r="I117" s="155"/>
      <c r="J117" s="156">
        <f>J497</f>
        <v>0</v>
      </c>
      <c r="K117" s="153"/>
      <c r="L117" s="157"/>
    </row>
    <row r="118" spans="1:31" s="9" customFormat="1" ht="24.95" customHeight="1">
      <c r="B118" s="146"/>
      <c r="C118" s="147"/>
      <c r="D118" s="148" t="s">
        <v>119</v>
      </c>
      <c r="E118" s="149"/>
      <c r="F118" s="149"/>
      <c r="G118" s="149"/>
      <c r="H118" s="149"/>
      <c r="I118" s="149"/>
      <c r="J118" s="150">
        <f>J501</f>
        <v>0</v>
      </c>
      <c r="K118" s="147"/>
      <c r="L118" s="151"/>
    </row>
    <row r="119" spans="1:31" s="10" customFormat="1" ht="19.899999999999999" customHeight="1">
      <c r="B119" s="152"/>
      <c r="C119" s="153"/>
      <c r="D119" s="154" t="s">
        <v>120</v>
      </c>
      <c r="E119" s="155"/>
      <c r="F119" s="155"/>
      <c r="G119" s="155"/>
      <c r="H119" s="155"/>
      <c r="I119" s="155"/>
      <c r="J119" s="156">
        <f>J502</f>
        <v>0</v>
      </c>
      <c r="K119" s="153"/>
      <c r="L119" s="157"/>
    </row>
    <row r="120" spans="1:31" s="10" customFormat="1" ht="19.899999999999999" customHeight="1">
      <c r="B120" s="152"/>
      <c r="C120" s="153"/>
      <c r="D120" s="154" t="s">
        <v>121</v>
      </c>
      <c r="E120" s="155"/>
      <c r="F120" s="155"/>
      <c r="G120" s="155"/>
      <c r="H120" s="155"/>
      <c r="I120" s="155"/>
      <c r="J120" s="156">
        <f>J505</f>
        <v>0</v>
      </c>
      <c r="K120" s="153"/>
      <c r="L120" s="157"/>
    </row>
    <row r="121" spans="1:31" s="2" customFormat="1" ht="21.7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6" spans="1:31" s="2" customFormat="1" ht="6.95" customHeight="1">
      <c r="A126" s="33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4.95" customHeight="1">
      <c r="A127" s="33"/>
      <c r="B127" s="34"/>
      <c r="C127" s="22" t="s">
        <v>122</v>
      </c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17</v>
      </c>
      <c r="D129" s="35"/>
      <c r="E129" s="35"/>
      <c r="F129" s="35"/>
      <c r="G129" s="35"/>
      <c r="H129" s="35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23.25" customHeight="1">
      <c r="A130" s="33"/>
      <c r="B130" s="34"/>
      <c r="C130" s="35"/>
      <c r="D130" s="35"/>
      <c r="E130" s="281" t="str">
        <f>E7</f>
        <v>Stavební úprava a přístavba objektu garáží p.č.st.1444, p.č.1949/3, k.ú. Sušice nad Otavou</v>
      </c>
      <c r="F130" s="282"/>
      <c r="G130" s="282"/>
      <c r="H130" s="282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91</v>
      </c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6.5" customHeight="1">
      <c r="A132" s="33"/>
      <c r="B132" s="34"/>
      <c r="C132" s="35"/>
      <c r="D132" s="35"/>
      <c r="E132" s="250" t="str">
        <f>E9</f>
        <v>010 - Objekt SO.01</v>
      </c>
      <c r="F132" s="280"/>
      <c r="G132" s="280"/>
      <c r="H132" s="280"/>
      <c r="I132" s="35"/>
      <c r="J132" s="35"/>
      <c r="K132" s="35"/>
      <c r="L132" s="50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>
      <c r="A133" s="33"/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50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2" customHeight="1">
      <c r="A134" s="33"/>
      <c r="B134" s="34"/>
      <c r="C134" s="28" t="s">
        <v>21</v>
      </c>
      <c r="D134" s="35"/>
      <c r="E134" s="35"/>
      <c r="F134" s="26" t="str">
        <f>F12</f>
        <v>Sušice nad Otavou</v>
      </c>
      <c r="G134" s="35"/>
      <c r="H134" s="35"/>
      <c r="I134" s="28" t="s">
        <v>23</v>
      </c>
      <c r="J134" s="65" t="str">
        <f>IF(J12="","",J12)</f>
        <v>27. 7. 2020</v>
      </c>
      <c r="K134" s="35"/>
      <c r="L134" s="50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6.95" customHeight="1">
      <c r="A135" s="33"/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50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2" customHeight="1">
      <c r="A136" s="33"/>
      <c r="B136" s="34"/>
      <c r="C136" s="28" t="s">
        <v>25</v>
      </c>
      <c r="D136" s="35"/>
      <c r="E136" s="35"/>
      <c r="F136" s="26" t="str">
        <f>E15</f>
        <v>Správa a údržba silnic Plzeňského kraje</v>
      </c>
      <c r="G136" s="35"/>
      <c r="H136" s="35"/>
      <c r="I136" s="28" t="s">
        <v>31</v>
      </c>
      <c r="J136" s="31" t="str">
        <f>E21</f>
        <v>Ing. Martin Liška</v>
      </c>
      <c r="K136" s="35"/>
      <c r="L136" s="50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5.2" customHeight="1">
      <c r="A137" s="33"/>
      <c r="B137" s="34"/>
      <c r="C137" s="28" t="s">
        <v>29</v>
      </c>
      <c r="D137" s="35"/>
      <c r="E137" s="35"/>
      <c r="F137" s="26" t="str">
        <f>IF(E18="","",E18)</f>
        <v>Vyplň údaj</v>
      </c>
      <c r="G137" s="35"/>
      <c r="H137" s="35"/>
      <c r="I137" s="28" t="s">
        <v>34</v>
      </c>
      <c r="J137" s="31" t="str">
        <f>E24</f>
        <v xml:space="preserve"> </v>
      </c>
      <c r="K137" s="35"/>
      <c r="L137" s="50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0.35" customHeight="1">
      <c r="A138" s="33"/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50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11" customFormat="1" ht="29.25" customHeight="1">
      <c r="A139" s="158"/>
      <c r="B139" s="159"/>
      <c r="C139" s="160" t="s">
        <v>123</v>
      </c>
      <c r="D139" s="161" t="s">
        <v>62</v>
      </c>
      <c r="E139" s="161" t="s">
        <v>58</v>
      </c>
      <c r="F139" s="161" t="s">
        <v>59</v>
      </c>
      <c r="G139" s="161" t="s">
        <v>124</v>
      </c>
      <c r="H139" s="161" t="s">
        <v>125</v>
      </c>
      <c r="I139" s="161" t="s">
        <v>126</v>
      </c>
      <c r="J139" s="162" t="s">
        <v>95</v>
      </c>
      <c r="K139" s="163" t="s">
        <v>127</v>
      </c>
      <c r="L139" s="164"/>
      <c r="M139" s="74" t="s">
        <v>1</v>
      </c>
      <c r="N139" s="75" t="s">
        <v>41</v>
      </c>
      <c r="O139" s="75" t="s">
        <v>128</v>
      </c>
      <c r="P139" s="75" t="s">
        <v>129</v>
      </c>
      <c r="Q139" s="75" t="s">
        <v>130</v>
      </c>
      <c r="R139" s="75" t="s">
        <v>131</v>
      </c>
      <c r="S139" s="75" t="s">
        <v>132</v>
      </c>
      <c r="T139" s="76" t="s">
        <v>133</v>
      </c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</row>
    <row r="140" spans="1:65" s="2" customFormat="1" ht="22.9" customHeight="1">
      <c r="A140" s="33"/>
      <c r="B140" s="34"/>
      <c r="C140" s="81" t="s">
        <v>134</v>
      </c>
      <c r="D140" s="35"/>
      <c r="E140" s="35"/>
      <c r="F140" s="35"/>
      <c r="G140" s="35"/>
      <c r="H140" s="35"/>
      <c r="I140" s="35"/>
      <c r="J140" s="165">
        <f>BK140</f>
        <v>0</v>
      </c>
      <c r="K140" s="35"/>
      <c r="L140" s="38"/>
      <c r="M140" s="77"/>
      <c r="N140" s="166"/>
      <c r="O140" s="78"/>
      <c r="P140" s="167">
        <f>P141+P400+P501</f>
        <v>0</v>
      </c>
      <c r="Q140" s="78"/>
      <c r="R140" s="167">
        <f>R141+R400+R501</f>
        <v>693.07281025000009</v>
      </c>
      <c r="S140" s="78"/>
      <c r="T140" s="168">
        <f>T141+T400+T501</f>
        <v>550.49607260000005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76</v>
      </c>
      <c r="AU140" s="16" t="s">
        <v>97</v>
      </c>
      <c r="BK140" s="169">
        <f>BK141+BK400+BK501</f>
        <v>0</v>
      </c>
    </row>
    <row r="141" spans="1:65" s="12" customFormat="1" ht="25.9" customHeight="1">
      <c r="B141" s="170"/>
      <c r="C141" s="171"/>
      <c r="D141" s="172" t="s">
        <v>76</v>
      </c>
      <c r="E141" s="173" t="s">
        <v>135</v>
      </c>
      <c r="F141" s="173" t="s">
        <v>136</v>
      </c>
      <c r="G141" s="171"/>
      <c r="H141" s="171"/>
      <c r="I141" s="174"/>
      <c r="J141" s="175">
        <f>BK141</f>
        <v>0</v>
      </c>
      <c r="K141" s="171"/>
      <c r="L141" s="176"/>
      <c r="M141" s="177"/>
      <c r="N141" s="178"/>
      <c r="O141" s="178"/>
      <c r="P141" s="179">
        <f>P142+P200+P232+P260+P276+P285+P323+P385+P398</f>
        <v>0</v>
      </c>
      <c r="Q141" s="178"/>
      <c r="R141" s="179">
        <f>R142+R200+R232+R260+R276+R285+R323+R385+R398</f>
        <v>683.92104140000004</v>
      </c>
      <c r="S141" s="178"/>
      <c r="T141" s="180">
        <f>T142+T200+T232+T260+T276+T285+T323+T385+T398</f>
        <v>525.544938</v>
      </c>
      <c r="AR141" s="181" t="s">
        <v>8</v>
      </c>
      <c r="AT141" s="182" t="s">
        <v>76</v>
      </c>
      <c r="AU141" s="182" t="s">
        <v>77</v>
      </c>
      <c r="AY141" s="181" t="s">
        <v>137</v>
      </c>
      <c r="BK141" s="183">
        <f>BK142+BK200+BK232+BK260+BK276+BK285+BK323+BK385+BK398</f>
        <v>0</v>
      </c>
    </row>
    <row r="142" spans="1:65" s="12" customFormat="1" ht="22.9" customHeight="1">
      <c r="B142" s="170"/>
      <c r="C142" s="171"/>
      <c r="D142" s="172" t="s">
        <v>76</v>
      </c>
      <c r="E142" s="184" t="s">
        <v>8</v>
      </c>
      <c r="F142" s="184" t="s">
        <v>138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SUM(P143:P199)</f>
        <v>0</v>
      </c>
      <c r="Q142" s="178"/>
      <c r="R142" s="179">
        <f>SUM(R143:R199)</f>
        <v>0.74559999999999993</v>
      </c>
      <c r="S142" s="178"/>
      <c r="T142" s="180">
        <f>SUM(T143:T199)</f>
        <v>69.233519999999999</v>
      </c>
      <c r="AR142" s="181" t="s">
        <v>8</v>
      </c>
      <c r="AT142" s="182" t="s">
        <v>76</v>
      </c>
      <c r="AU142" s="182" t="s">
        <v>8</v>
      </c>
      <c r="AY142" s="181" t="s">
        <v>137</v>
      </c>
      <c r="BK142" s="183">
        <f>SUM(BK143:BK199)</f>
        <v>0</v>
      </c>
    </row>
    <row r="143" spans="1:65" s="2" customFormat="1" ht="24.2" customHeight="1">
      <c r="A143" s="33"/>
      <c r="B143" s="34"/>
      <c r="C143" s="186" t="s">
        <v>8</v>
      </c>
      <c r="D143" s="186" t="s">
        <v>139</v>
      </c>
      <c r="E143" s="187" t="s">
        <v>140</v>
      </c>
      <c r="F143" s="188" t="s">
        <v>141</v>
      </c>
      <c r="G143" s="189" t="s">
        <v>142</v>
      </c>
      <c r="H143" s="190">
        <v>135.75200000000001</v>
      </c>
      <c r="I143" s="191"/>
      <c r="J143" s="192">
        <f>ROUND(I143*H143,0)</f>
        <v>0</v>
      </c>
      <c r="K143" s="193"/>
      <c r="L143" s="38"/>
      <c r="M143" s="194" t="s">
        <v>1</v>
      </c>
      <c r="N143" s="195" t="s">
        <v>42</v>
      </c>
      <c r="O143" s="70"/>
      <c r="P143" s="196">
        <f>O143*H143</f>
        <v>0</v>
      </c>
      <c r="Q143" s="196">
        <v>0</v>
      </c>
      <c r="R143" s="196">
        <f>Q143*H143</f>
        <v>0</v>
      </c>
      <c r="S143" s="196">
        <v>0.28999999999999998</v>
      </c>
      <c r="T143" s="197">
        <f>S143*H143</f>
        <v>39.368079999999999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8" t="s">
        <v>143</v>
      </c>
      <c r="AT143" s="198" t="s">
        <v>139</v>
      </c>
      <c r="AU143" s="198" t="s">
        <v>86</v>
      </c>
      <c r="AY143" s="16" t="s">
        <v>137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6" t="s">
        <v>8</v>
      </c>
      <c r="BK143" s="199">
        <f>ROUND(I143*H143,0)</f>
        <v>0</v>
      </c>
      <c r="BL143" s="16" t="s">
        <v>143</v>
      </c>
      <c r="BM143" s="198" t="s">
        <v>144</v>
      </c>
    </row>
    <row r="144" spans="1:65" s="13" customFormat="1" ht="22.5">
      <c r="B144" s="200"/>
      <c r="C144" s="201"/>
      <c r="D144" s="202" t="s">
        <v>145</v>
      </c>
      <c r="E144" s="203" t="s">
        <v>1</v>
      </c>
      <c r="F144" s="204" t="s">
        <v>146</v>
      </c>
      <c r="G144" s="201"/>
      <c r="H144" s="205">
        <v>135.75200000000001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145</v>
      </c>
      <c r="AU144" s="211" t="s">
        <v>86</v>
      </c>
      <c r="AV144" s="13" t="s">
        <v>86</v>
      </c>
      <c r="AW144" s="13" t="s">
        <v>33</v>
      </c>
      <c r="AX144" s="13" t="s">
        <v>77</v>
      </c>
      <c r="AY144" s="211" t="s">
        <v>137</v>
      </c>
    </row>
    <row r="145" spans="1:65" s="2" customFormat="1" ht="24.2" customHeight="1">
      <c r="A145" s="33"/>
      <c r="B145" s="34"/>
      <c r="C145" s="186" t="s">
        <v>86</v>
      </c>
      <c r="D145" s="186" t="s">
        <v>139</v>
      </c>
      <c r="E145" s="187" t="s">
        <v>147</v>
      </c>
      <c r="F145" s="188" t="s">
        <v>148</v>
      </c>
      <c r="G145" s="189" t="s">
        <v>142</v>
      </c>
      <c r="H145" s="190">
        <v>135.75200000000001</v>
      </c>
      <c r="I145" s="191"/>
      <c r="J145" s="192">
        <f>ROUND(I145*H145,0)</f>
        <v>0</v>
      </c>
      <c r="K145" s="193"/>
      <c r="L145" s="38"/>
      <c r="M145" s="194" t="s">
        <v>1</v>
      </c>
      <c r="N145" s="195" t="s">
        <v>42</v>
      </c>
      <c r="O145" s="70"/>
      <c r="P145" s="196">
        <f>O145*H145</f>
        <v>0</v>
      </c>
      <c r="Q145" s="196">
        <v>0</v>
      </c>
      <c r="R145" s="196">
        <f>Q145*H145</f>
        <v>0</v>
      </c>
      <c r="S145" s="196">
        <v>0.22</v>
      </c>
      <c r="T145" s="197">
        <f>S145*H145</f>
        <v>29.865440000000003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8" t="s">
        <v>143</v>
      </c>
      <c r="AT145" s="198" t="s">
        <v>139</v>
      </c>
      <c r="AU145" s="198" t="s">
        <v>86</v>
      </c>
      <c r="AY145" s="16" t="s">
        <v>137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6" t="s">
        <v>8</v>
      </c>
      <c r="BK145" s="199">
        <f>ROUND(I145*H145,0)</f>
        <v>0</v>
      </c>
      <c r="BL145" s="16" t="s">
        <v>143</v>
      </c>
      <c r="BM145" s="198" t="s">
        <v>149</v>
      </c>
    </row>
    <row r="146" spans="1:65" s="13" customFormat="1" ht="22.5">
      <c r="B146" s="200"/>
      <c r="C146" s="201"/>
      <c r="D146" s="202" t="s">
        <v>145</v>
      </c>
      <c r="E146" s="203" t="s">
        <v>1</v>
      </c>
      <c r="F146" s="204" t="s">
        <v>146</v>
      </c>
      <c r="G146" s="201"/>
      <c r="H146" s="205">
        <v>135.75200000000001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145</v>
      </c>
      <c r="AU146" s="211" t="s">
        <v>86</v>
      </c>
      <c r="AV146" s="13" t="s">
        <v>86</v>
      </c>
      <c r="AW146" s="13" t="s">
        <v>33</v>
      </c>
      <c r="AX146" s="13" t="s">
        <v>77</v>
      </c>
      <c r="AY146" s="211" t="s">
        <v>137</v>
      </c>
    </row>
    <row r="147" spans="1:65" s="2" customFormat="1" ht="24.2" customHeight="1">
      <c r="A147" s="33"/>
      <c r="B147" s="34"/>
      <c r="C147" s="186" t="s">
        <v>150</v>
      </c>
      <c r="D147" s="186" t="s">
        <v>139</v>
      </c>
      <c r="E147" s="187" t="s">
        <v>151</v>
      </c>
      <c r="F147" s="188" t="s">
        <v>152</v>
      </c>
      <c r="G147" s="189" t="s">
        <v>153</v>
      </c>
      <c r="H147" s="190">
        <v>169</v>
      </c>
      <c r="I147" s="191"/>
      <c r="J147" s="192">
        <f>ROUND(I147*H147,0)</f>
        <v>0</v>
      </c>
      <c r="K147" s="193"/>
      <c r="L147" s="38"/>
      <c r="M147" s="194" t="s">
        <v>1</v>
      </c>
      <c r="N147" s="195" t="s">
        <v>42</v>
      </c>
      <c r="O147" s="70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8" t="s">
        <v>143</v>
      </c>
      <c r="AT147" s="198" t="s">
        <v>139</v>
      </c>
      <c r="AU147" s="198" t="s">
        <v>86</v>
      </c>
      <c r="AY147" s="16" t="s">
        <v>137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6" t="s">
        <v>8</v>
      </c>
      <c r="BK147" s="199">
        <f>ROUND(I147*H147,0)</f>
        <v>0</v>
      </c>
      <c r="BL147" s="16" t="s">
        <v>143</v>
      </c>
      <c r="BM147" s="198" t="s">
        <v>154</v>
      </c>
    </row>
    <row r="148" spans="1:65" s="13" customFormat="1">
      <c r="B148" s="200"/>
      <c r="C148" s="201"/>
      <c r="D148" s="202" t="s">
        <v>145</v>
      </c>
      <c r="E148" s="203" t="s">
        <v>1</v>
      </c>
      <c r="F148" s="204" t="s">
        <v>155</v>
      </c>
      <c r="G148" s="201"/>
      <c r="H148" s="205">
        <v>64.070999999999998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145</v>
      </c>
      <c r="AU148" s="211" t="s">
        <v>86</v>
      </c>
      <c r="AV148" s="13" t="s">
        <v>86</v>
      </c>
      <c r="AW148" s="13" t="s">
        <v>33</v>
      </c>
      <c r="AX148" s="13" t="s">
        <v>77</v>
      </c>
      <c r="AY148" s="211" t="s">
        <v>137</v>
      </c>
    </row>
    <row r="149" spans="1:65" s="13" customFormat="1">
      <c r="B149" s="200"/>
      <c r="C149" s="201"/>
      <c r="D149" s="202" t="s">
        <v>145</v>
      </c>
      <c r="E149" s="203" t="s">
        <v>1</v>
      </c>
      <c r="F149" s="204" t="s">
        <v>156</v>
      </c>
      <c r="G149" s="201"/>
      <c r="H149" s="205">
        <v>44.929000000000002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145</v>
      </c>
      <c r="AU149" s="211" t="s">
        <v>86</v>
      </c>
      <c r="AV149" s="13" t="s">
        <v>86</v>
      </c>
      <c r="AW149" s="13" t="s">
        <v>33</v>
      </c>
      <c r="AX149" s="13" t="s">
        <v>77</v>
      </c>
      <c r="AY149" s="211" t="s">
        <v>137</v>
      </c>
    </row>
    <row r="150" spans="1:65" s="13" customFormat="1">
      <c r="B150" s="200"/>
      <c r="C150" s="201"/>
      <c r="D150" s="202" t="s">
        <v>145</v>
      </c>
      <c r="E150" s="203" t="s">
        <v>1</v>
      </c>
      <c r="F150" s="204" t="s">
        <v>157</v>
      </c>
      <c r="G150" s="201"/>
      <c r="H150" s="205">
        <v>60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145</v>
      </c>
      <c r="AU150" s="211" t="s">
        <v>86</v>
      </c>
      <c r="AV150" s="13" t="s">
        <v>86</v>
      </c>
      <c r="AW150" s="13" t="s">
        <v>33</v>
      </c>
      <c r="AX150" s="13" t="s">
        <v>77</v>
      </c>
      <c r="AY150" s="211" t="s">
        <v>137</v>
      </c>
    </row>
    <row r="151" spans="1:65" s="2" customFormat="1" ht="24.2" customHeight="1">
      <c r="A151" s="33"/>
      <c r="B151" s="34"/>
      <c r="C151" s="186" t="s">
        <v>143</v>
      </c>
      <c r="D151" s="186" t="s">
        <v>139</v>
      </c>
      <c r="E151" s="187" t="s">
        <v>158</v>
      </c>
      <c r="F151" s="188" t="s">
        <v>159</v>
      </c>
      <c r="G151" s="189" t="s">
        <v>153</v>
      </c>
      <c r="H151" s="190">
        <v>112.88800000000001</v>
      </c>
      <c r="I151" s="191"/>
      <c r="J151" s="192">
        <f>ROUND(I151*H151,0)</f>
        <v>0</v>
      </c>
      <c r="K151" s="193"/>
      <c r="L151" s="38"/>
      <c r="M151" s="194" t="s">
        <v>1</v>
      </c>
      <c r="N151" s="195" t="s">
        <v>42</v>
      </c>
      <c r="O151" s="70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98" t="s">
        <v>143</v>
      </c>
      <c r="AT151" s="198" t="s">
        <v>139</v>
      </c>
      <c r="AU151" s="198" t="s">
        <v>86</v>
      </c>
      <c r="AY151" s="16" t="s">
        <v>137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6" t="s">
        <v>8</v>
      </c>
      <c r="BK151" s="199">
        <f>ROUND(I151*H151,0)</f>
        <v>0</v>
      </c>
      <c r="BL151" s="16" t="s">
        <v>143</v>
      </c>
      <c r="BM151" s="198" t="s">
        <v>160</v>
      </c>
    </row>
    <row r="152" spans="1:65" s="13" customFormat="1" ht="22.5">
      <c r="B152" s="200"/>
      <c r="C152" s="201"/>
      <c r="D152" s="202" t="s">
        <v>145</v>
      </c>
      <c r="E152" s="203" t="s">
        <v>1</v>
      </c>
      <c r="F152" s="204" t="s">
        <v>161</v>
      </c>
      <c r="G152" s="201"/>
      <c r="H152" s="205">
        <v>19.648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145</v>
      </c>
      <c r="AU152" s="211" t="s">
        <v>86</v>
      </c>
      <c r="AV152" s="13" t="s">
        <v>86</v>
      </c>
      <c r="AW152" s="13" t="s">
        <v>33</v>
      </c>
      <c r="AX152" s="13" t="s">
        <v>77</v>
      </c>
      <c r="AY152" s="211" t="s">
        <v>137</v>
      </c>
    </row>
    <row r="153" spans="1:65" s="13" customFormat="1">
      <c r="B153" s="200"/>
      <c r="C153" s="201"/>
      <c r="D153" s="202" t="s">
        <v>145</v>
      </c>
      <c r="E153" s="203" t="s">
        <v>1</v>
      </c>
      <c r="F153" s="204" t="s">
        <v>162</v>
      </c>
      <c r="G153" s="201"/>
      <c r="H153" s="205">
        <v>22.218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145</v>
      </c>
      <c r="AU153" s="211" t="s">
        <v>86</v>
      </c>
      <c r="AV153" s="13" t="s">
        <v>86</v>
      </c>
      <c r="AW153" s="13" t="s">
        <v>33</v>
      </c>
      <c r="AX153" s="13" t="s">
        <v>77</v>
      </c>
      <c r="AY153" s="211" t="s">
        <v>137</v>
      </c>
    </row>
    <row r="154" spans="1:65" s="13" customFormat="1">
      <c r="B154" s="200"/>
      <c r="C154" s="201"/>
      <c r="D154" s="202" t="s">
        <v>145</v>
      </c>
      <c r="E154" s="203" t="s">
        <v>1</v>
      </c>
      <c r="F154" s="204" t="s">
        <v>163</v>
      </c>
      <c r="G154" s="201"/>
      <c r="H154" s="205">
        <v>10.5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145</v>
      </c>
      <c r="AU154" s="211" t="s">
        <v>86</v>
      </c>
      <c r="AV154" s="13" t="s">
        <v>86</v>
      </c>
      <c r="AW154" s="13" t="s">
        <v>33</v>
      </c>
      <c r="AX154" s="13" t="s">
        <v>77</v>
      </c>
      <c r="AY154" s="211" t="s">
        <v>137</v>
      </c>
    </row>
    <row r="155" spans="1:65" s="13" customFormat="1">
      <c r="B155" s="200"/>
      <c r="C155" s="201"/>
      <c r="D155" s="202" t="s">
        <v>145</v>
      </c>
      <c r="E155" s="203" t="s">
        <v>1</v>
      </c>
      <c r="F155" s="204" t="s">
        <v>164</v>
      </c>
      <c r="G155" s="201"/>
      <c r="H155" s="205">
        <v>14.321999999999999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145</v>
      </c>
      <c r="AU155" s="211" t="s">
        <v>86</v>
      </c>
      <c r="AV155" s="13" t="s">
        <v>86</v>
      </c>
      <c r="AW155" s="13" t="s">
        <v>33</v>
      </c>
      <c r="AX155" s="13" t="s">
        <v>77</v>
      </c>
      <c r="AY155" s="211" t="s">
        <v>137</v>
      </c>
    </row>
    <row r="156" spans="1:65" s="13" customFormat="1" ht="22.5">
      <c r="B156" s="200"/>
      <c r="C156" s="201"/>
      <c r="D156" s="202" t="s">
        <v>145</v>
      </c>
      <c r="E156" s="203" t="s">
        <v>1</v>
      </c>
      <c r="F156" s="204" t="s">
        <v>165</v>
      </c>
      <c r="G156" s="201"/>
      <c r="H156" s="205">
        <v>5.6870000000000003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145</v>
      </c>
      <c r="AU156" s="211" t="s">
        <v>86</v>
      </c>
      <c r="AV156" s="13" t="s">
        <v>86</v>
      </c>
      <c r="AW156" s="13" t="s">
        <v>33</v>
      </c>
      <c r="AX156" s="13" t="s">
        <v>77</v>
      </c>
      <c r="AY156" s="211" t="s">
        <v>137</v>
      </c>
    </row>
    <row r="157" spans="1:65" s="13" customFormat="1">
      <c r="B157" s="200"/>
      <c r="C157" s="201"/>
      <c r="D157" s="202" t="s">
        <v>145</v>
      </c>
      <c r="E157" s="203" t="s">
        <v>1</v>
      </c>
      <c r="F157" s="204" t="s">
        <v>166</v>
      </c>
      <c r="G157" s="201"/>
      <c r="H157" s="205">
        <v>22.218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145</v>
      </c>
      <c r="AU157" s="211" t="s">
        <v>86</v>
      </c>
      <c r="AV157" s="13" t="s">
        <v>86</v>
      </c>
      <c r="AW157" s="13" t="s">
        <v>33</v>
      </c>
      <c r="AX157" s="13" t="s">
        <v>77</v>
      </c>
      <c r="AY157" s="211" t="s">
        <v>137</v>
      </c>
    </row>
    <row r="158" spans="1:65" s="13" customFormat="1">
      <c r="B158" s="200"/>
      <c r="C158" s="201"/>
      <c r="D158" s="202" t="s">
        <v>145</v>
      </c>
      <c r="E158" s="203" t="s">
        <v>1</v>
      </c>
      <c r="F158" s="204" t="s">
        <v>167</v>
      </c>
      <c r="G158" s="201"/>
      <c r="H158" s="205">
        <v>18.295000000000002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145</v>
      </c>
      <c r="AU158" s="211" t="s">
        <v>86</v>
      </c>
      <c r="AV158" s="13" t="s">
        <v>86</v>
      </c>
      <c r="AW158" s="13" t="s">
        <v>33</v>
      </c>
      <c r="AX158" s="13" t="s">
        <v>77</v>
      </c>
      <c r="AY158" s="211" t="s">
        <v>137</v>
      </c>
    </row>
    <row r="159" spans="1:65" s="2" customFormat="1" ht="24.2" customHeight="1">
      <c r="A159" s="33"/>
      <c r="B159" s="34"/>
      <c r="C159" s="186" t="s">
        <v>168</v>
      </c>
      <c r="D159" s="186" t="s">
        <v>139</v>
      </c>
      <c r="E159" s="187" t="s">
        <v>169</v>
      </c>
      <c r="F159" s="188" t="s">
        <v>170</v>
      </c>
      <c r="G159" s="189" t="s">
        <v>153</v>
      </c>
      <c r="H159" s="190">
        <v>19.524000000000001</v>
      </c>
      <c r="I159" s="191"/>
      <c r="J159" s="192">
        <f>ROUND(I159*H159,0)</f>
        <v>0</v>
      </c>
      <c r="K159" s="193"/>
      <c r="L159" s="38"/>
      <c r="M159" s="194" t="s">
        <v>1</v>
      </c>
      <c r="N159" s="195" t="s">
        <v>42</v>
      </c>
      <c r="O159" s="70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8" t="s">
        <v>143</v>
      </c>
      <c r="AT159" s="198" t="s">
        <v>139</v>
      </c>
      <c r="AU159" s="198" t="s">
        <v>86</v>
      </c>
      <c r="AY159" s="16" t="s">
        <v>137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6" t="s">
        <v>8</v>
      </c>
      <c r="BK159" s="199">
        <f>ROUND(I159*H159,0)</f>
        <v>0</v>
      </c>
      <c r="BL159" s="16" t="s">
        <v>143</v>
      </c>
      <c r="BM159" s="198" t="s">
        <v>171</v>
      </c>
    </row>
    <row r="160" spans="1:65" s="13" customFormat="1" ht="33.75">
      <c r="B160" s="200"/>
      <c r="C160" s="201"/>
      <c r="D160" s="202" t="s">
        <v>145</v>
      </c>
      <c r="E160" s="203" t="s">
        <v>1</v>
      </c>
      <c r="F160" s="204" t="s">
        <v>172</v>
      </c>
      <c r="G160" s="201"/>
      <c r="H160" s="205">
        <v>19.524000000000001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145</v>
      </c>
      <c r="AU160" s="211" t="s">
        <v>86</v>
      </c>
      <c r="AV160" s="13" t="s">
        <v>86</v>
      </c>
      <c r="AW160" s="13" t="s">
        <v>33</v>
      </c>
      <c r="AX160" s="13" t="s">
        <v>77</v>
      </c>
      <c r="AY160" s="211" t="s">
        <v>137</v>
      </c>
    </row>
    <row r="161" spans="1:65" s="2" customFormat="1" ht="24.2" customHeight="1">
      <c r="A161" s="33"/>
      <c r="B161" s="34"/>
      <c r="C161" s="186" t="s">
        <v>173</v>
      </c>
      <c r="D161" s="186" t="s">
        <v>139</v>
      </c>
      <c r="E161" s="187" t="s">
        <v>174</v>
      </c>
      <c r="F161" s="188" t="s">
        <v>175</v>
      </c>
      <c r="G161" s="189" t="s">
        <v>153</v>
      </c>
      <c r="H161" s="190">
        <v>447.78500000000003</v>
      </c>
      <c r="I161" s="191"/>
      <c r="J161" s="192">
        <f>ROUND(I161*H161,0)</f>
        <v>0</v>
      </c>
      <c r="K161" s="193"/>
      <c r="L161" s="38"/>
      <c r="M161" s="194" t="s">
        <v>1</v>
      </c>
      <c r="N161" s="195" t="s">
        <v>42</v>
      </c>
      <c r="O161" s="70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8" t="s">
        <v>143</v>
      </c>
      <c r="AT161" s="198" t="s">
        <v>139</v>
      </c>
      <c r="AU161" s="198" t="s">
        <v>86</v>
      </c>
      <c r="AY161" s="16" t="s">
        <v>137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6" t="s">
        <v>8</v>
      </c>
      <c r="BK161" s="199">
        <f>ROUND(I161*H161,0)</f>
        <v>0</v>
      </c>
      <c r="BL161" s="16" t="s">
        <v>143</v>
      </c>
      <c r="BM161" s="198" t="s">
        <v>176</v>
      </c>
    </row>
    <row r="162" spans="1:65" s="13" customFormat="1">
      <c r="B162" s="200"/>
      <c r="C162" s="201"/>
      <c r="D162" s="202" t="s">
        <v>145</v>
      </c>
      <c r="E162" s="203" t="s">
        <v>1</v>
      </c>
      <c r="F162" s="204" t="s">
        <v>177</v>
      </c>
      <c r="G162" s="201"/>
      <c r="H162" s="205">
        <v>289.41199999999998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145</v>
      </c>
      <c r="AU162" s="211" t="s">
        <v>86</v>
      </c>
      <c r="AV162" s="13" t="s">
        <v>86</v>
      </c>
      <c r="AW162" s="13" t="s">
        <v>33</v>
      </c>
      <c r="AX162" s="13" t="s">
        <v>77</v>
      </c>
      <c r="AY162" s="211" t="s">
        <v>137</v>
      </c>
    </row>
    <row r="163" spans="1:65" s="13" customFormat="1">
      <c r="B163" s="200"/>
      <c r="C163" s="201"/>
      <c r="D163" s="202" t="s">
        <v>145</v>
      </c>
      <c r="E163" s="203" t="s">
        <v>1</v>
      </c>
      <c r="F163" s="204" t="s">
        <v>178</v>
      </c>
      <c r="G163" s="201"/>
      <c r="H163" s="205">
        <v>108.373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145</v>
      </c>
      <c r="AU163" s="211" t="s">
        <v>86</v>
      </c>
      <c r="AV163" s="13" t="s">
        <v>86</v>
      </c>
      <c r="AW163" s="13" t="s">
        <v>33</v>
      </c>
      <c r="AX163" s="13" t="s">
        <v>77</v>
      </c>
      <c r="AY163" s="211" t="s">
        <v>137</v>
      </c>
    </row>
    <row r="164" spans="1:65" s="13" customFormat="1">
      <c r="B164" s="200"/>
      <c r="C164" s="201"/>
      <c r="D164" s="202" t="s">
        <v>145</v>
      </c>
      <c r="E164" s="203" t="s">
        <v>1</v>
      </c>
      <c r="F164" s="204" t="s">
        <v>179</v>
      </c>
      <c r="G164" s="201"/>
      <c r="H164" s="205">
        <v>50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145</v>
      </c>
      <c r="AU164" s="211" t="s">
        <v>86</v>
      </c>
      <c r="AV164" s="13" t="s">
        <v>86</v>
      </c>
      <c r="AW164" s="13" t="s">
        <v>33</v>
      </c>
      <c r="AX164" s="13" t="s">
        <v>77</v>
      </c>
      <c r="AY164" s="211" t="s">
        <v>137</v>
      </c>
    </row>
    <row r="165" spans="1:65" s="2" customFormat="1" ht="24.2" customHeight="1">
      <c r="A165" s="33"/>
      <c r="B165" s="34"/>
      <c r="C165" s="186" t="s">
        <v>180</v>
      </c>
      <c r="D165" s="186" t="s">
        <v>139</v>
      </c>
      <c r="E165" s="187" t="s">
        <v>181</v>
      </c>
      <c r="F165" s="188" t="s">
        <v>182</v>
      </c>
      <c r="G165" s="189" t="s">
        <v>153</v>
      </c>
      <c r="H165" s="190">
        <v>153.03899999999999</v>
      </c>
      <c r="I165" s="191"/>
      <c r="J165" s="192">
        <f>ROUND(I165*H165,0)</f>
        <v>0</v>
      </c>
      <c r="K165" s="193"/>
      <c r="L165" s="38"/>
      <c r="M165" s="194" t="s">
        <v>1</v>
      </c>
      <c r="N165" s="195" t="s">
        <v>42</v>
      </c>
      <c r="O165" s="70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8" t="s">
        <v>143</v>
      </c>
      <c r="AT165" s="198" t="s">
        <v>139</v>
      </c>
      <c r="AU165" s="198" t="s">
        <v>86</v>
      </c>
      <c r="AY165" s="16" t="s">
        <v>137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6" t="s">
        <v>8</v>
      </c>
      <c r="BK165" s="199">
        <f>ROUND(I165*H165,0)</f>
        <v>0</v>
      </c>
      <c r="BL165" s="16" t="s">
        <v>143</v>
      </c>
      <c r="BM165" s="198" t="s">
        <v>183</v>
      </c>
    </row>
    <row r="166" spans="1:65" s="13" customFormat="1">
      <c r="B166" s="200"/>
      <c r="C166" s="201"/>
      <c r="D166" s="202" t="s">
        <v>145</v>
      </c>
      <c r="E166" s="203" t="s">
        <v>1</v>
      </c>
      <c r="F166" s="204" t="s">
        <v>184</v>
      </c>
      <c r="G166" s="201"/>
      <c r="H166" s="205">
        <v>153.03899999999999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145</v>
      </c>
      <c r="AU166" s="211" t="s">
        <v>86</v>
      </c>
      <c r="AV166" s="13" t="s">
        <v>86</v>
      </c>
      <c r="AW166" s="13" t="s">
        <v>33</v>
      </c>
      <c r="AX166" s="13" t="s">
        <v>77</v>
      </c>
      <c r="AY166" s="211" t="s">
        <v>137</v>
      </c>
    </row>
    <row r="167" spans="1:65" s="2" customFormat="1" ht="37.9" customHeight="1">
      <c r="A167" s="33"/>
      <c r="B167" s="34"/>
      <c r="C167" s="186" t="s">
        <v>185</v>
      </c>
      <c r="D167" s="186" t="s">
        <v>139</v>
      </c>
      <c r="E167" s="187" t="s">
        <v>186</v>
      </c>
      <c r="F167" s="188" t="s">
        <v>187</v>
      </c>
      <c r="G167" s="189" t="s">
        <v>153</v>
      </c>
      <c r="H167" s="190">
        <v>1071.2729999999999</v>
      </c>
      <c r="I167" s="191"/>
      <c r="J167" s="192">
        <f>ROUND(I167*H167,0)</f>
        <v>0</v>
      </c>
      <c r="K167" s="193"/>
      <c r="L167" s="38"/>
      <c r="M167" s="194" t="s">
        <v>1</v>
      </c>
      <c r="N167" s="195" t="s">
        <v>42</v>
      </c>
      <c r="O167" s="70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8" t="s">
        <v>143</v>
      </c>
      <c r="AT167" s="198" t="s">
        <v>139</v>
      </c>
      <c r="AU167" s="198" t="s">
        <v>86</v>
      </c>
      <c r="AY167" s="16" t="s">
        <v>137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6" t="s">
        <v>8</v>
      </c>
      <c r="BK167" s="199">
        <f>ROUND(I167*H167,0)</f>
        <v>0</v>
      </c>
      <c r="BL167" s="16" t="s">
        <v>143</v>
      </c>
      <c r="BM167" s="198" t="s">
        <v>188</v>
      </c>
    </row>
    <row r="168" spans="1:65" s="13" customFormat="1">
      <c r="B168" s="200"/>
      <c r="C168" s="201"/>
      <c r="D168" s="202" t="s">
        <v>145</v>
      </c>
      <c r="E168" s="203" t="s">
        <v>1</v>
      </c>
      <c r="F168" s="204" t="s">
        <v>189</v>
      </c>
      <c r="G168" s="201"/>
      <c r="H168" s="205">
        <v>1071.2729999999999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145</v>
      </c>
      <c r="AU168" s="211" t="s">
        <v>86</v>
      </c>
      <c r="AV168" s="13" t="s">
        <v>86</v>
      </c>
      <c r="AW168" s="13" t="s">
        <v>33</v>
      </c>
      <c r="AX168" s="13" t="s">
        <v>77</v>
      </c>
      <c r="AY168" s="211" t="s">
        <v>137</v>
      </c>
    </row>
    <row r="169" spans="1:65" s="2" customFormat="1" ht="24.2" customHeight="1">
      <c r="A169" s="33"/>
      <c r="B169" s="34"/>
      <c r="C169" s="186" t="s">
        <v>190</v>
      </c>
      <c r="D169" s="186" t="s">
        <v>139</v>
      </c>
      <c r="E169" s="187" t="s">
        <v>191</v>
      </c>
      <c r="F169" s="188" t="s">
        <v>192</v>
      </c>
      <c r="G169" s="189" t="s">
        <v>153</v>
      </c>
      <c r="H169" s="190">
        <v>301.41199999999998</v>
      </c>
      <c r="I169" s="191"/>
      <c r="J169" s="192">
        <f>ROUND(I169*H169,0)</f>
        <v>0</v>
      </c>
      <c r="K169" s="193"/>
      <c r="L169" s="38"/>
      <c r="M169" s="194" t="s">
        <v>1</v>
      </c>
      <c r="N169" s="195" t="s">
        <v>42</v>
      </c>
      <c r="O169" s="70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8" t="s">
        <v>143</v>
      </c>
      <c r="AT169" s="198" t="s">
        <v>139</v>
      </c>
      <c r="AU169" s="198" t="s">
        <v>86</v>
      </c>
      <c r="AY169" s="16" t="s">
        <v>137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6" t="s">
        <v>8</v>
      </c>
      <c r="BK169" s="199">
        <f>ROUND(I169*H169,0)</f>
        <v>0</v>
      </c>
      <c r="BL169" s="16" t="s">
        <v>143</v>
      </c>
      <c r="BM169" s="198" t="s">
        <v>193</v>
      </c>
    </row>
    <row r="170" spans="1:65" s="13" customFormat="1">
      <c r="B170" s="200"/>
      <c r="C170" s="201"/>
      <c r="D170" s="202" t="s">
        <v>145</v>
      </c>
      <c r="E170" s="203" t="s">
        <v>1</v>
      </c>
      <c r="F170" s="204" t="s">
        <v>178</v>
      </c>
      <c r="G170" s="201"/>
      <c r="H170" s="205">
        <v>108.373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145</v>
      </c>
      <c r="AU170" s="211" t="s">
        <v>86</v>
      </c>
      <c r="AV170" s="13" t="s">
        <v>86</v>
      </c>
      <c r="AW170" s="13" t="s">
        <v>33</v>
      </c>
      <c r="AX170" s="13" t="s">
        <v>77</v>
      </c>
      <c r="AY170" s="211" t="s">
        <v>137</v>
      </c>
    </row>
    <row r="171" spans="1:65" s="13" customFormat="1">
      <c r="B171" s="200"/>
      <c r="C171" s="201"/>
      <c r="D171" s="202" t="s">
        <v>145</v>
      </c>
      <c r="E171" s="203" t="s">
        <v>1</v>
      </c>
      <c r="F171" s="204" t="s">
        <v>194</v>
      </c>
      <c r="G171" s="201"/>
      <c r="H171" s="205">
        <v>40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145</v>
      </c>
      <c r="AU171" s="211" t="s">
        <v>86</v>
      </c>
      <c r="AV171" s="13" t="s">
        <v>86</v>
      </c>
      <c r="AW171" s="13" t="s">
        <v>33</v>
      </c>
      <c r="AX171" s="13" t="s">
        <v>77</v>
      </c>
      <c r="AY171" s="211" t="s">
        <v>137</v>
      </c>
    </row>
    <row r="172" spans="1:65" s="13" customFormat="1">
      <c r="B172" s="200"/>
      <c r="C172" s="201"/>
      <c r="D172" s="202" t="s">
        <v>145</v>
      </c>
      <c r="E172" s="203" t="s">
        <v>1</v>
      </c>
      <c r="F172" s="204" t="s">
        <v>184</v>
      </c>
      <c r="G172" s="201"/>
      <c r="H172" s="205">
        <v>153.03899999999999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145</v>
      </c>
      <c r="AU172" s="211" t="s">
        <v>86</v>
      </c>
      <c r="AV172" s="13" t="s">
        <v>86</v>
      </c>
      <c r="AW172" s="13" t="s">
        <v>33</v>
      </c>
      <c r="AX172" s="13" t="s">
        <v>77</v>
      </c>
      <c r="AY172" s="211" t="s">
        <v>137</v>
      </c>
    </row>
    <row r="173" spans="1:65" s="2" customFormat="1" ht="14.45" customHeight="1">
      <c r="A173" s="33"/>
      <c r="B173" s="34"/>
      <c r="C173" s="186" t="s">
        <v>195</v>
      </c>
      <c r="D173" s="186" t="s">
        <v>139</v>
      </c>
      <c r="E173" s="187" t="s">
        <v>196</v>
      </c>
      <c r="F173" s="188" t="s">
        <v>197</v>
      </c>
      <c r="G173" s="189" t="s">
        <v>153</v>
      </c>
      <c r="H173" s="190">
        <v>442.45100000000002</v>
      </c>
      <c r="I173" s="191"/>
      <c r="J173" s="192">
        <f>ROUND(I173*H173,0)</f>
        <v>0</v>
      </c>
      <c r="K173" s="193"/>
      <c r="L173" s="38"/>
      <c r="M173" s="194" t="s">
        <v>1</v>
      </c>
      <c r="N173" s="195" t="s">
        <v>42</v>
      </c>
      <c r="O173" s="70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8" t="s">
        <v>143</v>
      </c>
      <c r="AT173" s="198" t="s">
        <v>139</v>
      </c>
      <c r="AU173" s="198" t="s">
        <v>86</v>
      </c>
      <c r="AY173" s="16" t="s">
        <v>137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6" t="s">
        <v>8</v>
      </c>
      <c r="BK173" s="199">
        <f>ROUND(I173*H173,0)</f>
        <v>0</v>
      </c>
      <c r="BL173" s="16" t="s">
        <v>143</v>
      </c>
      <c r="BM173" s="198" t="s">
        <v>198</v>
      </c>
    </row>
    <row r="174" spans="1:65" s="13" customFormat="1">
      <c r="B174" s="200"/>
      <c r="C174" s="201"/>
      <c r="D174" s="202" t="s">
        <v>145</v>
      </c>
      <c r="E174" s="203" t="s">
        <v>1</v>
      </c>
      <c r="F174" s="204" t="s">
        <v>199</v>
      </c>
      <c r="G174" s="201"/>
      <c r="H174" s="205">
        <v>289.41199999999998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145</v>
      </c>
      <c r="AU174" s="211" t="s">
        <v>86</v>
      </c>
      <c r="AV174" s="13" t="s">
        <v>86</v>
      </c>
      <c r="AW174" s="13" t="s">
        <v>33</v>
      </c>
      <c r="AX174" s="13" t="s">
        <v>77</v>
      </c>
      <c r="AY174" s="211" t="s">
        <v>137</v>
      </c>
    </row>
    <row r="175" spans="1:65" s="13" customFormat="1">
      <c r="B175" s="200"/>
      <c r="C175" s="201"/>
      <c r="D175" s="202" t="s">
        <v>145</v>
      </c>
      <c r="E175" s="203" t="s">
        <v>1</v>
      </c>
      <c r="F175" s="204" t="s">
        <v>184</v>
      </c>
      <c r="G175" s="201"/>
      <c r="H175" s="205">
        <v>153.03899999999999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145</v>
      </c>
      <c r="AU175" s="211" t="s">
        <v>86</v>
      </c>
      <c r="AV175" s="13" t="s">
        <v>86</v>
      </c>
      <c r="AW175" s="13" t="s">
        <v>33</v>
      </c>
      <c r="AX175" s="13" t="s">
        <v>77</v>
      </c>
      <c r="AY175" s="211" t="s">
        <v>137</v>
      </c>
    </row>
    <row r="176" spans="1:65" s="2" customFormat="1" ht="24.2" customHeight="1">
      <c r="A176" s="33"/>
      <c r="B176" s="34"/>
      <c r="C176" s="186" t="s">
        <v>200</v>
      </c>
      <c r="D176" s="186" t="s">
        <v>139</v>
      </c>
      <c r="E176" s="187" t="s">
        <v>201</v>
      </c>
      <c r="F176" s="188" t="s">
        <v>202</v>
      </c>
      <c r="G176" s="189" t="s">
        <v>203</v>
      </c>
      <c r="H176" s="190">
        <v>267.81799999999998</v>
      </c>
      <c r="I176" s="191"/>
      <c r="J176" s="192">
        <f>ROUND(I176*H176,0)</f>
        <v>0</v>
      </c>
      <c r="K176" s="193"/>
      <c r="L176" s="38"/>
      <c r="M176" s="194" t="s">
        <v>1</v>
      </c>
      <c r="N176" s="195" t="s">
        <v>42</v>
      </c>
      <c r="O176" s="70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8" t="s">
        <v>143</v>
      </c>
      <c r="AT176" s="198" t="s">
        <v>139</v>
      </c>
      <c r="AU176" s="198" t="s">
        <v>86</v>
      </c>
      <c r="AY176" s="16" t="s">
        <v>137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6" t="s">
        <v>8</v>
      </c>
      <c r="BK176" s="199">
        <f>ROUND(I176*H176,0)</f>
        <v>0</v>
      </c>
      <c r="BL176" s="16" t="s">
        <v>143</v>
      </c>
      <c r="BM176" s="198" t="s">
        <v>204</v>
      </c>
    </row>
    <row r="177" spans="1:65" s="13" customFormat="1">
      <c r="B177" s="200"/>
      <c r="C177" s="201"/>
      <c r="D177" s="202" t="s">
        <v>145</v>
      </c>
      <c r="E177" s="203" t="s">
        <v>1</v>
      </c>
      <c r="F177" s="204" t="s">
        <v>205</v>
      </c>
      <c r="G177" s="201"/>
      <c r="H177" s="205">
        <v>267.81799999999998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145</v>
      </c>
      <c r="AU177" s="211" t="s">
        <v>86</v>
      </c>
      <c r="AV177" s="13" t="s">
        <v>86</v>
      </c>
      <c r="AW177" s="13" t="s">
        <v>33</v>
      </c>
      <c r="AX177" s="13" t="s">
        <v>77</v>
      </c>
      <c r="AY177" s="211" t="s">
        <v>137</v>
      </c>
    </row>
    <row r="178" spans="1:65" s="2" customFormat="1" ht="24.2" customHeight="1">
      <c r="A178" s="33"/>
      <c r="B178" s="34"/>
      <c r="C178" s="186" t="s">
        <v>206</v>
      </c>
      <c r="D178" s="186" t="s">
        <v>139</v>
      </c>
      <c r="E178" s="187" t="s">
        <v>207</v>
      </c>
      <c r="F178" s="188" t="s">
        <v>208</v>
      </c>
      <c r="G178" s="189" t="s">
        <v>153</v>
      </c>
      <c r="H178" s="190">
        <v>108.373</v>
      </c>
      <c r="I178" s="191"/>
      <c r="J178" s="192">
        <f>ROUND(I178*H178,0)</f>
        <v>0</v>
      </c>
      <c r="K178" s="193"/>
      <c r="L178" s="38"/>
      <c r="M178" s="194" t="s">
        <v>1</v>
      </c>
      <c r="N178" s="195" t="s">
        <v>42</v>
      </c>
      <c r="O178" s="70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8" t="s">
        <v>143</v>
      </c>
      <c r="AT178" s="198" t="s">
        <v>139</v>
      </c>
      <c r="AU178" s="198" t="s">
        <v>86</v>
      </c>
      <c r="AY178" s="16" t="s">
        <v>137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6" t="s">
        <v>8</v>
      </c>
      <c r="BK178" s="199">
        <f>ROUND(I178*H178,0)</f>
        <v>0</v>
      </c>
      <c r="BL178" s="16" t="s">
        <v>143</v>
      </c>
      <c r="BM178" s="198" t="s">
        <v>209</v>
      </c>
    </row>
    <row r="179" spans="1:65" s="13" customFormat="1">
      <c r="B179" s="200"/>
      <c r="C179" s="201"/>
      <c r="D179" s="202" t="s">
        <v>145</v>
      </c>
      <c r="E179" s="203" t="s">
        <v>1</v>
      </c>
      <c r="F179" s="204" t="s">
        <v>210</v>
      </c>
      <c r="G179" s="201"/>
      <c r="H179" s="205">
        <v>157.81700000000001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145</v>
      </c>
      <c r="AU179" s="211" t="s">
        <v>86</v>
      </c>
      <c r="AV179" s="13" t="s">
        <v>86</v>
      </c>
      <c r="AW179" s="13" t="s">
        <v>33</v>
      </c>
      <c r="AX179" s="13" t="s">
        <v>77</v>
      </c>
      <c r="AY179" s="211" t="s">
        <v>137</v>
      </c>
    </row>
    <row r="180" spans="1:65" s="13" customFormat="1">
      <c r="B180" s="200"/>
      <c r="C180" s="201"/>
      <c r="D180" s="202" t="s">
        <v>145</v>
      </c>
      <c r="E180" s="203" t="s">
        <v>1</v>
      </c>
      <c r="F180" s="204" t="s">
        <v>211</v>
      </c>
      <c r="G180" s="201"/>
      <c r="H180" s="205">
        <v>19.524000000000001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145</v>
      </c>
      <c r="AU180" s="211" t="s">
        <v>86</v>
      </c>
      <c r="AV180" s="13" t="s">
        <v>86</v>
      </c>
      <c r="AW180" s="13" t="s">
        <v>33</v>
      </c>
      <c r="AX180" s="13" t="s">
        <v>77</v>
      </c>
      <c r="AY180" s="211" t="s">
        <v>137</v>
      </c>
    </row>
    <row r="181" spans="1:65" s="13" customFormat="1" ht="33.75">
      <c r="B181" s="200"/>
      <c r="C181" s="201"/>
      <c r="D181" s="202" t="s">
        <v>145</v>
      </c>
      <c r="E181" s="203" t="s">
        <v>1</v>
      </c>
      <c r="F181" s="204" t="s">
        <v>212</v>
      </c>
      <c r="G181" s="201"/>
      <c r="H181" s="205">
        <v>-63.570999999999998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145</v>
      </c>
      <c r="AU181" s="211" t="s">
        <v>86</v>
      </c>
      <c r="AV181" s="13" t="s">
        <v>86</v>
      </c>
      <c r="AW181" s="13" t="s">
        <v>33</v>
      </c>
      <c r="AX181" s="13" t="s">
        <v>77</v>
      </c>
      <c r="AY181" s="211" t="s">
        <v>137</v>
      </c>
    </row>
    <row r="182" spans="1:65" s="13" customFormat="1" ht="33.75">
      <c r="B182" s="200"/>
      <c r="C182" s="201"/>
      <c r="D182" s="202" t="s">
        <v>145</v>
      </c>
      <c r="E182" s="203" t="s">
        <v>1</v>
      </c>
      <c r="F182" s="204" t="s">
        <v>213</v>
      </c>
      <c r="G182" s="201"/>
      <c r="H182" s="205">
        <v>-5.3970000000000002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145</v>
      </c>
      <c r="AU182" s="211" t="s">
        <v>86</v>
      </c>
      <c r="AV182" s="13" t="s">
        <v>86</v>
      </c>
      <c r="AW182" s="13" t="s">
        <v>33</v>
      </c>
      <c r="AX182" s="13" t="s">
        <v>77</v>
      </c>
      <c r="AY182" s="211" t="s">
        <v>137</v>
      </c>
    </row>
    <row r="183" spans="1:65" s="2" customFormat="1" ht="24.2" customHeight="1">
      <c r="A183" s="33"/>
      <c r="B183" s="34"/>
      <c r="C183" s="186" t="s">
        <v>214</v>
      </c>
      <c r="D183" s="186" t="s">
        <v>139</v>
      </c>
      <c r="E183" s="187" t="s">
        <v>215</v>
      </c>
      <c r="F183" s="188" t="s">
        <v>216</v>
      </c>
      <c r="G183" s="189" t="s">
        <v>142</v>
      </c>
      <c r="H183" s="190">
        <v>160</v>
      </c>
      <c r="I183" s="191"/>
      <c r="J183" s="192">
        <f>ROUND(I183*H183,0)</f>
        <v>0</v>
      </c>
      <c r="K183" s="193"/>
      <c r="L183" s="38"/>
      <c r="M183" s="194" t="s">
        <v>1</v>
      </c>
      <c r="N183" s="195" t="s">
        <v>42</v>
      </c>
      <c r="O183" s="70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8" t="s">
        <v>143</v>
      </c>
      <c r="AT183" s="198" t="s">
        <v>139</v>
      </c>
      <c r="AU183" s="198" t="s">
        <v>86</v>
      </c>
      <c r="AY183" s="16" t="s">
        <v>137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6" t="s">
        <v>8</v>
      </c>
      <c r="BK183" s="199">
        <f>ROUND(I183*H183,0)</f>
        <v>0</v>
      </c>
      <c r="BL183" s="16" t="s">
        <v>143</v>
      </c>
      <c r="BM183" s="198" t="s">
        <v>217</v>
      </c>
    </row>
    <row r="184" spans="1:65" s="13" customFormat="1">
      <c r="B184" s="200"/>
      <c r="C184" s="201"/>
      <c r="D184" s="202" t="s">
        <v>145</v>
      </c>
      <c r="E184" s="203" t="s">
        <v>1</v>
      </c>
      <c r="F184" s="204" t="s">
        <v>218</v>
      </c>
      <c r="G184" s="201"/>
      <c r="H184" s="205">
        <v>160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145</v>
      </c>
      <c r="AU184" s="211" t="s">
        <v>86</v>
      </c>
      <c r="AV184" s="13" t="s">
        <v>86</v>
      </c>
      <c r="AW184" s="13" t="s">
        <v>33</v>
      </c>
      <c r="AX184" s="13" t="s">
        <v>77</v>
      </c>
      <c r="AY184" s="211" t="s">
        <v>137</v>
      </c>
    </row>
    <row r="185" spans="1:65" s="2" customFormat="1" ht="14.45" customHeight="1">
      <c r="A185" s="33"/>
      <c r="B185" s="34"/>
      <c r="C185" s="212" t="s">
        <v>219</v>
      </c>
      <c r="D185" s="212" t="s">
        <v>220</v>
      </c>
      <c r="E185" s="213" t="s">
        <v>221</v>
      </c>
      <c r="F185" s="214" t="s">
        <v>222</v>
      </c>
      <c r="G185" s="215" t="s">
        <v>223</v>
      </c>
      <c r="H185" s="216">
        <v>6.4</v>
      </c>
      <c r="I185" s="217"/>
      <c r="J185" s="218">
        <f>ROUND(I185*H185,0)</f>
        <v>0</v>
      </c>
      <c r="K185" s="219"/>
      <c r="L185" s="220"/>
      <c r="M185" s="221" t="s">
        <v>1</v>
      </c>
      <c r="N185" s="222" t="s">
        <v>42</v>
      </c>
      <c r="O185" s="70"/>
      <c r="P185" s="196">
        <f>O185*H185</f>
        <v>0</v>
      </c>
      <c r="Q185" s="196">
        <v>1E-3</v>
      </c>
      <c r="R185" s="196">
        <f>Q185*H185</f>
        <v>6.4000000000000003E-3</v>
      </c>
      <c r="S185" s="196">
        <v>0</v>
      </c>
      <c r="T185" s="19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8" t="s">
        <v>185</v>
      </c>
      <c r="AT185" s="198" t="s">
        <v>220</v>
      </c>
      <c r="AU185" s="198" t="s">
        <v>86</v>
      </c>
      <c r="AY185" s="16" t="s">
        <v>137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6" t="s">
        <v>8</v>
      </c>
      <c r="BK185" s="199">
        <f>ROUND(I185*H185,0)</f>
        <v>0</v>
      </c>
      <c r="BL185" s="16" t="s">
        <v>143</v>
      </c>
      <c r="BM185" s="198" t="s">
        <v>224</v>
      </c>
    </row>
    <row r="186" spans="1:65" s="13" customFormat="1">
      <c r="B186" s="200"/>
      <c r="C186" s="201"/>
      <c r="D186" s="202" t="s">
        <v>145</v>
      </c>
      <c r="E186" s="203" t="s">
        <v>1</v>
      </c>
      <c r="F186" s="204" t="s">
        <v>225</v>
      </c>
      <c r="G186" s="201"/>
      <c r="H186" s="205">
        <v>6.4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145</v>
      </c>
      <c r="AU186" s="211" t="s">
        <v>86</v>
      </c>
      <c r="AV186" s="13" t="s">
        <v>86</v>
      </c>
      <c r="AW186" s="13" t="s">
        <v>33</v>
      </c>
      <c r="AX186" s="13" t="s">
        <v>77</v>
      </c>
      <c r="AY186" s="211" t="s">
        <v>137</v>
      </c>
    </row>
    <row r="187" spans="1:65" s="2" customFormat="1" ht="24.2" customHeight="1">
      <c r="A187" s="33"/>
      <c r="B187" s="34"/>
      <c r="C187" s="186" t="s">
        <v>9</v>
      </c>
      <c r="D187" s="186" t="s">
        <v>139</v>
      </c>
      <c r="E187" s="187" t="s">
        <v>226</v>
      </c>
      <c r="F187" s="188" t="s">
        <v>227</v>
      </c>
      <c r="G187" s="189" t="s">
        <v>142</v>
      </c>
      <c r="H187" s="190">
        <v>200</v>
      </c>
      <c r="I187" s="191"/>
      <c r="J187" s="192">
        <f>ROUND(I187*H187,0)</f>
        <v>0</v>
      </c>
      <c r="K187" s="193"/>
      <c r="L187" s="38"/>
      <c r="M187" s="194" t="s">
        <v>1</v>
      </c>
      <c r="N187" s="195" t="s">
        <v>42</v>
      </c>
      <c r="O187" s="70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8" t="s">
        <v>143</v>
      </c>
      <c r="AT187" s="198" t="s">
        <v>139</v>
      </c>
      <c r="AU187" s="198" t="s">
        <v>86</v>
      </c>
      <c r="AY187" s="16" t="s">
        <v>137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6" t="s">
        <v>8</v>
      </c>
      <c r="BK187" s="199">
        <f>ROUND(I187*H187,0)</f>
        <v>0</v>
      </c>
      <c r="BL187" s="16" t="s">
        <v>143</v>
      </c>
      <c r="BM187" s="198" t="s">
        <v>228</v>
      </c>
    </row>
    <row r="188" spans="1:65" s="13" customFormat="1">
      <c r="B188" s="200"/>
      <c r="C188" s="201"/>
      <c r="D188" s="202" t="s">
        <v>145</v>
      </c>
      <c r="E188" s="203" t="s">
        <v>1</v>
      </c>
      <c r="F188" s="204" t="s">
        <v>229</v>
      </c>
      <c r="G188" s="201"/>
      <c r="H188" s="205">
        <v>200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145</v>
      </c>
      <c r="AU188" s="211" t="s">
        <v>86</v>
      </c>
      <c r="AV188" s="13" t="s">
        <v>86</v>
      </c>
      <c r="AW188" s="13" t="s">
        <v>33</v>
      </c>
      <c r="AX188" s="13" t="s">
        <v>77</v>
      </c>
      <c r="AY188" s="211" t="s">
        <v>137</v>
      </c>
    </row>
    <row r="189" spans="1:65" s="2" customFormat="1" ht="24.2" customHeight="1">
      <c r="A189" s="33"/>
      <c r="B189" s="34"/>
      <c r="C189" s="186" t="s">
        <v>230</v>
      </c>
      <c r="D189" s="186" t="s">
        <v>139</v>
      </c>
      <c r="E189" s="187" t="s">
        <v>231</v>
      </c>
      <c r="F189" s="188" t="s">
        <v>232</v>
      </c>
      <c r="G189" s="189" t="s">
        <v>142</v>
      </c>
      <c r="H189" s="190">
        <v>135.75200000000001</v>
      </c>
      <c r="I189" s="191"/>
      <c r="J189" s="192">
        <f>ROUND(I189*H189,0)</f>
        <v>0</v>
      </c>
      <c r="K189" s="193"/>
      <c r="L189" s="38"/>
      <c r="M189" s="194" t="s">
        <v>1</v>
      </c>
      <c r="N189" s="195" t="s">
        <v>42</v>
      </c>
      <c r="O189" s="70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8" t="s">
        <v>143</v>
      </c>
      <c r="AT189" s="198" t="s">
        <v>139</v>
      </c>
      <c r="AU189" s="198" t="s">
        <v>86</v>
      </c>
      <c r="AY189" s="16" t="s">
        <v>137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6" t="s">
        <v>8</v>
      </c>
      <c r="BK189" s="199">
        <f>ROUND(I189*H189,0)</f>
        <v>0</v>
      </c>
      <c r="BL189" s="16" t="s">
        <v>143</v>
      </c>
      <c r="BM189" s="198" t="s">
        <v>233</v>
      </c>
    </row>
    <row r="190" spans="1:65" s="13" customFormat="1">
      <c r="B190" s="200"/>
      <c r="C190" s="201"/>
      <c r="D190" s="202" t="s">
        <v>145</v>
      </c>
      <c r="E190" s="203" t="s">
        <v>1</v>
      </c>
      <c r="F190" s="204" t="s">
        <v>234</v>
      </c>
      <c r="G190" s="201"/>
      <c r="H190" s="205">
        <v>135.75200000000001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145</v>
      </c>
      <c r="AU190" s="211" t="s">
        <v>86</v>
      </c>
      <c r="AV190" s="13" t="s">
        <v>86</v>
      </c>
      <c r="AW190" s="13" t="s">
        <v>33</v>
      </c>
      <c r="AX190" s="13" t="s">
        <v>77</v>
      </c>
      <c r="AY190" s="211" t="s">
        <v>137</v>
      </c>
    </row>
    <row r="191" spans="1:65" s="2" customFormat="1" ht="24.2" customHeight="1">
      <c r="A191" s="33"/>
      <c r="B191" s="34"/>
      <c r="C191" s="186" t="s">
        <v>235</v>
      </c>
      <c r="D191" s="186" t="s">
        <v>139</v>
      </c>
      <c r="E191" s="187" t="s">
        <v>236</v>
      </c>
      <c r="F191" s="188" t="s">
        <v>237</v>
      </c>
      <c r="G191" s="189" t="s">
        <v>142</v>
      </c>
      <c r="H191" s="190">
        <v>160</v>
      </c>
      <c r="I191" s="191"/>
      <c r="J191" s="192">
        <f>ROUND(I191*H191,0)</f>
        <v>0</v>
      </c>
      <c r="K191" s="193"/>
      <c r="L191" s="38"/>
      <c r="M191" s="194" t="s">
        <v>1</v>
      </c>
      <c r="N191" s="195" t="s">
        <v>42</v>
      </c>
      <c r="O191" s="70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8" t="s">
        <v>143</v>
      </c>
      <c r="AT191" s="198" t="s">
        <v>139</v>
      </c>
      <c r="AU191" s="198" t="s">
        <v>86</v>
      </c>
      <c r="AY191" s="16" t="s">
        <v>137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6" t="s">
        <v>8</v>
      </c>
      <c r="BK191" s="199">
        <f>ROUND(I191*H191,0)</f>
        <v>0</v>
      </c>
      <c r="BL191" s="16" t="s">
        <v>143</v>
      </c>
      <c r="BM191" s="198" t="s">
        <v>238</v>
      </c>
    </row>
    <row r="192" spans="1:65" s="13" customFormat="1">
      <c r="B192" s="200"/>
      <c r="C192" s="201"/>
      <c r="D192" s="202" t="s">
        <v>145</v>
      </c>
      <c r="E192" s="203" t="s">
        <v>1</v>
      </c>
      <c r="F192" s="204" t="s">
        <v>239</v>
      </c>
      <c r="G192" s="201"/>
      <c r="H192" s="205">
        <v>160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145</v>
      </c>
      <c r="AU192" s="211" t="s">
        <v>86</v>
      </c>
      <c r="AV192" s="13" t="s">
        <v>86</v>
      </c>
      <c r="AW192" s="13" t="s">
        <v>33</v>
      </c>
      <c r="AX192" s="13" t="s">
        <v>77</v>
      </c>
      <c r="AY192" s="211" t="s">
        <v>137</v>
      </c>
    </row>
    <row r="193" spans="1:65" s="2" customFormat="1" ht="24.2" customHeight="1">
      <c r="A193" s="33"/>
      <c r="B193" s="34"/>
      <c r="C193" s="186" t="s">
        <v>240</v>
      </c>
      <c r="D193" s="186" t="s">
        <v>139</v>
      </c>
      <c r="E193" s="187" t="s">
        <v>241</v>
      </c>
      <c r="F193" s="188" t="s">
        <v>242</v>
      </c>
      <c r="G193" s="189" t="s">
        <v>142</v>
      </c>
      <c r="H193" s="190">
        <v>627.14</v>
      </c>
      <c r="I193" s="191"/>
      <c r="J193" s="192">
        <f>ROUND(I193*H193,0)</f>
        <v>0</v>
      </c>
      <c r="K193" s="193"/>
      <c r="L193" s="38"/>
      <c r="M193" s="194" t="s">
        <v>1</v>
      </c>
      <c r="N193" s="195" t="s">
        <v>42</v>
      </c>
      <c r="O193" s="70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8" t="s">
        <v>143</v>
      </c>
      <c r="AT193" s="198" t="s">
        <v>139</v>
      </c>
      <c r="AU193" s="198" t="s">
        <v>86</v>
      </c>
      <c r="AY193" s="16" t="s">
        <v>137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6" t="s">
        <v>8</v>
      </c>
      <c r="BK193" s="199">
        <f>ROUND(I193*H193,0)</f>
        <v>0</v>
      </c>
      <c r="BL193" s="16" t="s">
        <v>143</v>
      </c>
      <c r="BM193" s="198" t="s">
        <v>243</v>
      </c>
    </row>
    <row r="194" spans="1:65" s="13" customFormat="1">
      <c r="B194" s="200"/>
      <c r="C194" s="201"/>
      <c r="D194" s="202" t="s">
        <v>145</v>
      </c>
      <c r="E194" s="203" t="s">
        <v>1</v>
      </c>
      <c r="F194" s="204" t="s">
        <v>244</v>
      </c>
      <c r="G194" s="201"/>
      <c r="H194" s="205">
        <v>427.14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145</v>
      </c>
      <c r="AU194" s="211" t="s">
        <v>86</v>
      </c>
      <c r="AV194" s="13" t="s">
        <v>86</v>
      </c>
      <c r="AW194" s="13" t="s">
        <v>33</v>
      </c>
      <c r="AX194" s="13" t="s">
        <v>77</v>
      </c>
      <c r="AY194" s="211" t="s">
        <v>137</v>
      </c>
    </row>
    <row r="195" spans="1:65" s="13" customFormat="1">
      <c r="B195" s="200"/>
      <c r="C195" s="201"/>
      <c r="D195" s="202" t="s">
        <v>145</v>
      </c>
      <c r="E195" s="203" t="s">
        <v>1</v>
      </c>
      <c r="F195" s="204" t="s">
        <v>245</v>
      </c>
      <c r="G195" s="201"/>
      <c r="H195" s="205">
        <v>200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145</v>
      </c>
      <c r="AU195" s="211" t="s">
        <v>86</v>
      </c>
      <c r="AV195" s="13" t="s">
        <v>86</v>
      </c>
      <c r="AW195" s="13" t="s">
        <v>33</v>
      </c>
      <c r="AX195" s="13" t="s">
        <v>77</v>
      </c>
      <c r="AY195" s="211" t="s">
        <v>137</v>
      </c>
    </row>
    <row r="196" spans="1:65" s="2" customFormat="1" ht="24.2" customHeight="1">
      <c r="A196" s="33"/>
      <c r="B196" s="34"/>
      <c r="C196" s="186" t="s">
        <v>246</v>
      </c>
      <c r="D196" s="186" t="s">
        <v>139</v>
      </c>
      <c r="E196" s="187" t="s">
        <v>247</v>
      </c>
      <c r="F196" s="188" t="s">
        <v>248</v>
      </c>
      <c r="G196" s="189" t="s">
        <v>142</v>
      </c>
      <c r="H196" s="190">
        <v>160</v>
      </c>
      <c r="I196" s="191"/>
      <c r="J196" s="192">
        <f>ROUND(I196*H196,0)</f>
        <v>0</v>
      </c>
      <c r="K196" s="193"/>
      <c r="L196" s="38"/>
      <c r="M196" s="194" t="s">
        <v>1</v>
      </c>
      <c r="N196" s="195" t="s">
        <v>42</v>
      </c>
      <c r="O196" s="70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8" t="s">
        <v>143</v>
      </c>
      <c r="AT196" s="198" t="s">
        <v>139</v>
      </c>
      <c r="AU196" s="198" t="s">
        <v>86</v>
      </c>
      <c r="AY196" s="16" t="s">
        <v>137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6" t="s">
        <v>8</v>
      </c>
      <c r="BK196" s="199">
        <f>ROUND(I196*H196,0)</f>
        <v>0</v>
      </c>
      <c r="BL196" s="16" t="s">
        <v>143</v>
      </c>
      <c r="BM196" s="198" t="s">
        <v>249</v>
      </c>
    </row>
    <row r="197" spans="1:65" s="13" customFormat="1">
      <c r="B197" s="200"/>
      <c r="C197" s="201"/>
      <c r="D197" s="202" t="s">
        <v>145</v>
      </c>
      <c r="E197" s="203" t="s">
        <v>1</v>
      </c>
      <c r="F197" s="204" t="s">
        <v>218</v>
      </c>
      <c r="G197" s="201"/>
      <c r="H197" s="205">
        <v>160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145</v>
      </c>
      <c r="AU197" s="211" t="s">
        <v>86</v>
      </c>
      <c r="AV197" s="13" t="s">
        <v>86</v>
      </c>
      <c r="AW197" s="13" t="s">
        <v>33</v>
      </c>
      <c r="AX197" s="13" t="s">
        <v>77</v>
      </c>
      <c r="AY197" s="211" t="s">
        <v>137</v>
      </c>
    </row>
    <row r="198" spans="1:65" s="2" customFormat="1" ht="14.45" customHeight="1">
      <c r="A198" s="33"/>
      <c r="B198" s="34"/>
      <c r="C198" s="212" t="s">
        <v>250</v>
      </c>
      <c r="D198" s="212" t="s">
        <v>220</v>
      </c>
      <c r="E198" s="213" t="s">
        <v>251</v>
      </c>
      <c r="F198" s="214" t="s">
        <v>252</v>
      </c>
      <c r="G198" s="215" t="s">
        <v>153</v>
      </c>
      <c r="H198" s="216">
        <v>3.52</v>
      </c>
      <c r="I198" s="217"/>
      <c r="J198" s="218">
        <f>ROUND(I198*H198,0)</f>
        <v>0</v>
      </c>
      <c r="K198" s="219"/>
      <c r="L198" s="220"/>
      <c r="M198" s="221" t="s">
        <v>1</v>
      </c>
      <c r="N198" s="222" t="s">
        <v>42</v>
      </c>
      <c r="O198" s="70"/>
      <c r="P198" s="196">
        <f>O198*H198</f>
        <v>0</v>
      </c>
      <c r="Q198" s="196">
        <v>0.21</v>
      </c>
      <c r="R198" s="196">
        <f>Q198*H198</f>
        <v>0.73919999999999997</v>
      </c>
      <c r="S198" s="196">
        <v>0</v>
      </c>
      <c r="T198" s="19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8" t="s">
        <v>185</v>
      </c>
      <c r="AT198" s="198" t="s">
        <v>220</v>
      </c>
      <c r="AU198" s="198" t="s">
        <v>86</v>
      </c>
      <c r="AY198" s="16" t="s">
        <v>137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6" t="s">
        <v>8</v>
      </c>
      <c r="BK198" s="199">
        <f>ROUND(I198*H198,0)</f>
        <v>0</v>
      </c>
      <c r="BL198" s="16" t="s">
        <v>143</v>
      </c>
      <c r="BM198" s="198" t="s">
        <v>253</v>
      </c>
    </row>
    <row r="199" spans="1:65" s="13" customFormat="1">
      <c r="B199" s="200"/>
      <c r="C199" s="201"/>
      <c r="D199" s="202" t="s">
        <v>145</v>
      </c>
      <c r="E199" s="203" t="s">
        <v>1</v>
      </c>
      <c r="F199" s="204" t="s">
        <v>254</v>
      </c>
      <c r="G199" s="201"/>
      <c r="H199" s="205">
        <v>3.52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145</v>
      </c>
      <c r="AU199" s="211" t="s">
        <v>86</v>
      </c>
      <c r="AV199" s="13" t="s">
        <v>86</v>
      </c>
      <c r="AW199" s="13" t="s">
        <v>33</v>
      </c>
      <c r="AX199" s="13" t="s">
        <v>77</v>
      </c>
      <c r="AY199" s="211" t="s">
        <v>137</v>
      </c>
    </row>
    <row r="200" spans="1:65" s="12" customFormat="1" ht="22.9" customHeight="1">
      <c r="B200" s="170"/>
      <c r="C200" s="171"/>
      <c r="D200" s="172" t="s">
        <v>76</v>
      </c>
      <c r="E200" s="184" t="s">
        <v>86</v>
      </c>
      <c r="F200" s="184" t="s">
        <v>255</v>
      </c>
      <c r="G200" s="171"/>
      <c r="H200" s="171"/>
      <c r="I200" s="174"/>
      <c r="J200" s="185">
        <f>BK200</f>
        <v>0</v>
      </c>
      <c r="K200" s="171"/>
      <c r="L200" s="176"/>
      <c r="M200" s="177"/>
      <c r="N200" s="178"/>
      <c r="O200" s="178"/>
      <c r="P200" s="179">
        <f>SUM(P201:P231)</f>
        <v>0</v>
      </c>
      <c r="Q200" s="178"/>
      <c r="R200" s="179">
        <f>SUM(R201:R231)</f>
        <v>372.56573257000002</v>
      </c>
      <c r="S200" s="178"/>
      <c r="T200" s="180">
        <f>SUM(T201:T231)</f>
        <v>0</v>
      </c>
      <c r="AR200" s="181" t="s">
        <v>8</v>
      </c>
      <c r="AT200" s="182" t="s">
        <v>76</v>
      </c>
      <c r="AU200" s="182" t="s">
        <v>8</v>
      </c>
      <c r="AY200" s="181" t="s">
        <v>137</v>
      </c>
      <c r="BK200" s="183">
        <f>SUM(BK201:BK231)</f>
        <v>0</v>
      </c>
    </row>
    <row r="201" spans="1:65" s="2" customFormat="1" ht="24.2" customHeight="1">
      <c r="A201" s="33"/>
      <c r="B201" s="34"/>
      <c r="C201" s="186" t="s">
        <v>7</v>
      </c>
      <c r="D201" s="186" t="s">
        <v>139</v>
      </c>
      <c r="E201" s="187" t="s">
        <v>256</v>
      </c>
      <c r="F201" s="188" t="s">
        <v>257</v>
      </c>
      <c r="G201" s="189" t="s">
        <v>153</v>
      </c>
      <c r="H201" s="190">
        <v>10.845000000000001</v>
      </c>
      <c r="I201" s="191"/>
      <c r="J201" s="192">
        <f>ROUND(I201*H201,0)</f>
        <v>0</v>
      </c>
      <c r="K201" s="193"/>
      <c r="L201" s="38"/>
      <c r="M201" s="194" t="s">
        <v>1</v>
      </c>
      <c r="N201" s="195" t="s">
        <v>42</v>
      </c>
      <c r="O201" s="70"/>
      <c r="P201" s="196">
        <f>O201*H201</f>
        <v>0</v>
      </c>
      <c r="Q201" s="196">
        <v>1.98</v>
      </c>
      <c r="R201" s="196">
        <f>Q201*H201</f>
        <v>21.473100000000002</v>
      </c>
      <c r="S201" s="196">
        <v>0</v>
      </c>
      <c r="T201" s="19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8" t="s">
        <v>143</v>
      </c>
      <c r="AT201" s="198" t="s">
        <v>139</v>
      </c>
      <c r="AU201" s="198" t="s">
        <v>86</v>
      </c>
      <c r="AY201" s="16" t="s">
        <v>137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6" t="s">
        <v>8</v>
      </c>
      <c r="BK201" s="199">
        <f>ROUND(I201*H201,0)</f>
        <v>0</v>
      </c>
      <c r="BL201" s="16" t="s">
        <v>143</v>
      </c>
      <c r="BM201" s="198" t="s">
        <v>258</v>
      </c>
    </row>
    <row r="202" spans="1:65" s="13" customFormat="1" ht="33.75">
      <c r="B202" s="200"/>
      <c r="C202" s="201"/>
      <c r="D202" s="202" t="s">
        <v>145</v>
      </c>
      <c r="E202" s="203" t="s">
        <v>1</v>
      </c>
      <c r="F202" s="204" t="s">
        <v>259</v>
      </c>
      <c r="G202" s="201"/>
      <c r="H202" s="205">
        <v>10.845000000000001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145</v>
      </c>
      <c r="AU202" s="211" t="s">
        <v>86</v>
      </c>
      <c r="AV202" s="13" t="s">
        <v>86</v>
      </c>
      <c r="AW202" s="13" t="s">
        <v>33</v>
      </c>
      <c r="AX202" s="13" t="s">
        <v>77</v>
      </c>
      <c r="AY202" s="211" t="s">
        <v>137</v>
      </c>
    </row>
    <row r="203" spans="1:65" s="2" customFormat="1" ht="24.2" customHeight="1">
      <c r="A203" s="33"/>
      <c r="B203" s="34"/>
      <c r="C203" s="186" t="s">
        <v>260</v>
      </c>
      <c r="D203" s="186" t="s">
        <v>139</v>
      </c>
      <c r="E203" s="187" t="s">
        <v>261</v>
      </c>
      <c r="F203" s="188" t="s">
        <v>262</v>
      </c>
      <c r="G203" s="189" t="s">
        <v>153</v>
      </c>
      <c r="H203" s="190">
        <v>72.3</v>
      </c>
      <c r="I203" s="191"/>
      <c r="J203" s="192">
        <f>ROUND(I203*H203,0)</f>
        <v>0</v>
      </c>
      <c r="K203" s="193"/>
      <c r="L203" s="38"/>
      <c r="M203" s="194" t="s">
        <v>1</v>
      </c>
      <c r="N203" s="195" t="s">
        <v>42</v>
      </c>
      <c r="O203" s="70"/>
      <c r="P203" s="196">
        <f>O203*H203</f>
        <v>0</v>
      </c>
      <c r="Q203" s="196">
        <v>1.98</v>
      </c>
      <c r="R203" s="196">
        <f>Q203*H203</f>
        <v>143.154</v>
      </c>
      <c r="S203" s="196">
        <v>0</v>
      </c>
      <c r="T203" s="19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8" t="s">
        <v>143</v>
      </c>
      <c r="AT203" s="198" t="s">
        <v>139</v>
      </c>
      <c r="AU203" s="198" t="s">
        <v>86</v>
      </c>
      <c r="AY203" s="16" t="s">
        <v>137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6" t="s">
        <v>8</v>
      </c>
      <c r="BK203" s="199">
        <f>ROUND(I203*H203,0)</f>
        <v>0</v>
      </c>
      <c r="BL203" s="16" t="s">
        <v>143</v>
      </c>
      <c r="BM203" s="198" t="s">
        <v>263</v>
      </c>
    </row>
    <row r="204" spans="1:65" s="13" customFormat="1" ht="33.75">
      <c r="B204" s="200"/>
      <c r="C204" s="201"/>
      <c r="D204" s="202" t="s">
        <v>145</v>
      </c>
      <c r="E204" s="203" t="s">
        <v>1</v>
      </c>
      <c r="F204" s="204" t="s">
        <v>264</v>
      </c>
      <c r="G204" s="201"/>
      <c r="H204" s="205">
        <v>72.3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145</v>
      </c>
      <c r="AU204" s="211" t="s">
        <v>86</v>
      </c>
      <c r="AV204" s="13" t="s">
        <v>86</v>
      </c>
      <c r="AW204" s="13" t="s">
        <v>33</v>
      </c>
      <c r="AX204" s="13" t="s">
        <v>77</v>
      </c>
      <c r="AY204" s="211" t="s">
        <v>137</v>
      </c>
    </row>
    <row r="205" spans="1:65" s="2" customFormat="1" ht="24.2" customHeight="1">
      <c r="A205" s="33"/>
      <c r="B205" s="34"/>
      <c r="C205" s="186" t="s">
        <v>265</v>
      </c>
      <c r="D205" s="186" t="s">
        <v>139</v>
      </c>
      <c r="E205" s="187" t="s">
        <v>266</v>
      </c>
      <c r="F205" s="188" t="s">
        <v>267</v>
      </c>
      <c r="G205" s="189" t="s">
        <v>153</v>
      </c>
      <c r="H205" s="190">
        <v>6.4249999999999998</v>
      </c>
      <c r="I205" s="191"/>
      <c r="J205" s="192">
        <f>ROUND(I205*H205,0)</f>
        <v>0</v>
      </c>
      <c r="K205" s="193"/>
      <c r="L205" s="38"/>
      <c r="M205" s="194" t="s">
        <v>1</v>
      </c>
      <c r="N205" s="195" t="s">
        <v>42</v>
      </c>
      <c r="O205" s="70"/>
      <c r="P205" s="196">
        <f>O205*H205</f>
        <v>0</v>
      </c>
      <c r="Q205" s="196">
        <v>2.45329</v>
      </c>
      <c r="R205" s="196">
        <f>Q205*H205</f>
        <v>15.762388249999999</v>
      </c>
      <c r="S205" s="196">
        <v>0</v>
      </c>
      <c r="T205" s="19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8" t="s">
        <v>143</v>
      </c>
      <c r="AT205" s="198" t="s">
        <v>139</v>
      </c>
      <c r="AU205" s="198" t="s">
        <v>86</v>
      </c>
      <c r="AY205" s="16" t="s">
        <v>137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6" t="s">
        <v>8</v>
      </c>
      <c r="BK205" s="199">
        <f>ROUND(I205*H205,0)</f>
        <v>0</v>
      </c>
      <c r="BL205" s="16" t="s">
        <v>143</v>
      </c>
      <c r="BM205" s="198" t="s">
        <v>268</v>
      </c>
    </row>
    <row r="206" spans="1:65" s="13" customFormat="1" ht="22.5">
      <c r="B206" s="200"/>
      <c r="C206" s="201"/>
      <c r="D206" s="202" t="s">
        <v>145</v>
      </c>
      <c r="E206" s="203" t="s">
        <v>1</v>
      </c>
      <c r="F206" s="204" t="s">
        <v>269</v>
      </c>
      <c r="G206" s="201"/>
      <c r="H206" s="205">
        <v>6.4249999999999998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145</v>
      </c>
      <c r="AU206" s="211" t="s">
        <v>86</v>
      </c>
      <c r="AV206" s="13" t="s">
        <v>86</v>
      </c>
      <c r="AW206" s="13" t="s">
        <v>33</v>
      </c>
      <c r="AX206" s="13" t="s">
        <v>77</v>
      </c>
      <c r="AY206" s="211" t="s">
        <v>137</v>
      </c>
    </row>
    <row r="207" spans="1:65" s="2" customFormat="1" ht="14.45" customHeight="1">
      <c r="A207" s="33"/>
      <c r="B207" s="34"/>
      <c r="C207" s="186" t="s">
        <v>270</v>
      </c>
      <c r="D207" s="186" t="s">
        <v>139</v>
      </c>
      <c r="E207" s="187" t="s">
        <v>271</v>
      </c>
      <c r="F207" s="188" t="s">
        <v>272</v>
      </c>
      <c r="G207" s="189" t="s">
        <v>142</v>
      </c>
      <c r="H207" s="190">
        <v>64.25</v>
      </c>
      <c r="I207" s="191"/>
      <c r="J207" s="192">
        <f>ROUND(I207*H207,0)</f>
        <v>0</v>
      </c>
      <c r="K207" s="193"/>
      <c r="L207" s="38"/>
      <c r="M207" s="194" t="s">
        <v>1</v>
      </c>
      <c r="N207" s="195" t="s">
        <v>42</v>
      </c>
      <c r="O207" s="70"/>
      <c r="P207" s="196">
        <f>O207*H207</f>
        <v>0</v>
      </c>
      <c r="Q207" s="196">
        <v>2.6900000000000001E-3</v>
      </c>
      <c r="R207" s="196">
        <f>Q207*H207</f>
        <v>0.1728325</v>
      </c>
      <c r="S207" s="196">
        <v>0</v>
      </c>
      <c r="T207" s="19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8" t="s">
        <v>143</v>
      </c>
      <c r="AT207" s="198" t="s">
        <v>139</v>
      </c>
      <c r="AU207" s="198" t="s">
        <v>86</v>
      </c>
      <c r="AY207" s="16" t="s">
        <v>137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6" t="s">
        <v>8</v>
      </c>
      <c r="BK207" s="199">
        <f>ROUND(I207*H207,0)</f>
        <v>0</v>
      </c>
      <c r="BL207" s="16" t="s">
        <v>143</v>
      </c>
      <c r="BM207" s="198" t="s">
        <v>273</v>
      </c>
    </row>
    <row r="208" spans="1:65" s="13" customFormat="1" ht="22.5">
      <c r="B208" s="200"/>
      <c r="C208" s="201"/>
      <c r="D208" s="202" t="s">
        <v>145</v>
      </c>
      <c r="E208" s="203" t="s">
        <v>1</v>
      </c>
      <c r="F208" s="204" t="s">
        <v>274</v>
      </c>
      <c r="G208" s="201"/>
      <c r="H208" s="205">
        <v>64.25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145</v>
      </c>
      <c r="AU208" s="211" t="s">
        <v>86</v>
      </c>
      <c r="AV208" s="13" t="s">
        <v>86</v>
      </c>
      <c r="AW208" s="13" t="s">
        <v>33</v>
      </c>
      <c r="AX208" s="13" t="s">
        <v>77</v>
      </c>
      <c r="AY208" s="211" t="s">
        <v>137</v>
      </c>
    </row>
    <row r="209" spans="1:65" s="2" customFormat="1" ht="14.45" customHeight="1">
      <c r="A209" s="33"/>
      <c r="B209" s="34"/>
      <c r="C209" s="186" t="s">
        <v>275</v>
      </c>
      <c r="D209" s="186" t="s">
        <v>139</v>
      </c>
      <c r="E209" s="187" t="s">
        <v>276</v>
      </c>
      <c r="F209" s="188" t="s">
        <v>277</v>
      </c>
      <c r="G209" s="189" t="s">
        <v>142</v>
      </c>
      <c r="H209" s="190">
        <v>64.25</v>
      </c>
      <c r="I209" s="191"/>
      <c r="J209" s="192">
        <f>ROUND(I209*H209,0)</f>
        <v>0</v>
      </c>
      <c r="K209" s="193"/>
      <c r="L209" s="38"/>
      <c r="M209" s="194" t="s">
        <v>1</v>
      </c>
      <c r="N209" s="195" t="s">
        <v>42</v>
      </c>
      <c r="O209" s="70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8" t="s">
        <v>143</v>
      </c>
      <c r="AT209" s="198" t="s">
        <v>139</v>
      </c>
      <c r="AU209" s="198" t="s">
        <v>86</v>
      </c>
      <c r="AY209" s="16" t="s">
        <v>137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6" t="s">
        <v>8</v>
      </c>
      <c r="BK209" s="199">
        <f>ROUND(I209*H209,0)</f>
        <v>0</v>
      </c>
      <c r="BL209" s="16" t="s">
        <v>143</v>
      </c>
      <c r="BM209" s="198" t="s">
        <v>278</v>
      </c>
    </row>
    <row r="210" spans="1:65" s="2" customFormat="1" ht="14.45" customHeight="1">
      <c r="A210" s="33"/>
      <c r="B210" s="34"/>
      <c r="C210" s="186" t="s">
        <v>279</v>
      </c>
      <c r="D210" s="186" t="s">
        <v>139</v>
      </c>
      <c r="E210" s="187" t="s">
        <v>280</v>
      </c>
      <c r="F210" s="188" t="s">
        <v>281</v>
      </c>
      <c r="G210" s="189" t="s">
        <v>203</v>
      </c>
      <c r="H210" s="190">
        <v>0.57999999999999996</v>
      </c>
      <c r="I210" s="191"/>
      <c r="J210" s="192">
        <f>ROUND(I210*H210,0)</f>
        <v>0</v>
      </c>
      <c r="K210" s="193"/>
      <c r="L210" s="38"/>
      <c r="M210" s="194" t="s">
        <v>1</v>
      </c>
      <c r="N210" s="195" t="s">
        <v>42</v>
      </c>
      <c r="O210" s="70"/>
      <c r="P210" s="196">
        <f>O210*H210</f>
        <v>0</v>
      </c>
      <c r="Q210" s="196">
        <v>1.0606199999999999</v>
      </c>
      <c r="R210" s="196">
        <f>Q210*H210</f>
        <v>0.61515959999999992</v>
      </c>
      <c r="S210" s="196">
        <v>0</v>
      </c>
      <c r="T210" s="19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8" t="s">
        <v>143</v>
      </c>
      <c r="AT210" s="198" t="s">
        <v>139</v>
      </c>
      <c r="AU210" s="198" t="s">
        <v>86</v>
      </c>
      <c r="AY210" s="16" t="s">
        <v>137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6" t="s">
        <v>8</v>
      </c>
      <c r="BK210" s="199">
        <f>ROUND(I210*H210,0)</f>
        <v>0</v>
      </c>
      <c r="BL210" s="16" t="s">
        <v>143</v>
      </c>
      <c r="BM210" s="198" t="s">
        <v>282</v>
      </c>
    </row>
    <row r="211" spans="1:65" s="13" customFormat="1" ht="33.75">
      <c r="B211" s="200"/>
      <c r="C211" s="201"/>
      <c r="D211" s="202" t="s">
        <v>145</v>
      </c>
      <c r="E211" s="203" t="s">
        <v>1</v>
      </c>
      <c r="F211" s="204" t="s">
        <v>283</v>
      </c>
      <c r="G211" s="201"/>
      <c r="H211" s="205">
        <v>0.44600000000000001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145</v>
      </c>
      <c r="AU211" s="211" t="s">
        <v>86</v>
      </c>
      <c r="AV211" s="13" t="s">
        <v>86</v>
      </c>
      <c r="AW211" s="13" t="s">
        <v>33</v>
      </c>
      <c r="AX211" s="13" t="s">
        <v>77</v>
      </c>
      <c r="AY211" s="211" t="s">
        <v>137</v>
      </c>
    </row>
    <row r="212" spans="1:65" s="13" customFormat="1" ht="45">
      <c r="B212" s="200"/>
      <c r="C212" s="201"/>
      <c r="D212" s="202" t="s">
        <v>145</v>
      </c>
      <c r="E212" s="203" t="s">
        <v>1</v>
      </c>
      <c r="F212" s="204" t="s">
        <v>284</v>
      </c>
      <c r="G212" s="201"/>
      <c r="H212" s="205">
        <v>0.13400000000000001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145</v>
      </c>
      <c r="AU212" s="211" t="s">
        <v>86</v>
      </c>
      <c r="AV212" s="13" t="s">
        <v>86</v>
      </c>
      <c r="AW212" s="13" t="s">
        <v>33</v>
      </c>
      <c r="AX212" s="13" t="s">
        <v>77</v>
      </c>
      <c r="AY212" s="211" t="s">
        <v>137</v>
      </c>
    </row>
    <row r="213" spans="1:65" s="2" customFormat="1" ht="24.2" customHeight="1">
      <c r="A213" s="33"/>
      <c r="B213" s="34"/>
      <c r="C213" s="186" t="s">
        <v>285</v>
      </c>
      <c r="D213" s="186" t="s">
        <v>139</v>
      </c>
      <c r="E213" s="187" t="s">
        <v>286</v>
      </c>
      <c r="F213" s="188" t="s">
        <v>287</v>
      </c>
      <c r="G213" s="189" t="s">
        <v>153</v>
      </c>
      <c r="H213" s="190">
        <v>75.680000000000007</v>
      </c>
      <c r="I213" s="191"/>
      <c r="J213" s="192">
        <f>ROUND(I213*H213,0)</f>
        <v>0</v>
      </c>
      <c r="K213" s="193"/>
      <c r="L213" s="38"/>
      <c r="M213" s="194" t="s">
        <v>1</v>
      </c>
      <c r="N213" s="195" t="s">
        <v>42</v>
      </c>
      <c r="O213" s="70"/>
      <c r="P213" s="196">
        <f>O213*H213</f>
        <v>0</v>
      </c>
      <c r="Q213" s="196">
        <v>2.45329</v>
      </c>
      <c r="R213" s="196">
        <f>Q213*H213</f>
        <v>185.66498720000001</v>
      </c>
      <c r="S213" s="196">
        <v>0</v>
      </c>
      <c r="T213" s="19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8" t="s">
        <v>143</v>
      </c>
      <c r="AT213" s="198" t="s">
        <v>139</v>
      </c>
      <c r="AU213" s="198" t="s">
        <v>86</v>
      </c>
      <c r="AY213" s="16" t="s">
        <v>137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6" t="s">
        <v>8</v>
      </c>
      <c r="BK213" s="199">
        <f>ROUND(I213*H213,0)</f>
        <v>0</v>
      </c>
      <c r="BL213" s="16" t="s">
        <v>143</v>
      </c>
      <c r="BM213" s="198" t="s">
        <v>288</v>
      </c>
    </row>
    <row r="214" spans="1:65" s="13" customFormat="1">
      <c r="B214" s="200"/>
      <c r="C214" s="201"/>
      <c r="D214" s="202" t="s">
        <v>145</v>
      </c>
      <c r="E214" s="203" t="s">
        <v>1</v>
      </c>
      <c r="F214" s="204" t="s">
        <v>289</v>
      </c>
      <c r="G214" s="201"/>
      <c r="H214" s="205">
        <v>34.96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145</v>
      </c>
      <c r="AU214" s="211" t="s">
        <v>86</v>
      </c>
      <c r="AV214" s="13" t="s">
        <v>86</v>
      </c>
      <c r="AW214" s="13" t="s">
        <v>33</v>
      </c>
      <c r="AX214" s="13" t="s">
        <v>77</v>
      </c>
      <c r="AY214" s="211" t="s">
        <v>137</v>
      </c>
    </row>
    <row r="215" spans="1:65" s="13" customFormat="1">
      <c r="B215" s="200"/>
      <c r="C215" s="201"/>
      <c r="D215" s="202" t="s">
        <v>145</v>
      </c>
      <c r="E215" s="203" t="s">
        <v>1</v>
      </c>
      <c r="F215" s="204" t="s">
        <v>290</v>
      </c>
      <c r="G215" s="201"/>
      <c r="H215" s="205">
        <v>11.52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145</v>
      </c>
      <c r="AU215" s="211" t="s">
        <v>86</v>
      </c>
      <c r="AV215" s="13" t="s">
        <v>86</v>
      </c>
      <c r="AW215" s="13" t="s">
        <v>33</v>
      </c>
      <c r="AX215" s="13" t="s">
        <v>77</v>
      </c>
      <c r="AY215" s="211" t="s">
        <v>137</v>
      </c>
    </row>
    <row r="216" spans="1:65" s="13" customFormat="1">
      <c r="B216" s="200"/>
      <c r="C216" s="201"/>
      <c r="D216" s="202" t="s">
        <v>145</v>
      </c>
      <c r="E216" s="203" t="s">
        <v>1</v>
      </c>
      <c r="F216" s="204" t="s">
        <v>291</v>
      </c>
      <c r="G216" s="201"/>
      <c r="H216" s="205">
        <v>29.2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145</v>
      </c>
      <c r="AU216" s="211" t="s">
        <v>86</v>
      </c>
      <c r="AV216" s="13" t="s">
        <v>86</v>
      </c>
      <c r="AW216" s="13" t="s">
        <v>33</v>
      </c>
      <c r="AX216" s="13" t="s">
        <v>77</v>
      </c>
      <c r="AY216" s="211" t="s">
        <v>137</v>
      </c>
    </row>
    <row r="217" spans="1:65" s="2" customFormat="1" ht="14.45" customHeight="1">
      <c r="A217" s="33"/>
      <c r="B217" s="34"/>
      <c r="C217" s="186" t="s">
        <v>292</v>
      </c>
      <c r="D217" s="186" t="s">
        <v>139</v>
      </c>
      <c r="E217" s="187" t="s">
        <v>293</v>
      </c>
      <c r="F217" s="188" t="s">
        <v>294</v>
      </c>
      <c r="G217" s="189" t="s">
        <v>142</v>
      </c>
      <c r="H217" s="190">
        <v>150.4</v>
      </c>
      <c r="I217" s="191"/>
      <c r="J217" s="192">
        <f>ROUND(I217*H217,0)</f>
        <v>0</v>
      </c>
      <c r="K217" s="193"/>
      <c r="L217" s="38"/>
      <c r="M217" s="194" t="s">
        <v>1</v>
      </c>
      <c r="N217" s="195" t="s">
        <v>42</v>
      </c>
      <c r="O217" s="70"/>
      <c r="P217" s="196">
        <f>O217*H217</f>
        <v>0</v>
      </c>
      <c r="Q217" s="196">
        <v>2.64E-3</v>
      </c>
      <c r="R217" s="196">
        <f>Q217*H217</f>
        <v>0.39705600000000002</v>
      </c>
      <c r="S217" s="196">
        <v>0</v>
      </c>
      <c r="T217" s="19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8" t="s">
        <v>143</v>
      </c>
      <c r="AT217" s="198" t="s">
        <v>139</v>
      </c>
      <c r="AU217" s="198" t="s">
        <v>86</v>
      </c>
      <c r="AY217" s="16" t="s">
        <v>137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6" t="s">
        <v>8</v>
      </c>
      <c r="BK217" s="199">
        <f>ROUND(I217*H217,0)</f>
        <v>0</v>
      </c>
      <c r="BL217" s="16" t="s">
        <v>143</v>
      </c>
      <c r="BM217" s="198" t="s">
        <v>295</v>
      </c>
    </row>
    <row r="218" spans="1:65" s="13" customFormat="1" ht="22.5">
      <c r="B218" s="200"/>
      <c r="C218" s="201"/>
      <c r="D218" s="202" t="s">
        <v>145</v>
      </c>
      <c r="E218" s="203" t="s">
        <v>1</v>
      </c>
      <c r="F218" s="204" t="s">
        <v>296</v>
      </c>
      <c r="G218" s="201"/>
      <c r="H218" s="205">
        <v>68.8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145</v>
      </c>
      <c r="AU218" s="211" t="s">
        <v>86</v>
      </c>
      <c r="AV218" s="13" t="s">
        <v>86</v>
      </c>
      <c r="AW218" s="13" t="s">
        <v>33</v>
      </c>
      <c r="AX218" s="13" t="s">
        <v>77</v>
      </c>
      <c r="AY218" s="211" t="s">
        <v>137</v>
      </c>
    </row>
    <row r="219" spans="1:65" s="13" customFormat="1">
      <c r="B219" s="200"/>
      <c r="C219" s="201"/>
      <c r="D219" s="202" t="s">
        <v>145</v>
      </c>
      <c r="E219" s="203" t="s">
        <v>1</v>
      </c>
      <c r="F219" s="204" t="s">
        <v>297</v>
      </c>
      <c r="G219" s="201"/>
      <c r="H219" s="205">
        <v>19.2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145</v>
      </c>
      <c r="AU219" s="211" t="s">
        <v>86</v>
      </c>
      <c r="AV219" s="13" t="s">
        <v>86</v>
      </c>
      <c r="AW219" s="13" t="s">
        <v>33</v>
      </c>
      <c r="AX219" s="13" t="s">
        <v>77</v>
      </c>
      <c r="AY219" s="211" t="s">
        <v>137</v>
      </c>
    </row>
    <row r="220" spans="1:65" s="13" customFormat="1" ht="22.5">
      <c r="B220" s="200"/>
      <c r="C220" s="201"/>
      <c r="D220" s="202" t="s">
        <v>145</v>
      </c>
      <c r="E220" s="203" t="s">
        <v>1</v>
      </c>
      <c r="F220" s="204" t="s">
        <v>298</v>
      </c>
      <c r="G220" s="201"/>
      <c r="H220" s="205">
        <v>62.4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145</v>
      </c>
      <c r="AU220" s="211" t="s">
        <v>86</v>
      </c>
      <c r="AV220" s="13" t="s">
        <v>86</v>
      </c>
      <c r="AW220" s="13" t="s">
        <v>33</v>
      </c>
      <c r="AX220" s="13" t="s">
        <v>77</v>
      </c>
      <c r="AY220" s="211" t="s">
        <v>137</v>
      </c>
    </row>
    <row r="221" spans="1:65" s="2" customFormat="1" ht="14.45" customHeight="1">
      <c r="A221" s="33"/>
      <c r="B221" s="34"/>
      <c r="C221" s="186" t="s">
        <v>299</v>
      </c>
      <c r="D221" s="186" t="s">
        <v>139</v>
      </c>
      <c r="E221" s="187" t="s">
        <v>300</v>
      </c>
      <c r="F221" s="188" t="s">
        <v>301</v>
      </c>
      <c r="G221" s="189" t="s">
        <v>142</v>
      </c>
      <c r="H221" s="190">
        <v>150.4</v>
      </c>
      <c r="I221" s="191"/>
      <c r="J221" s="192">
        <f>ROUND(I221*H221,0)</f>
        <v>0</v>
      </c>
      <c r="K221" s="193"/>
      <c r="L221" s="38"/>
      <c r="M221" s="194" t="s">
        <v>1</v>
      </c>
      <c r="N221" s="195" t="s">
        <v>42</v>
      </c>
      <c r="O221" s="70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8" t="s">
        <v>143</v>
      </c>
      <c r="AT221" s="198" t="s">
        <v>139</v>
      </c>
      <c r="AU221" s="198" t="s">
        <v>86</v>
      </c>
      <c r="AY221" s="16" t="s">
        <v>137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6" t="s">
        <v>8</v>
      </c>
      <c r="BK221" s="199">
        <f>ROUND(I221*H221,0)</f>
        <v>0</v>
      </c>
      <c r="BL221" s="16" t="s">
        <v>143</v>
      </c>
      <c r="BM221" s="198" t="s">
        <v>302</v>
      </c>
    </row>
    <row r="222" spans="1:65" s="2" customFormat="1" ht="14.45" customHeight="1">
      <c r="A222" s="33"/>
      <c r="B222" s="34"/>
      <c r="C222" s="186" t="s">
        <v>303</v>
      </c>
      <c r="D222" s="186" t="s">
        <v>139</v>
      </c>
      <c r="E222" s="187" t="s">
        <v>304</v>
      </c>
      <c r="F222" s="188" t="s">
        <v>305</v>
      </c>
      <c r="G222" s="189" t="s">
        <v>203</v>
      </c>
      <c r="H222" s="190">
        <v>4.8209999999999997</v>
      </c>
      <c r="I222" s="191"/>
      <c r="J222" s="192">
        <f>ROUND(I222*H222,0)</f>
        <v>0</v>
      </c>
      <c r="K222" s="193"/>
      <c r="L222" s="38"/>
      <c r="M222" s="194" t="s">
        <v>1</v>
      </c>
      <c r="N222" s="195" t="s">
        <v>42</v>
      </c>
      <c r="O222" s="70"/>
      <c r="P222" s="196">
        <f>O222*H222</f>
        <v>0</v>
      </c>
      <c r="Q222" s="196">
        <v>1.0606199999999999</v>
      </c>
      <c r="R222" s="196">
        <f>Q222*H222</f>
        <v>5.1132490199999996</v>
      </c>
      <c r="S222" s="196">
        <v>0</v>
      </c>
      <c r="T222" s="197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8" t="s">
        <v>143</v>
      </c>
      <c r="AT222" s="198" t="s">
        <v>139</v>
      </c>
      <c r="AU222" s="198" t="s">
        <v>86</v>
      </c>
      <c r="AY222" s="16" t="s">
        <v>137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6" t="s">
        <v>8</v>
      </c>
      <c r="BK222" s="199">
        <f>ROUND(I222*H222,0)</f>
        <v>0</v>
      </c>
      <c r="BL222" s="16" t="s">
        <v>143</v>
      </c>
      <c r="BM222" s="198" t="s">
        <v>306</v>
      </c>
    </row>
    <row r="223" spans="1:65" s="13" customFormat="1" ht="33.75">
      <c r="B223" s="200"/>
      <c r="C223" s="201"/>
      <c r="D223" s="202" t="s">
        <v>145</v>
      </c>
      <c r="E223" s="203" t="s">
        <v>1</v>
      </c>
      <c r="F223" s="204" t="s">
        <v>307</v>
      </c>
      <c r="G223" s="201"/>
      <c r="H223" s="205">
        <v>0.89500000000000002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145</v>
      </c>
      <c r="AU223" s="211" t="s">
        <v>86</v>
      </c>
      <c r="AV223" s="13" t="s">
        <v>86</v>
      </c>
      <c r="AW223" s="13" t="s">
        <v>33</v>
      </c>
      <c r="AX223" s="13" t="s">
        <v>77</v>
      </c>
      <c r="AY223" s="211" t="s">
        <v>137</v>
      </c>
    </row>
    <row r="224" spans="1:65" s="13" customFormat="1" ht="33.75">
      <c r="B224" s="200"/>
      <c r="C224" s="201"/>
      <c r="D224" s="202" t="s">
        <v>145</v>
      </c>
      <c r="E224" s="203" t="s">
        <v>1</v>
      </c>
      <c r="F224" s="204" t="s">
        <v>308</v>
      </c>
      <c r="G224" s="201"/>
      <c r="H224" s="205">
        <v>0.90900000000000003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145</v>
      </c>
      <c r="AU224" s="211" t="s">
        <v>86</v>
      </c>
      <c r="AV224" s="13" t="s">
        <v>86</v>
      </c>
      <c r="AW224" s="13" t="s">
        <v>33</v>
      </c>
      <c r="AX224" s="13" t="s">
        <v>77</v>
      </c>
      <c r="AY224" s="211" t="s">
        <v>137</v>
      </c>
    </row>
    <row r="225" spans="1:65" s="13" customFormat="1" ht="33.75">
      <c r="B225" s="200"/>
      <c r="C225" s="201"/>
      <c r="D225" s="202" t="s">
        <v>145</v>
      </c>
      <c r="E225" s="203" t="s">
        <v>1</v>
      </c>
      <c r="F225" s="204" t="s">
        <v>309</v>
      </c>
      <c r="G225" s="201"/>
      <c r="H225" s="205">
        <v>0.43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145</v>
      </c>
      <c r="AU225" s="211" t="s">
        <v>86</v>
      </c>
      <c r="AV225" s="13" t="s">
        <v>86</v>
      </c>
      <c r="AW225" s="13" t="s">
        <v>33</v>
      </c>
      <c r="AX225" s="13" t="s">
        <v>77</v>
      </c>
      <c r="AY225" s="211" t="s">
        <v>137</v>
      </c>
    </row>
    <row r="226" spans="1:65" s="13" customFormat="1" ht="33.75">
      <c r="B226" s="200"/>
      <c r="C226" s="201"/>
      <c r="D226" s="202" t="s">
        <v>145</v>
      </c>
      <c r="E226" s="203" t="s">
        <v>1</v>
      </c>
      <c r="F226" s="204" t="s">
        <v>310</v>
      </c>
      <c r="G226" s="201"/>
      <c r="H226" s="205">
        <v>0.70699999999999996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145</v>
      </c>
      <c r="AU226" s="211" t="s">
        <v>86</v>
      </c>
      <c r="AV226" s="13" t="s">
        <v>86</v>
      </c>
      <c r="AW226" s="13" t="s">
        <v>33</v>
      </c>
      <c r="AX226" s="13" t="s">
        <v>77</v>
      </c>
      <c r="AY226" s="211" t="s">
        <v>137</v>
      </c>
    </row>
    <row r="227" spans="1:65" s="13" customFormat="1" ht="33.75">
      <c r="B227" s="200"/>
      <c r="C227" s="201"/>
      <c r="D227" s="202" t="s">
        <v>145</v>
      </c>
      <c r="E227" s="203" t="s">
        <v>1</v>
      </c>
      <c r="F227" s="204" t="s">
        <v>311</v>
      </c>
      <c r="G227" s="201"/>
      <c r="H227" s="205">
        <v>0.22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145</v>
      </c>
      <c r="AU227" s="211" t="s">
        <v>86</v>
      </c>
      <c r="AV227" s="13" t="s">
        <v>86</v>
      </c>
      <c r="AW227" s="13" t="s">
        <v>33</v>
      </c>
      <c r="AX227" s="13" t="s">
        <v>77</v>
      </c>
      <c r="AY227" s="211" t="s">
        <v>137</v>
      </c>
    </row>
    <row r="228" spans="1:65" s="13" customFormat="1" ht="33.75">
      <c r="B228" s="200"/>
      <c r="C228" s="201"/>
      <c r="D228" s="202" t="s">
        <v>145</v>
      </c>
      <c r="E228" s="203" t="s">
        <v>1</v>
      </c>
      <c r="F228" s="204" t="s">
        <v>312</v>
      </c>
      <c r="G228" s="201"/>
      <c r="H228" s="205">
        <v>0.90900000000000003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145</v>
      </c>
      <c r="AU228" s="211" t="s">
        <v>86</v>
      </c>
      <c r="AV228" s="13" t="s">
        <v>86</v>
      </c>
      <c r="AW228" s="13" t="s">
        <v>33</v>
      </c>
      <c r="AX228" s="13" t="s">
        <v>77</v>
      </c>
      <c r="AY228" s="211" t="s">
        <v>137</v>
      </c>
    </row>
    <row r="229" spans="1:65" s="13" customFormat="1" ht="33.75">
      <c r="B229" s="200"/>
      <c r="C229" s="201"/>
      <c r="D229" s="202" t="s">
        <v>145</v>
      </c>
      <c r="E229" s="203" t="s">
        <v>1</v>
      </c>
      <c r="F229" s="204" t="s">
        <v>313</v>
      </c>
      <c r="G229" s="201"/>
      <c r="H229" s="205">
        <v>0.751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145</v>
      </c>
      <c r="AU229" s="211" t="s">
        <v>86</v>
      </c>
      <c r="AV229" s="13" t="s">
        <v>86</v>
      </c>
      <c r="AW229" s="13" t="s">
        <v>33</v>
      </c>
      <c r="AX229" s="13" t="s">
        <v>77</v>
      </c>
      <c r="AY229" s="211" t="s">
        <v>137</v>
      </c>
    </row>
    <row r="230" spans="1:65" s="2" customFormat="1" ht="24.2" customHeight="1">
      <c r="A230" s="33"/>
      <c r="B230" s="34"/>
      <c r="C230" s="186" t="s">
        <v>314</v>
      </c>
      <c r="D230" s="186" t="s">
        <v>139</v>
      </c>
      <c r="E230" s="187" t="s">
        <v>315</v>
      </c>
      <c r="F230" s="188" t="s">
        <v>316</v>
      </c>
      <c r="G230" s="189" t="s">
        <v>142</v>
      </c>
      <c r="H230" s="190">
        <v>4</v>
      </c>
      <c r="I230" s="191"/>
      <c r="J230" s="192">
        <f>ROUND(I230*H230,0)</f>
        <v>0</v>
      </c>
      <c r="K230" s="193"/>
      <c r="L230" s="38"/>
      <c r="M230" s="194" t="s">
        <v>1</v>
      </c>
      <c r="N230" s="195" t="s">
        <v>42</v>
      </c>
      <c r="O230" s="70"/>
      <c r="P230" s="196">
        <f>O230*H230</f>
        <v>0</v>
      </c>
      <c r="Q230" s="196">
        <v>5.3240000000000003E-2</v>
      </c>
      <c r="R230" s="196">
        <f>Q230*H230</f>
        <v>0.21296000000000001</v>
      </c>
      <c r="S230" s="196">
        <v>0</v>
      </c>
      <c r="T230" s="19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8" t="s">
        <v>143</v>
      </c>
      <c r="AT230" s="198" t="s">
        <v>139</v>
      </c>
      <c r="AU230" s="198" t="s">
        <v>86</v>
      </c>
      <c r="AY230" s="16" t="s">
        <v>137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6" t="s">
        <v>8</v>
      </c>
      <c r="BK230" s="199">
        <f>ROUND(I230*H230,0)</f>
        <v>0</v>
      </c>
      <c r="BL230" s="16" t="s">
        <v>143</v>
      </c>
      <c r="BM230" s="198" t="s">
        <v>317</v>
      </c>
    </row>
    <row r="231" spans="1:65" s="13" customFormat="1">
      <c r="B231" s="200"/>
      <c r="C231" s="201"/>
      <c r="D231" s="202" t="s">
        <v>145</v>
      </c>
      <c r="E231" s="203" t="s">
        <v>1</v>
      </c>
      <c r="F231" s="204" t="s">
        <v>318</v>
      </c>
      <c r="G231" s="201"/>
      <c r="H231" s="205">
        <v>4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145</v>
      </c>
      <c r="AU231" s="211" t="s">
        <v>86</v>
      </c>
      <c r="AV231" s="13" t="s">
        <v>86</v>
      </c>
      <c r="AW231" s="13" t="s">
        <v>33</v>
      </c>
      <c r="AX231" s="13" t="s">
        <v>77</v>
      </c>
      <c r="AY231" s="211" t="s">
        <v>137</v>
      </c>
    </row>
    <row r="232" spans="1:65" s="12" customFormat="1" ht="22.9" customHeight="1">
      <c r="B232" s="170"/>
      <c r="C232" s="171"/>
      <c r="D232" s="172" t="s">
        <v>76</v>
      </c>
      <c r="E232" s="184" t="s">
        <v>150</v>
      </c>
      <c r="F232" s="184" t="s">
        <v>319</v>
      </c>
      <c r="G232" s="171"/>
      <c r="H232" s="171"/>
      <c r="I232" s="174"/>
      <c r="J232" s="185">
        <f>BK232</f>
        <v>0</v>
      </c>
      <c r="K232" s="171"/>
      <c r="L232" s="176"/>
      <c r="M232" s="177"/>
      <c r="N232" s="178"/>
      <c r="O232" s="178"/>
      <c r="P232" s="179">
        <f>SUM(P233:P259)</f>
        <v>0</v>
      </c>
      <c r="Q232" s="178"/>
      <c r="R232" s="179">
        <f>SUM(R233:R259)</f>
        <v>60.610453820000004</v>
      </c>
      <c r="S232" s="178"/>
      <c r="T232" s="180">
        <f>SUM(T233:T259)</f>
        <v>0</v>
      </c>
      <c r="AR232" s="181" t="s">
        <v>8</v>
      </c>
      <c r="AT232" s="182" t="s">
        <v>76</v>
      </c>
      <c r="AU232" s="182" t="s">
        <v>8</v>
      </c>
      <c r="AY232" s="181" t="s">
        <v>137</v>
      </c>
      <c r="BK232" s="183">
        <f>SUM(BK233:BK259)</f>
        <v>0</v>
      </c>
    </row>
    <row r="233" spans="1:65" s="2" customFormat="1" ht="24.2" customHeight="1">
      <c r="A233" s="33"/>
      <c r="B233" s="34"/>
      <c r="C233" s="186" t="s">
        <v>320</v>
      </c>
      <c r="D233" s="186" t="s">
        <v>139</v>
      </c>
      <c r="E233" s="187" t="s">
        <v>321</v>
      </c>
      <c r="F233" s="188" t="s">
        <v>322</v>
      </c>
      <c r="G233" s="189" t="s">
        <v>142</v>
      </c>
      <c r="H233" s="190">
        <v>86.19</v>
      </c>
      <c r="I233" s="191"/>
      <c r="J233" s="192">
        <f>ROUND(I233*H233,0)</f>
        <v>0</v>
      </c>
      <c r="K233" s="193"/>
      <c r="L233" s="38"/>
      <c r="M233" s="194" t="s">
        <v>1</v>
      </c>
      <c r="N233" s="195" t="s">
        <v>42</v>
      </c>
      <c r="O233" s="70"/>
      <c r="P233" s="196">
        <f>O233*H233</f>
        <v>0</v>
      </c>
      <c r="Q233" s="196">
        <v>0.54605000000000004</v>
      </c>
      <c r="R233" s="196">
        <f>Q233*H233</f>
        <v>47.064049500000003</v>
      </c>
      <c r="S233" s="196">
        <v>0</v>
      </c>
      <c r="T233" s="19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8" t="s">
        <v>143</v>
      </c>
      <c r="AT233" s="198" t="s">
        <v>139</v>
      </c>
      <c r="AU233" s="198" t="s">
        <v>86</v>
      </c>
      <c r="AY233" s="16" t="s">
        <v>137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6" t="s">
        <v>8</v>
      </c>
      <c r="BK233" s="199">
        <f>ROUND(I233*H233,0)</f>
        <v>0</v>
      </c>
      <c r="BL233" s="16" t="s">
        <v>143</v>
      </c>
      <c r="BM233" s="198" t="s">
        <v>323</v>
      </c>
    </row>
    <row r="234" spans="1:65" s="13" customFormat="1">
      <c r="B234" s="200"/>
      <c r="C234" s="201"/>
      <c r="D234" s="202" t="s">
        <v>145</v>
      </c>
      <c r="E234" s="203" t="s">
        <v>1</v>
      </c>
      <c r="F234" s="204" t="s">
        <v>324</v>
      </c>
      <c r="G234" s="201"/>
      <c r="H234" s="205">
        <v>68.17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145</v>
      </c>
      <c r="AU234" s="211" t="s">
        <v>86</v>
      </c>
      <c r="AV234" s="13" t="s">
        <v>86</v>
      </c>
      <c r="AW234" s="13" t="s">
        <v>33</v>
      </c>
      <c r="AX234" s="13" t="s">
        <v>77</v>
      </c>
      <c r="AY234" s="211" t="s">
        <v>137</v>
      </c>
    </row>
    <row r="235" spans="1:65" s="13" customFormat="1">
      <c r="B235" s="200"/>
      <c r="C235" s="201"/>
      <c r="D235" s="202" t="s">
        <v>145</v>
      </c>
      <c r="E235" s="203" t="s">
        <v>1</v>
      </c>
      <c r="F235" s="204" t="s">
        <v>325</v>
      </c>
      <c r="G235" s="201"/>
      <c r="H235" s="205">
        <v>18.02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145</v>
      </c>
      <c r="AU235" s="211" t="s">
        <v>86</v>
      </c>
      <c r="AV235" s="13" t="s">
        <v>86</v>
      </c>
      <c r="AW235" s="13" t="s">
        <v>33</v>
      </c>
      <c r="AX235" s="13" t="s">
        <v>77</v>
      </c>
      <c r="AY235" s="211" t="s">
        <v>137</v>
      </c>
    </row>
    <row r="236" spans="1:65" s="2" customFormat="1" ht="37.9" customHeight="1">
      <c r="A236" s="33"/>
      <c r="B236" s="34"/>
      <c r="C236" s="186" t="s">
        <v>326</v>
      </c>
      <c r="D236" s="186" t="s">
        <v>139</v>
      </c>
      <c r="E236" s="187" t="s">
        <v>327</v>
      </c>
      <c r="F236" s="188" t="s">
        <v>328</v>
      </c>
      <c r="G236" s="189" t="s">
        <v>142</v>
      </c>
      <c r="H236" s="190">
        <v>50.854999999999997</v>
      </c>
      <c r="I236" s="191"/>
      <c r="J236" s="192">
        <f>ROUND(I236*H236,0)</f>
        <v>0</v>
      </c>
      <c r="K236" s="193"/>
      <c r="L236" s="38"/>
      <c r="M236" s="194" t="s">
        <v>1</v>
      </c>
      <c r="N236" s="195" t="s">
        <v>42</v>
      </c>
      <c r="O236" s="70"/>
      <c r="P236" s="196">
        <f>O236*H236</f>
        <v>0</v>
      </c>
      <c r="Q236" s="196">
        <v>0.14854000000000001</v>
      </c>
      <c r="R236" s="196">
        <f>Q236*H236</f>
        <v>7.5540016999999997</v>
      </c>
      <c r="S236" s="196">
        <v>0</v>
      </c>
      <c r="T236" s="197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8" t="s">
        <v>143</v>
      </c>
      <c r="AT236" s="198" t="s">
        <v>139</v>
      </c>
      <c r="AU236" s="198" t="s">
        <v>86</v>
      </c>
      <c r="AY236" s="16" t="s">
        <v>137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6" t="s">
        <v>8</v>
      </c>
      <c r="BK236" s="199">
        <f>ROUND(I236*H236,0)</f>
        <v>0</v>
      </c>
      <c r="BL236" s="16" t="s">
        <v>143</v>
      </c>
      <c r="BM236" s="198" t="s">
        <v>329</v>
      </c>
    </row>
    <row r="237" spans="1:65" s="13" customFormat="1">
      <c r="B237" s="200"/>
      <c r="C237" s="201"/>
      <c r="D237" s="202" t="s">
        <v>145</v>
      </c>
      <c r="E237" s="203" t="s">
        <v>1</v>
      </c>
      <c r="F237" s="204" t="s">
        <v>330</v>
      </c>
      <c r="G237" s="201"/>
      <c r="H237" s="205">
        <v>48.51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145</v>
      </c>
      <c r="AU237" s="211" t="s">
        <v>86</v>
      </c>
      <c r="AV237" s="13" t="s">
        <v>86</v>
      </c>
      <c r="AW237" s="13" t="s">
        <v>33</v>
      </c>
      <c r="AX237" s="13" t="s">
        <v>77</v>
      </c>
      <c r="AY237" s="211" t="s">
        <v>137</v>
      </c>
    </row>
    <row r="238" spans="1:65" s="13" customFormat="1">
      <c r="B238" s="200"/>
      <c r="C238" s="201"/>
      <c r="D238" s="202" t="s">
        <v>145</v>
      </c>
      <c r="E238" s="203" t="s">
        <v>1</v>
      </c>
      <c r="F238" s="204" t="s">
        <v>331</v>
      </c>
      <c r="G238" s="201"/>
      <c r="H238" s="205">
        <v>0.215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145</v>
      </c>
      <c r="AU238" s="211" t="s">
        <v>86</v>
      </c>
      <c r="AV238" s="13" t="s">
        <v>86</v>
      </c>
      <c r="AW238" s="13" t="s">
        <v>33</v>
      </c>
      <c r="AX238" s="13" t="s">
        <v>77</v>
      </c>
      <c r="AY238" s="211" t="s">
        <v>137</v>
      </c>
    </row>
    <row r="239" spans="1:65" s="13" customFormat="1">
      <c r="B239" s="200"/>
      <c r="C239" s="201"/>
      <c r="D239" s="202" t="s">
        <v>145</v>
      </c>
      <c r="E239" s="203" t="s">
        <v>1</v>
      </c>
      <c r="F239" s="204" t="s">
        <v>332</v>
      </c>
      <c r="G239" s="201"/>
      <c r="H239" s="205">
        <v>2.13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145</v>
      </c>
      <c r="AU239" s="211" t="s">
        <v>86</v>
      </c>
      <c r="AV239" s="13" t="s">
        <v>86</v>
      </c>
      <c r="AW239" s="13" t="s">
        <v>33</v>
      </c>
      <c r="AX239" s="13" t="s">
        <v>77</v>
      </c>
      <c r="AY239" s="211" t="s">
        <v>137</v>
      </c>
    </row>
    <row r="240" spans="1:65" s="2" customFormat="1" ht="14.45" customHeight="1">
      <c r="A240" s="33"/>
      <c r="B240" s="34"/>
      <c r="C240" s="186" t="s">
        <v>333</v>
      </c>
      <c r="D240" s="186" t="s">
        <v>139</v>
      </c>
      <c r="E240" s="187" t="s">
        <v>334</v>
      </c>
      <c r="F240" s="188" t="s">
        <v>335</v>
      </c>
      <c r="G240" s="189" t="s">
        <v>203</v>
      </c>
      <c r="H240" s="190">
        <v>1.423</v>
      </c>
      <c r="I240" s="191"/>
      <c r="J240" s="192">
        <f>ROUND(I240*H240,0)</f>
        <v>0</v>
      </c>
      <c r="K240" s="193"/>
      <c r="L240" s="38"/>
      <c r="M240" s="194" t="s">
        <v>1</v>
      </c>
      <c r="N240" s="195" t="s">
        <v>42</v>
      </c>
      <c r="O240" s="70"/>
      <c r="P240" s="196">
        <f>O240*H240</f>
        <v>0</v>
      </c>
      <c r="Q240" s="196">
        <v>1.04922</v>
      </c>
      <c r="R240" s="196">
        <f>Q240*H240</f>
        <v>1.49304006</v>
      </c>
      <c r="S240" s="196">
        <v>0</v>
      </c>
      <c r="T240" s="19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8" t="s">
        <v>143</v>
      </c>
      <c r="AT240" s="198" t="s">
        <v>139</v>
      </c>
      <c r="AU240" s="198" t="s">
        <v>86</v>
      </c>
      <c r="AY240" s="16" t="s">
        <v>137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6" t="s">
        <v>8</v>
      </c>
      <c r="BK240" s="199">
        <f>ROUND(I240*H240,0)</f>
        <v>0</v>
      </c>
      <c r="BL240" s="16" t="s">
        <v>143</v>
      </c>
      <c r="BM240" s="198" t="s">
        <v>336</v>
      </c>
    </row>
    <row r="241" spans="1:65" s="13" customFormat="1" ht="22.5">
      <c r="B241" s="200"/>
      <c r="C241" s="201"/>
      <c r="D241" s="202" t="s">
        <v>145</v>
      </c>
      <c r="E241" s="203" t="s">
        <v>1</v>
      </c>
      <c r="F241" s="204" t="s">
        <v>337</v>
      </c>
      <c r="G241" s="201"/>
      <c r="H241" s="205">
        <v>0.88800000000000001</v>
      </c>
      <c r="I241" s="206"/>
      <c r="J241" s="201"/>
      <c r="K241" s="201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145</v>
      </c>
      <c r="AU241" s="211" t="s">
        <v>86</v>
      </c>
      <c r="AV241" s="13" t="s">
        <v>86</v>
      </c>
      <c r="AW241" s="13" t="s">
        <v>33</v>
      </c>
      <c r="AX241" s="13" t="s">
        <v>77</v>
      </c>
      <c r="AY241" s="211" t="s">
        <v>137</v>
      </c>
    </row>
    <row r="242" spans="1:65" s="13" customFormat="1" ht="22.5">
      <c r="B242" s="200"/>
      <c r="C242" s="201"/>
      <c r="D242" s="202" t="s">
        <v>145</v>
      </c>
      <c r="E242" s="203" t="s">
        <v>1</v>
      </c>
      <c r="F242" s="204" t="s">
        <v>338</v>
      </c>
      <c r="G242" s="201"/>
      <c r="H242" s="205">
        <v>0.23699999999999999</v>
      </c>
      <c r="I242" s="206"/>
      <c r="J242" s="201"/>
      <c r="K242" s="201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145</v>
      </c>
      <c r="AU242" s="211" t="s">
        <v>86</v>
      </c>
      <c r="AV242" s="13" t="s">
        <v>86</v>
      </c>
      <c r="AW242" s="13" t="s">
        <v>33</v>
      </c>
      <c r="AX242" s="13" t="s">
        <v>77</v>
      </c>
      <c r="AY242" s="211" t="s">
        <v>137</v>
      </c>
    </row>
    <row r="243" spans="1:65" s="13" customFormat="1" ht="22.5">
      <c r="B243" s="200"/>
      <c r="C243" s="201"/>
      <c r="D243" s="202" t="s">
        <v>145</v>
      </c>
      <c r="E243" s="203" t="s">
        <v>1</v>
      </c>
      <c r="F243" s="204" t="s">
        <v>339</v>
      </c>
      <c r="G243" s="201"/>
      <c r="H243" s="205">
        <v>0.23499999999999999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145</v>
      </c>
      <c r="AU243" s="211" t="s">
        <v>86</v>
      </c>
      <c r="AV243" s="13" t="s">
        <v>86</v>
      </c>
      <c r="AW243" s="13" t="s">
        <v>33</v>
      </c>
      <c r="AX243" s="13" t="s">
        <v>77</v>
      </c>
      <c r="AY243" s="211" t="s">
        <v>137</v>
      </c>
    </row>
    <row r="244" spans="1:65" s="13" customFormat="1" ht="22.5">
      <c r="B244" s="200"/>
      <c r="C244" s="201"/>
      <c r="D244" s="202" t="s">
        <v>145</v>
      </c>
      <c r="E244" s="203" t="s">
        <v>1</v>
      </c>
      <c r="F244" s="204" t="s">
        <v>340</v>
      </c>
      <c r="G244" s="201"/>
      <c r="H244" s="205">
        <v>6.3E-2</v>
      </c>
      <c r="I244" s="206"/>
      <c r="J244" s="201"/>
      <c r="K244" s="201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145</v>
      </c>
      <c r="AU244" s="211" t="s">
        <v>86</v>
      </c>
      <c r="AV244" s="13" t="s">
        <v>86</v>
      </c>
      <c r="AW244" s="13" t="s">
        <v>33</v>
      </c>
      <c r="AX244" s="13" t="s">
        <v>77</v>
      </c>
      <c r="AY244" s="211" t="s">
        <v>137</v>
      </c>
    </row>
    <row r="245" spans="1:65" s="2" customFormat="1" ht="14.45" customHeight="1">
      <c r="A245" s="33"/>
      <c r="B245" s="34"/>
      <c r="C245" s="186" t="s">
        <v>341</v>
      </c>
      <c r="D245" s="186" t="s">
        <v>139</v>
      </c>
      <c r="E245" s="187" t="s">
        <v>342</v>
      </c>
      <c r="F245" s="188" t="s">
        <v>343</v>
      </c>
      <c r="G245" s="189" t="s">
        <v>153</v>
      </c>
      <c r="H245" s="190">
        <v>0.36</v>
      </c>
      <c r="I245" s="191"/>
      <c r="J245" s="192">
        <f>ROUND(I245*H245,0)</f>
        <v>0</v>
      </c>
      <c r="K245" s="193"/>
      <c r="L245" s="38"/>
      <c r="M245" s="194" t="s">
        <v>1</v>
      </c>
      <c r="N245" s="195" t="s">
        <v>42</v>
      </c>
      <c r="O245" s="70"/>
      <c r="P245" s="196">
        <f>O245*H245</f>
        <v>0</v>
      </c>
      <c r="Q245" s="196">
        <v>2.45329</v>
      </c>
      <c r="R245" s="196">
        <f>Q245*H245</f>
        <v>0.88318439999999998</v>
      </c>
      <c r="S245" s="196">
        <v>0</v>
      </c>
      <c r="T245" s="19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8" t="s">
        <v>143</v>
      </c>
      <c r="AT245" s="198" t="s">
        <v>139</v>
      </c>
      <c r="AU245" s="198" t="s">
        <v>86</v>
      </c>
      <c r="AY245" s="16" t="s">
        <v>137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6" t="s">
        <v>8</v>
      </c>
      <c r="BK245" s="199">
        <f>ROUND(I245*H245,0)</f>
        <v>0</v>
      </c>
      <c r="BL245" s="16" t="s">
        <v>143</v>
      </c>
      <c r="BM245" s="198" t="s">
        <v>344</v>
      </c>
    </row>
    <row r="246" spans="1:65" s="13" customFormat="1">
      <c r="B246" s="200"/>
      <c r="C246" s="201"/>
      <c r="D246" s="202" t="s">
        <v>145</v>
      </c>
      <c r="E246" s="203" t="s">
        <v>1</v>
      </c>
      <c r="F246" s="204" t="s">
        <v>345</v>
      </c>
      <c r="G246" s="201"/>
      <c r="H246" s="205">
        <v>0.36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145</v>
      </c>
      <c r="AU246" s="211" t="s">
        <v>86</v>
      </c>
      <c r="AV246" s="13" t="s">
        <v>86</v>
      </c>
      <c r="AW246" s="13" t="s">
        <v>33</v>
      </c>
      <c r="AX246" s="13" t="s">
        <v>77</v>
      </c>
      <c r="AY246" s="211" t="s">
        <v>137</v>
      </c>
    </row>
    <row r="247" spans="1:65" s="2" customFormat="1" ht="24.2" customHeight="1">
      <c r="A247" s="33"/>
      <c r="B247" s="34"/>
      <c r="C247" s="186" t="s">
        <v>346</v>
      </c>
      <c r="D247" s="186" t="s">
        <v>139</v>
      </c>
      <c r="E247" s="187" t="s">
        <v>347</v>
      </c>
      <c r="F247" s="188" t="s">
        <v>348</v>
      </c>
      <c r="G247" s="189" t="s">
        <v>142</v>
      </c>
      <c r="H247" s="190">
        <v>6.48</v>
      </c>
      <c r="I247" s="191"/>
      <c r="J247" s="192">
        <f>ROUND(I247*H247,0)</f>
        <v>0</v>
      </c>
      <c r="K247" s="193"/>
      <c r="L247" s="38"/>
      <c r="M247" s="194" t="s">
        <v>1</v>
      </c>
      <c r="N247" s="195" t="s">
        <v>42</v>
      </c>
      <c r="O247" s="70"/>
      <c r="P247" s="196">
        <f>O247*H247</f>
        <v>0</v>
      </c>
      <c r="Q247" s="196">
        <v>2.7499999999999998E-3</v>
      </c>
      <c r="R247" s="196">
        <f>Q247*H247</f>
        <v>1.7819999999999999E-2</v>
      </c>
      <c r="S247" s="196">
        <v>0</v>
      </c>
      <c r="T247" s="19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8" t="s">
        <v>143</v>
      </c>
      <c r="AT247" s="198" t="s">
        <v>139</v>
      </c>
      <c r="AU247" s="198" t="s">
        <v>86</v>
      </c>
      <c r="AY247" s="16" t="s">
        <v>137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6" t="s">
        <v>8</v>
      </c>
      <c r="BK247" s="199">
        <f>ROUND(I247*H247,0)</f>
        <v>0</v>
      </c>
      <c r="BL247" s="16" t="s">
        <v>143</v>
      </c>
      <c r="BM247" s="198" t="s">
        <v>349</v>
      </c>
    </row>
    <row r="248" spans="1:65" s="13" customFormat="1">
      <c r="B248" s="200"/>
      <c r="C248" s="201"/>
      <c r="D248" s="202" t="s">
        <v>145</v>
      </c>
      <c r="E248" s="203" t="s">
        <v>1</v>
      </c>
      <c r="F248" s="204" t="s">
        <v>350</v>
      </c>
      <c r="G248" s="201"/>
      <c r="H248" s="205">
        <v>6.48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145</v>
      </c>
      <c r="AU248" s="211" t="s">
        <v>86</v>
      </c>
      <c r="AV248" s="13" t="s">
        <v>86</v>
      </c>
      <c r="AW248" s="13" t="s">
        <v>33</v>
      </c>
      <c r="AX248" s="13" t="s">
        <v>77</v>
      </c>
      <c r="AY248" s="211" t="s">
        <v>137</v>
      </c>
    </row>
    <row r="249" spans="1:65" s="2" customFormat="1" ht="24.2" customHeight="1">
      <c r="A249" s="33"/>
      <c r="B249" s="34"/>
      <c r="C249" s="186" t="s">
        <v>351</v>
      </c>
      <c r="D249" s="186" t="s">
        <v>139</v>
      </c>
      <c r="E249" s="187" t="s">
        <v>352</v>
      </c>
      <c r="F249" s="188" t="s">
        <v>353</v>
      </c>
      <c r="G249" s="189" t="s">
        <v>142</v>
      </c>
      <c r="H249" s="190">
        <v>6.48</v>
      </c>
      <c r="I249" s="191"/>
      <c r="J249" s="192">
        <f>ROUND(I249*H249,0)</f>
        <v>0</v>
      </c>
      <c r="K249" s="193"/>
      <c r="L249" s="38"/>
      <c r="M249" s="194" t="s">
        <v>1</v>
      </c>
      <c r="N249" s="195" t="s">
        <v>42</v>
      </c>
      <c r="O249" s="70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8" t="s">
        <v>143</v>
      </c>
      <c r="AT249" s="198" t="s">
        <v>139</v>
      </c>
      <c r="AU249" s="198" t="s">
        <v>86</v>
      </c>
      <c r="AY249" s="16" t="s">
        <v>137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6" t="s">
        <v>8</v>
      </c>
      <c r="BK249" s="199">
        <f>ROUND(I249*H249,0)</f>
        <v>0</v>
      </c>
      <c r="BL249" s="16" t="s">
        <v>143</v>
      </c>
      <c r="BM249" s="198" t="s">
        <v>354</v>
      </c>
    </row>
    <row r="250" spans="1:65" s="2" customFormat="1" ht="14.45" customHeight="1">
      <c r="A250" s="33"/>
      <c r="B250" s="34"/>
      <c r="C250" s="186" t="s">
        <v>355</v>
      </c>
      <c r="D250" s="186" t="s">
        <v>139</v>
      </c>
      <c r="E250" s="187" t="s">
        <v>356</v>
      </c>
      <c r="F250" s="188" t="s">
        <v>357</v>
      </c>
      <c r="G250" s="189" t="s">
        <v>203</v>
      </c>
      <c r="H250" s="190">
        <v>4.8000000000000001E-2</v>
      </c>
      <c r="I250" s="191"/>
      <c r="J250" s="192">
        <f>ROUND(I250*H250,0)</f>
        <v>0</v>
      </c>
      <c r="K250" s="193"/>
      <c r="L250" s="38"/>
      <c r="M250" s="194" t="s">
        <v>1</v>
      </c>
      <c r="N250" s="195" t="s">
        <v>42</v>
      </c>
      <c r="O250" s="70"/>
      <c r="P250" s="196">
        <f>O250*H250</f>
        <v>0</v>
      </c>
      <c r="Q250" s="196">
        <v>1.05237</v>
      </c>
      <c r="R250" s="196">
        <f>Q250*H250</f>
        <v>5.0513760000000005E-2</v>
      </c>
      <c r="S250" s="196">
        <v>0</v>
      </c>
      <c r="T250" s="197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8" t="s">
        <v>143</v>
      </c>
      <c r="AT250" s="198" t="s">
        <v>139</v>
      </c>
      <c r="AU250" s="198" t="s">
        <v>86</v>
      </c>
      <c r="AY250" s="16" t="s">
        <v>137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6" t="s">
        <v>8</v>
      </c>
      <c r="BK250" s="199">
        <f>ROUND(I250*H250,0)</f>
        <v>0</v>
      </c>
      <c r="BL250" s="16" t="s">
        <v>143</v>
      </c>
      <c r="BM250" s="198" t="s">
        <v>358</v>
      </c>
    </row>
    <row r="251" spans="1:65" s="13" customFormat="1" ht="22.5">
      <c r="B251" s="200"/>
      <c r="C251" s="201"/>
      <c r="D251" s="202" t="s">
        <v>145</v>
      </c>
      <c r="E251" s="203" t="s">
        <v>1</v>
      </c>
      <c r="F251" s="204" t="s">
        <v>359</v>
      </c>
      <c r="G251" s="201"/>
      <c r="H251" s="205">
        <v>0.02</v>
      </c>
      <c r="I251" s="206"/>
      <c r="J251" s="201"/>
      <c r="K251" s="201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145</v>
      </c>
      <c r="AU251" s="211" t="s">
        <v>86</v>
      </c>
      <c r="AV251" s="13" t="s">
        <v>86</v>
      </c>
      <c r="AW251" s="13" t="s">
        <v>33</v>
      </c>
      <c r="AX251" s="13" t="s">
        <v>77</v>
      </c>
      <c r="AY251" s="211" t="s">
        <v>137</v>
      </c>
    </row>
    <row r="252" spans="1:65" s="13" customFormat="1" ht="22.5">
      <c r="B252" s="200"/>
      <c r="C252" s="201"/>
      <c r="D252" s="202" t="s">
        <v>145</v>
      </c>
      <c r="E252" s="203" t="s">
        <v>1</v>
      </c>
      <c r="F252" s="204" t="s">
        <v>360</v>
      </c>
      <c r="G252" s="201"/>
      <c r="H252" s="205">
        <v>2.8000000000000001E-2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145</v>
      </c>
      <c r="AU252" s="211" t="s">
        <v>86</v>
      </c>
      <c r="AV252" s="13" t="s">
        <v>86</v>
      </c>
      <c r="AW252" s="13" t="s">
        <v>33</v>
      </c>
      <c r="AX252" s="13" t="s">
        <v>77</v>
      </c>
      <c r="AY252" s="211" t="s">
        <v>137</v>
      </c>
    </row>
    <row r="253" spans="1:65" s="2" customFormat="1" ht="24.2" customHeight="1">
      <c r="A253" s="33"/>
      <c r="B253" s="34"/>
      <c r="C253" s="186" t="s">
        <v>361</v>
      </c>
      <c r="D253" s="186" t="s">
        <v>139</v>
      </c>
      <c r="E253" s="187" t="s">
        <v>362</v>
      </c>
      <c r="F253" s="188" t="s">
        <v>363</v>
      </c>
      <c r="G253" s="189" t="s">
        <v>203</v>
      </c>
      <c r="H253" s="190">
        <v>10.571</v>
      </c>
      <c r="I253" s="191"/>
      <c r="J253" s="192">
        <f>ROUND(I253*H253,0)</f>
        <v>0</v>
      </c>
      <c r="K253" s="193"/>
      <c r="L253" s="38"/>
      <c r="M253" s="194" t="s">
        <v>1</v>
      </c>
      <c r="N253" s="195" t="s">
        <v>42</v>
      </c>
      <c r="O253" s="70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8" t="s">
        <v>143</v>
      </c>
      <c r="AT253" s="198" t="s">
        <v>139</v>
      </c>
      <c r="AU253" s="198" t="s">
        <v>86</v>
      </c>
      <c r="AY253" s="16" t="s">
        <v>137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6" t="s">
        <v>8</v>
      </c>
      <c r="BK253" s="199">
        <f>ROUND(I253*H253,0)</f>
        <v>0</v>
      </c>
      <c r="BL253" s="16" t="s">
        <v>143</v>
      </c>
      <c r="BM253" s="198" t="s">
        <v>364</v>
      </c>
    </row>
    <row r="254" spans="1:65" s="13" customFormat="1">
      <c r="B254" s="200"/>
      <c r="C254" s="201"/>
      <c r="D254" s="202" t="s">
        <v>145</v>
      </c>
      <c r="E254" s="203" t="s">
        <v>1</v>
      </c>
      <c r="F254" s="204" t="s">
        <v>365</v>
      </c>
      <c r="G254" s="201"/>
      <c r="H254" s="205">
        <v>10.571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145</v>
      </c>
      <c r="AU254" s="211" t="s">
        <v>86</v>
      </c>
      <c r="AV254" s="13" t="s">
        <v>86</v>
      </c>
      <c r="AW254" s="13" t="s">
        <v>33</v>
      </c>
      <c r="AX254" s="13" t="s">
        <v>77</v>
      </c>
      <c r="AY254" s="211" t="s">
        <v>137</v>
      </c>
    </row>
    <row r="255" spans="1:65" s="2" customFormat="1" ht="24.2" customHeight="1">
      <c r="A255" s="33"/>
      <c r="B255" s="34"/>
      <c r="C255" s="212" t="s">
        <v>366</v>
      </c>
      <c r="D255" s="212" t="s">
        <v>220</v>
      </c>
      <c r="E255" s="213" t="s">
        <v>367</v>
      </c>
      <c r="F255" s="214" t="s">
        <v>368</v>
      </c>
      <c r="G255" s="215" t="s">
        <v>203</v>
      </c>
      <c r="H255" s="216">
        <v>10.571</v>
      </c>
      <c r="I255" s="217"/>
      <c r="J255" s="218">
        <f>ROUND(I255*H255,0)</f>
        <v>0</v>
      </c>
      <c r="K255" s="219"/>
      <c r="L255" s="220"/>
      <c r="M255" s="221" t="s">
        <v>1</v>
      </c>
      <c r="N255" s="222" t="s">
        <v>42</v>
      </c>
      <c r="O255" s="70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8" t="s">
        <v>185</v>
      </c>
      <c r="AT255" s="198" t="s">
        <v>220</v>
      </c>
      <c r="AU255" s="198" t="s">
        <v>86</v>
      </c>
      <c r="AY255" s="16" t="s">
        <v>137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6" t="s">
        <v>8</v>
      </c>
      <c r="BK255" s="199">
        <f>ROUND(I255*H255,0)</f>
        <v>0</v>
      </c>
      <c r="BL255" s="16" t="s">
        <v>143</v>
      </c>
      <c r="BM255" s="198" t="s">
        <v>369</v>
      </c>
    </row>
    <row r="256" spans="1:65" s="2" customFormat="1" ht="24.2" customHeight="1">
      <c r="A256" s="33"/>
      <c r="B256" s="34"/>
      <c r="C256" s="186" t="s">
        <v>370</v>
      </c>
      <c r="D256" s="186" t="s">
        <v>139</v>
      </c>
      <c r="E256" s="187" t="s">
        <v>371</v>
      </c>
      <c r="F256" s="188" t="s">
        <v>372</v>
      </c>
      <c r="G256" s="189" t="s">
        <v>142</v>
      </c>
      <c r="H256" s="190">
        <v>138.42500000000001</v>
      </c>
      <c r="I256" s="191"/>
      <c r="J256" s="192">
        <f>ROUND(I256*H256,0)</f>
        <v>0</v>
      </c>
      <c r="K256" s="193"/>
      <c r="L256" s="38"/>
      <c r="M256" s="194" t="s">
        <v>1</v>
      </c>
      <c r="N256" s="195" t="s">
        <v>42</v>
      </c>
      <c r="O256" s="70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8" t="s">
        <v>143</v>
      </c>
      <c r="AT256" s="198" t="s">
        <v>139</v>
      </c>
      <c r="AU256" s="198" t="s">
        <v>86</v>
      </c>
      <c r="AY256" s="16" t="s">
        <v>137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6" t="s">
        <v>8</v>
      </c>
      <c r="BK256" s="199">
        <f>ROUND(I256*H256,0)</f>
        <v>0</v>
      </c>
      <c r="BL256" s="16" t="s">
        <v>143</v>
      </c>
      <c r="BM256" s="198" t="s">
        <v>373</v>
      </c>
    </row>
    <row r="257" spans="1:65" s="13" customFormat="1">
      <c r="B257" s="200"/>
      <c r="C257" s="201"/>
      <c r="D257" s="202" t="s">
        <v>145</v>
      </c>
      <c r="E257" s="203" t="s">
        <v>1</v>
      </c>
      <c r="F257" s="204" t="s">
        <v>374</v>
      </c>
      <c r="G257" s="201"/>
      <c r="H257" s="205">
        <v>138.42500000000001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145</v>
      </c>
      <c r="AU257" s="211" t="s">
        <v>86</v>
      </c>
      <c r="AV257" s="13" t="s">
        <v>86</v>
      </c>
      <c r="AW257" s="13" t="s">
        <v>33</v>
      </c>
      <c r="AX257" s="13" t="s">
        <v>77</v>
      </c>
      <c r="AY257" s="211" t="s">
        <v>137</v>
      </c>
    </row>
    <row r="258" spans="1:65" s="2" customFormat="1" ht="37.9" customHeight="1">
      <c r="A258" s="33"/>
      <c r="B258" s="34"/>
      <c r="C258" s="212" t="s">
        <v>375</v>
      </c>
      <c r="D258" s="212" t="s">
        <v>220</v>
      </c>
      <c r="E258" s="213" t="s">
        <v>376</v>
      </c>
      <c r="F258" s="214" t="s">
        <v>377</v>
      </c>
      <c r="G258" s="215" t="s">
        <v>142</v>
      </c>
      <c r="H258" s="216">
        <v>152.268</v>
      </c>
      <c r="I258" s="217"/>
      <c r="J258" s="218">
        <f>ROUND(I258*H258,0)</f>
        <v>0</v>
      </c>
      <c r="K258" s="219"/>
      <c r="L258" s="220"/>
      <c r="M258" s="221" t="s">
        <v>1</v>
      </c>
      <c r="N258" s="222" t="s">
        <v>42</v>
      </c>
      <c r="O258" s="70"/>
      <c r="P258" s="196">
        <f>O258*H258</f>
        <v>0</v>
      </c>
      <c r="Q258" s="196">
        <v>2.3300000000000001E-2</v>
      </c>
      <c r="R258" s="196">
        <f>Q258*H258</f>
        <v>3.5478444000000002</v>
      </c>
      <c r="S258" s="196">
        <v>0</v>
      </c>
      <c r="T258" s="197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8" t="s">
        <v>185</v>
      </c>
      <c r="AT258" s="198" t="s">
        <v>220</v>
      </c>
      <c r="AU258" s="198" t="s">
        <v>86</v>
      </c>
      <c r="AY258" s="16" t="s">
        <v>137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6" t="s">
        <v>8</v>
      </c>
      <c r="BK258" s="199">
        <f>ROUND(I258*H258,0)</f>
        <v>0</v>
      </c>
      <c r="BL258" s="16" t="s">
        <v>143</v>
      </c>
      <c r="BM258" s="198" t="s">
        <v>378</v>
      </c>
    </row>
    <row r="259" spans="1:65" s="13" customFormat="1">
      <c r="B259" s="200"/>
      <c r="C259" s="201"/>
      <c r="D259" s="202" t="s">
        <v>145</v>
      </c>
      <c r="E259" s="203" t="s">
        <v>1</v>
      </c>
      <c r="F259" s="204" t="s">
        <v>379</v>
      </c>
      <c r="G259" s="201"/>
      <c r="H259" s="205">
        <v>152.268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145</v>
      </c>
      <c r="AU259" s="211" t="s">
        <v>86</v>
      </c>
      <c r="AV259" s="13" t="s">
        <v>86</v>
      </c>
      <c r="AW259" s="13" t="s">
        <v>33</v>
      </c>
      <c r="AX259" s="13" t="s">
        <v>77</v>
      </c>
      <c r="AY259" s="211" t="s">
        <v>137</v>
      </c>
    </row>
    <row r="260" spans="1:65" s="12" customFormat="1" ht="22.9" customHeight="1">
      <c r="B260" s="170"/>
      <c r="C260" s="171"/>
      <c r="D260" s="172" t="s">
        <v>76</v>
      </c>
      <c r="E260" s="184" t="s">
        <v>143</v>
      </c>
      <c r="F260" s="184" t="s">
        <v>380</v>
      </c>
      <c r="G260" s="171"/>
      <c r="H260" s="171"/>
      <c r="I260" s="174"/>
      <c r="J260" s="185">
        <f>BK260</f>
        <v>0</v>
      </c>
      <c r="K260" s="171"/>
      <c r="L260" s="176"/>
      <c r="M260" s="177"/>
      <c r="N260" s="178"/>
      <c r="O260" s="178"/>
      <c r="P260" s="179">
        <f>SUM(P261:P275)</f>
        <v>0</v>
      </c>
      <c r="Q260" s="178"/>
      <c r="R260" s="179">
        <f>SUM(R261:R275)</f>
        <v>5.618106</v>
      </c>
      <c r="S260" s="178"/>
      <c r="T260" s="180">
        <f>SUM(T261:T275)</f>
        <v>0</v>
      </c>
      <c r="AR260" s="181" t="s">
        <v>8</v>
      </c>
      <c r="AT260" s="182" t="s">
        <v>76</v>
      </c>
      <c r="AU260" s="182" t="s">
        <v>8</v>
      </c>
      <c r="AY260" s="181" t="s">
        <v>137</v>
      </c>
      <c r="BK260" s="183">
        <f>SUM(BK261:BK275)</f>
        <v>0</v>
      </c>
    </row>
    <row r="261" spans="1:65" s="2" customFormat="1" ht="14.45" customHeight="1">
      <c r="A261" s="33"/>
      <c r="B261" s="34"/>
      <c r="C261" s="186" t="s">
        <v>381</v>
      </c>
      <c r="D261" s="186" t="s">
        <v>139</v>
      </c>
      <c r="E261" s="187" t="s">
        <v>382</v>
      </c>
      <c r="F261" s="188" t="s">
        <v>383</v>
      </c>
      <c r="G261" s="189" t="s">
        <v>153</v>
      </c>
      <c r="H261" s="190">
        <v>2.12</v>
      </c>
      <c r="I261" s="191"/>
      <c r="J261" s="192">
        <f>ROUND(I261*H261,0)</f>
        <v>0</v>
      </c>
      <c r="K261" s="193"/>
      <c r="L261" s="38"/>
      <c r="M261" s="194" t="s">
        <v>1</v>
      </c>
      <c r="N261" s="195" t="s">
        <v>42</v>
      </c>
      <c r="O261" s="70"/>
      <c r="P261" s="196">
        <f>O261*H261</f>
        <v>0</v>
      </c>
      <c r="Q261" s="196">
        <v>2.4533999999999998</v>
      </c>
      <c r="R261" s="196">
        <f>Q261*H261</f>
        <v>5.2012080000000003</v>
      </c>
      <c r="S261" s="196">
        <v>0</v>
      </c>
      <c r="T261" s="197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8" t="s">
        <v>143</v>
      </c>
      <c r="AT261" s="198" t="s">
        <v>139</v>
      </c>
      <c r="AU261" s="198" t="s">
        <v>86</v>
      </c>
      <c r="AY261" s="16" t="s">
        <v>137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6" t="s">
        <v>8</v>
      </c>
      <c r="BK261" s="199">
        <f>ROUND(I261*H261,0)</f>
        <v>0</v>
      </c>
      <c r="BL261" s="16" t="s">
        <v>143</v>
      </c>
      <c r="BM261" s="198" t="s">
        <v>384</v>
      </c>
    </row>
    <row r="262" spans="1:65" s="13" customFormat="1">
      <c r="B262" s="200"/>
      <c r="C262" s="201"/>
      <c r="D262" s="202" t="s">
        <v>145</v>
      </c>
      <c r="E262" s="203" t="s">
        <v>1</v>
      </c>
      <c r="F262" s="204" t="s">
        <v>385</v>
      </c>
      <c r="G262" s="201"/>
      <c r="H262" s="205">
        <v>1.04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145</v>
      </c>
      <c r="AU262" s="211" t="s">
        <v>86</v>
      </c>
      <c r="AV262" s="13" t="s">
        <v>86</v>
      </c>
      <c r="AW262" s="13" t="s">
        <v>33</v>
      </c>
      <c r="AX262" s="13" t="s">
        <v>77</v>
      </c>
      <c r="AY262" s="211" t="s">
        <v>137</v>
      </c>
    </row>
    <row r="263" spans="1:65" s="13" customFormat="1">
      <c r="B263" s="200"/>
      <c r="C263" s="201"/>
      <c r="D263" s="202" t="s">
        <v>145</v>
      </c>
      <c r="E263" s="203" t="s">
        <v>1</v>
      </c>
      <c r="F263" s="204" t="s">
        <v>386</v>
      </c>
      <c r="G263" s="201"/>
      <c r="H263" s="205">
        <v>1.08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145</v>
      </c>
      <c r="AU263" s="211" t="s">
        <v>86</v>
      </c>
      <c r="AV263" s="13" t="s">
        <v>86</v>
      </c>
      <c r="AW263" s="13" t="s">
        <v>33</v>
      </c>
      <c r="AX263" s="13" t="s">
        <v>77</v>
      </c>
      <c r="AY263" s="211" t="s">
        <v>137</v>
      </c>
    </row>
    <row r="264" spans="1:65" s="2" customFormat="1" ht="14.45" customHeight="1">
      <c r="A264" s="33"/>
      <c r="B264" s="34"/>
      <c r="C264" s="186" t="s">
        <v>387</v>
      </c>
      <c r="D264" s="186" t="s">
        <v>139</v>
      </c>
      <c r="E264" s="187" t="s">
        <v>388</v>
      </c>
      <c r="F264" s="188" t="s">
        <v>389</v>
      </c>
      <c r="G264" s="189" t="s">
        <v>142</v>
      </c>
      <c r="H264" s="190">
        <v>21.195</v>
      </c>
      <c r="I264" s="191"/>
      <c r="J264" s="192">
        <f>ROUND(I264*H264,0)</f>
        <v>0</v>
      </c>
      <c r="K264" s="193"/>
      <c r="L264" s="38"/>
      <c r="M264" s="194" t="s">
        <v>1</v>
      </c>
      <c r="N264" s="195" t="s">
        <v>42</v>
      </c>
      <c r="O264" s="70"/>
      <c r="P264" s="196">
        <f>O264*H264</f>
        <v>0</v>
      </c>
      <c r="Q264" s="196">
        <v>5.7600000000000004E-3</v>
      </c>
      <c r="R264" s="196">
        <f>Q264*H264</f>
        <v>0.1220832</v>
      </c>
      <c r="S264" s="196">
        <v>0</v>
      </c>
      <c r="T264" s="19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8" t="s">
        <v>143</v>
      </c>
      <c r="AT264" s="198" t="s">
        <v>139</v>
      </c>
      <c r="AU264" s="198" t="s">
        <v>86</v>
      </c>
      <c r="AY264" s="16" t="s">
        <v>137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6" t="s">
        <v>8</v>
      </c>
      <c r="BK264" s="199">
        <f>ROUND(I264*H264,0)</f>
        <v>0</v>
      </c>
      <c r="BL264" s="16" t="s">
        <v>143</v>
      </c>
      <c r="BM264" s="198" t="s">
        <v>390</v>
      </c>
    </row>
    <row r="265" spans="1:65" s="13" customFormat="1">
      <c r="B265" s="200"/>
      <c r="C265" s="201"/>
      <c r="D265" s="202" t="s">
        <v>145</v>
      </c>
      <c r="E265" s="203" t="s">
        <v>1</v>
      </c>
      <c r="F265" s="204" t="s">
        <v>391</v>
      </c>
      <c r="G265" s="201"/>
      <c r="H265" s="205">
        <v>10.395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145</v>
      </c>
      <c r="AU265" s="211" t="s">
        <v>86</v>
      </c>
      <c r="AV265" s="13" t="s">
        <v>86</v>
      </c>
      <c r="AW265" s="13" t="s">
        <v>33</v>
      </c>
      <c r="AX265" s="13" t="s">
        <v>77</v>
      </c>
      <c r="AY265" s="211" t="s">
        <v>137</v>
      </c>
    </row>
    <row r="266" spans="1:65" s="13" customFormat="1">
      <c r="B266" s="200"/>
      <c r="C266" s="201"/>
      <c r="D266" s="202" t="s">
        <v>145</v>
      </c>
      <c r="E266" s="203" t="s">
        <v>1</v>
      </c>
      <c r="F266" s="204" t="s">
        <v>392</v>
      </c>
      <c r="G266" s="201"/>
      <c r="H266" s="205">
        <v>10.8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145</v>
      </c>
      <c r="AU266" s="211" t="s">
        <v>86</v>
      </c>
      <c r="AV266" s="13" t="s">
        <v>86</v>
      </c>
      <c r="AW266" s="13" t="s">
        <v>33</v>
      </c>
      <c r="AX266" s="13" t="s">
        <v>77</v>
      </c>
      <c r="AY266" s="211" t="s">
        <v>137</v>
      </c>
    </row>
    <row r="267" spans="1:65" s="2" customFormat="1" ht="14.45" customHeight="1">
      <c r="A267" s="33"/>
      <c r="B267" s="34"/>
      <c r="C267" s="186" t="s">
        <v>393</v>
      </c>
      <c r="D267" s="186" t="s">
        <v>139</v>
      </c>
      <c r="E267" s="187" t="s">
        <v>394</v>
      </c>
      <c r="F267" s="188" t="s">
        <v>395</v>
      </c>
      <c r="G267" s="189" t="s">
        <v>142</v>
      </c>
      <c r="H267" s="190">
        <v>21.195</v>
      </c>
      <c r="I267" s="191"/>
      <c r="J267" s="192">
        <f>ROUND(I267*H267,0)</f>
        <v>0</v>
      </c>
      <c r="K267" s="193"/>
      <c r="L267" s="38"/>
      <c r="M267" s="194" t="s">
        <v>1</v>
      </c>
      <c r="N267" s="195" t="s">
        <v>42</v>
      </c>
      <c r="O267" s="70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98" t="s">
        <v>143</v>
      </c>
      <c r="AT267" s="198" t="s">
        <v>139</v>
      </c>
      <c r="AU267" s="198" t="s">
        <v>86</v>
      </c>
      <c r="AY267" s="16" t="s">
        <v>137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6" t="s">
        <v>8</v>
      </c>
      <c r="BK267" s="199">
        <f>ROUND(I267*H267,0)</f>
        <v>0</v>
      </c>
      <c r="BL267" s="16" t="s">
        <v>143</v>
      </c>
      <c r="BM267" s="198" t="s">
        <v>396</v>
      </c>
    </row>
    <row r="268" spans="1:65" s="2" customFormat="1" ht="24.2" customHeight="1">
      <c r="A268" s="33"/>
      <c r="B268" s="34"/>
      <c r="C268" s="186" t="s">
        <v>397</v>
      </c>
      <c r="D268" s="186" t="s">
        <v>139</v>
      </c>
      <c r="E268" s="187" t="s">
        <v>398</v>
      </c>
      <c r="F268" s="188" t="s">
        <v>399</v>
      </c>
      <c r="G268" s="189" t="s">
        <v>203</v>
      </c>
      <c r="H268" s="190">
        <v>0.28000000000000003</v>
      </c>
      <c r="I268" s="191"/>
      <c r="J268" s="192">
        <f>ROUND(I268*H268,0)</f>
        <v>0</v>
      </c>
      <c r="K268" s="193"/>
      <c r="L268" s="38"/>
      <c r="M268" s="194" t="s">
        <v>1</v>
      </c>
      <c r="N268" s="195" t="s">
        <v>42</v>
      </c>
      <c r="O268" s="70"/>
      <c r="P268" s="196">
        <f>O268*H268</f>
        <v>0</v>
      </c>
      <c r="Q268" s="196">
        <v>1.05291</v>
      </c>
      <c r="R268" s="196">
        <f>Q268*H268</f>
        <v>0.29481480000000004</v>
      </c>
      <c r="S268" s="196">
        <v>0</v>
      </c>
      <c r="T268" s="197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8" t="s">
        <v>143</v>
      </c>
      <c r="AT268" s="198" t="s">
        <v>139</v>
      </c>
      <c r="AU268" s="198" t="s">
        <v>86</v>
      </c>
      <c r="AY268" s="16" t="s">
        <v>137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6" t="s">
        <v>8</v>
      </c>
      <c r="BK268" s="199">
        <f>ROUND(I268*H268,0)</f>
        <v>0</v>
      </c>
      <c r="BL268" s="16" t="s">
        <v>143</v>
      </c>
      <c r="BM268" s="198" t="s">
        <v>400</v>
      </c>
    </row>
    <row r="269" spans="1:65" s="13" customFormat="1" ht="22.5">
      <c r="B269" s="200"/>
      <c r="C269" s="201"/>
      <c r="D269" s="202" t="s">
        <v>145</v>
      </c>
      <c r="E269" s="203" t="s">
        <v>1</v>
      </c>
      <c r="F269" s="204" t="s">
        <v>401</v>
      </c>
      <c r="G269" s="201"/>
      <c r="H269" s="205">
        <v>5.6000000000000001E-2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145</v>
      </c>
      <c r="AU269" s="211" t="s">
        <v>86</v>
      </c>
      <c r="AV269" s="13" t="s">
        <v>86</v>
      </c>
      <c r="AW269" s="13" t="s">
        <v>33</v>
      </c>
      <c r="AX269" s="13" t="s">
        <v>77</v>
      </c>
      <c r="AY269" s="211" t="s">
        <v>137</v>
      </c>
    </row>
    <row r="270" spans="1:65" s="13" customFormat="1" ht="22.5">
      <c r="B270" s="200"/>
      <c r="C270" s="201"/>
      <c r="D270" s="202" t="s">
        <v>145</v>
      </c>
      <c r="E270" s="203" t="s">
        <v>1</v>
      </c>
      <c r="F270" s="204" t="s">
        <v>402</v>
      </c>
      <c r="G270" s="201"/>
      <c r="H270" s="205">
        <v>8.1000000000000003E-2</v>
      </c>
      <c r="I270" s="206"/>
      <c r="J270" s="201"/>
      <c r="K270" s="201"/>
      <c r="L270" s="207"/>
      <c r="M270" s="208"/>
      <c r="N270" s="209"/>
      <c r="O270" s="209"/>
      <c r="P270" s="209"/>
      <c r="Q270" s="209"/>
      <c r="R270" s="209"/>
      <c r="S270" s="209"/>
      <c r="T270" s="210"/>
      <c r="AT270" s="211" t="s">
        <v>145</v>
      </c>
      <c r="AU270" s="211" t="s">
        <v>86</v>
      </c>
      <c r="AV270" s="13" t="s">
        <v>86</v>
      </c>
      <c r="AW270" s="13" t="s">
        <v>33</v>
      </c>
      <c r="AX270" s="13" t="s">
        <v>77</v>
      </c>
      <c r="AY270" s="211" t="s">
        <v>137</v>
      </c>
    </row>
    <row r="271" spans="1:65" s="13" customFormat="1" ht="22.5">
      <c r="B271" s="200"/>
      <c r="C271" s="201"/>
      <c r="D271" s="202" t="s">
        <v>145</v>
      </c>
      <c r="E271" s="203" t="s">
        <v>1</v>
      </c>
      <c r="F271" s="204" t="s">
        <v>403</v>
      </c>
      <c r="G271" s="201"/>
      <c r="H271" s="205">
        <v>5.8999999999999997E-2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145</v>
      </c>
      <c r="AU271" s="211" t="s">
        <v>86</v>
      </c>
      <c r="AV271" s="13" t="s">
        <v>86</v>
      </c>
      <c r="AW271" s="13" t="s">
        <v>33</v>
      </c>
      <c r="AX271" s="13" t="s">
        <v>77</v>
      </c>
      <c r="AY271" s="211" t="s">
        <v>137</v>
      </c>
    </row>
    <row r="272" spans="1:65" s="13" customFormat="1" ht="22.5">
      <c r="B272" s="200"/>
      <c r="C272" s="201"/>
      <c r="D272" s="202" t="s">
        <v>145</v>
      </c>
      <c r="E272" s="203" t="s">
        <v>1</v>
      </c>
      <c r="F272" s="204" t="s">
        <v>404</v>
      </c>
      <c r="G272" s="201"/>
      <c r="H272" s="205">
        <v>8.4000000000000005E-2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145</v>
      </c>
      <c r="AU272" s="211" t="s">
        <v>86</v>
      </c>
      <c r="AV272" s="13" t="s">
        <v>86</v>
      </c>
      <c r="AW272" s="13" t="s">
        <v>33</v>
      </c>
      <c r="AX272" s="13" t="s">
        <v>77</v>
      </c>
      <c r="AY272" s="211" t="s">
        <v>137</v>
      </c>
    </row>
    <row r="273" spans="1:65" s="2" customFormat="1" ht="24.2" customHeight="1">
      <c r="A273" s="33"/>
      <c r="B273" s="34"/>
      <c r="C273" s="186" t="s">
        <v>405</v>
      </c>
      <c r="D273" s="186" t="s">
        <v>139</v>
      </c>
      <c r="E273" s="187" t="s">
        <v>406</v>
      </c>
      <c r="F273" s="188" t="s">
        <v>407</v>
      </c>
      <c r="G273" s="189" t="s">
        <v>203</v>
      </c>
      <c r="H273" s="190">
        <v>3.0579999999999998</v>
      </c>
      <c r="I273" s="191"/>
      <c r="J273" s="192">
        <f>ROUND(I273*H273,0)</f>
        <v>0</v>
      </c>
      <c r="K273" s="193"/>
      <c r="L273" s="38"/>
      <c r="M273" s="194" t="s">
        <v>1</v>
      </c>
      <c r="N273" s="195" t="s">
        <v>42</v>
      </c>
      <c r="O273" s="70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8" t="s">
        <v>143</v>
      </c>
      <c r="AT273" s="198" t="s">
        <v>139</v>
      </c>
      <c r="AU273" s="198" t="s">
        <v>86</v>
      </c>
      <c r="AY273" s="16" t="s">
        <v>137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6" t="s">
        <v>8</v>
      </c>
      <c r="BK273" s="199">
        <f>ROUND(I273*H273,0)</f>
        <v>0</v>
      </c>
      <c r="BL273" s="16" t="s">
        <v>143</v>
      </c>
      <c r="BM273" s="198" t="s">
        <v>408</v>
      </c>
    </row>
    <row r="274" spans="1:65" s="13" customFormat="1">
      <c r="B274" s="200"/>
      <c r="C274" s="201"/>
      <c r="D274" s="202" t="s">
        <v>145</v>
      </c>
      <c r="E274" s="203" t="s">
        <v>1</v>
      </c>
      <c r="F274" s="204" t="s">
        <v>409</v>
      </c>
      <c r="G274" s="201"/>
      <c r="H274" s="205">
        <v>3.0579999999999998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145</v>
      </c>
      <c r="AU274" s="211" t="s">
        <v>86</v>
      </c>
      <c r="AV274" s="13" t="s">
        <v>86</v>
      </c>
      <c r="AW274" s="13" t="s">
        <v>33</v>
      </c>
      <c r="AX274" s="13" t="s">
        <v>77</v>
      </c>
      <c r="AY274" s="211" t="s">
        <v>137</v>
      </c>
    </row>
    <row r="275" spans="1:65" s="2" customFormat="1" ht="14.45" customHeight="1">
      <c r="A275" s="33"/>
      <c r="B275" s="34"/>
      <c r="C275" s="186" t="s">
        <v>410</v>
      </c>
      <c r="D275" s="186" t="s">
        <v>139</v>
      </c>
      <c r="E275" s="187" t="s">
        <v>411</v>
      </c>
      <c r="F275" s="188" t="s">
        <v>412</v>
      </c>
      <c r="G275" s="189" t="s">
        <v>203</v>
      </c>
      <c r="H275" s="190">
        <v>3.0579999999999998</v>
      </c>
      <c r="I275" s="191"/>
      <c r="J275" s="192">
        <f>ROUND(I275*H275,0)</f>
        <v>0</v>
      </c>
      <c r="K275" s="193"/>
      <c r="L275" s="38"/>
      <c r="M275" s="194" t="s">
        <v>1</v>
      </c>
      <c r="N275" s="195" t="s">
        <v>42</v>
      </c>
      <c r="O275" s="70"/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8" t="s">
        <v>143</v>
      </c>
      <c r="AT275" s="198" t="s">
        <v>139</v>
      </c>
      <c r="AU275" s="198" t="s">
        <v>86</v>
      </c>
      <c r="AY275" s="16" t="s">
        <v>137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6" t="s">
        <v>8</v>
      </c>
      <c r="BK275" s="199">
        <f>ROUND(I275*H275,0)</f>
        <v>0</v>
      </c>
      <c r="BL275" s="16" t="s">
        <v>143</v>
      </c>
      <c r="BM275" s="198" t="s">
        <v>413</v>
      </c>
    </row>
    <row r="276" spans="1:65" s="12" customFormat="1" ht="22.9" customHeight="1">
      <c r="B276" s="170"/>
      <c r="C276" s="171"/>
      <c r="D276" s="172" t="s">
        <v>76</v>
      </c>
      <c r="E276" s="184" t="s">
        <v>168</v>
      </c>
      <c r="F276" s="184" t="s">
        <v>414</v>
      </c>
      <c r="G276" s="171"/>
      <c r="H276" s="171"/>
      <c r="I276" s="174"/>
      <c r="J276" s="185">
        <f>BK276</f>
        <v>0</v>
      </c>
      <c r="K276" s="171"/>
      <c r="L276" s="176"/>
      <c r="M276" s="177"/>
      <c r="N276" s="178"/>
      <c r="O276" s="178"/>
      <c r="P276" s="179">
        <f>SUM(P277:P284)</f>
        <v>0</v>
      </c>
      <c r="Q276" s="178"/>
      <c r="R276" s="179">
        <f>SUM(R277:R284)</f>
        <v>0</v>
      </c>
      <c r="S276" s="178"/>
      <c r="T276" s="180">
        <f>SUM(T277:T284)</f>
        <v>0</v>
      </c>
      <c r="AR276" s="181" t="s">
        <v>8</v>
      </c>
      <c r="AT276" s="182" t="s">
        <v>76</v>
      </c>
      <c r="AU276" s="182" t="s">
        <v>8</v>
      </c>
      <c r="AY276" s="181" t="s">
        <v>137</v>
      </c>
      <c r="BK276" s="183">
        <f>SUM(BK277:BK284)</f>
        <v>0</v>
      </c>
    </row>
    <row r="277" spans="1:65" s="2" customFormat="1" ht="24.2" customHeight="1">
      <c r="A277" s="33"/>
      <c r="B277" s="34"/>
      <c r="C277" s="186" t="s">
        <v>415</v>
      </c>
      <c r="D277" s="186" t="s">
        <v>139</v>
      </c>
      <c r="E277" s="187" t="s">
        <v>416</v>
      </c>
      <c r="F277" s="188" t="s">
        <v>417</v>
      </c>
      <c r="G277" s="189" t="s">
        <v>142</v>
      </c>
      <c r="H277" s="190">
        <v>162.251</v>
      </c>
      <c r="I277" s="191"/>
      <c r="J277" s="192">
        <f>ROUND(I277*H277,0)</f>
        <v>0</v>
      </c>
      <c r="K277" s="193"/>
      <c r="L277" s="38"/>
      <c r="M277" s="194" t="s">
        <v>1</v>
      </c>
      <c r="N277" s="195" t="s">
        <v>42</v>
      </c>
      <c r="O277" s="70"/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8" t="s">
        <v>143</v>
      </c>
      <c r="AT277" s="198" t="s">
        <v>139</v>
      </c>
      <c r="AU277" s="198" t="s">
        <v>86</v>
      </c>
      <c r="AY277" s="16" t="s">
        <v>137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6" t="s">
        <v>8</v>
      </c>
      <c r="BK277" s="199">
        <f>ROUND(I277*H277,0)</f>
        <v>0</v>
      </c>
      <c r="BL277" s="16" t="s">
        <v>143</v>
      </c>
      <c r="BM277" s="198" t="s">
        <v>418</v>
      </c>
    </row>
    <row r="278" spans="1:65" s="13" customFormat="1">
      <c r="B278" s="200"/>
      <c r="C278" s="201"/>
      <c r="D278" s="202" t="s">
        <v>145</v>
      </c>
      <c r="E278" s="203" t="s">
        <v>1</v>
      </c>
      <c r="F278" s="204" t="s">
        <v>419</v>
      </c>
      <c r="G278" s="201"/>
      <c r="H278" s="205">
        <v>26.498999999999999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145</v>
      </c>
      <c r="AU278" s="211" t="s">
        <v>86</v>
      </c>
      <c r="AV278" s="13" t="s">
        <v>86</v>
      </c>
      <c r="AW278" s="13" t="s">
        <v>33</v>
      </c>
      <c r="AX278" s="13" t="s">
        <v>77</v>
      </c>
      <c r="AY278" s="211" t="s">
        <v>137</v>
      </c>
    </row>
    <row r="279" spans="1:65" s="13" customFormat="1">
      <c r="B279" s="200"/>
      <c r="C279" s="201"/>
      <c r="D279" s="202" t="s">
        <v>145</v>
      </c>
      <c r="E279" s="203" t="s">
        <v>1</v>
      </c>
      <c r="F279" s="204" t="s">
        <v>420</v>
      </c>
      <c r="G279" s="201"/>
      <c r="H279" s="205">
        <v>135.75200000000001</v>
      </c>
      <c r="I279" s="206"/>
      <c r="J279" s="201"/>
      <c r="K279" s="201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145</v>
      </c>
      <c r="AU279" s="211" t="s">
        <v>86</v>
      </c>
      <c r="AV279" s="13" t="s">
        <v>86</v>
      </c>
      <c r="AW279" s="13" t="s">
        <v>33</v>
      </c>
      <c r="AX279" s="13" t="s">
        <v>77</v>
      </c>
      <c r="AY279" s="211" t="s">
        <v>137</v>
      </c>
    </row>
    <row r="280" spans="1:65" s="2" customFormat="1" ht="24.2" customHeight="1">
      <c r="A280" s="33"/>
      <c r="B280" s="34"/>
      <c r="C280" s="186" t="s">
        <v>421</v>
      </c>
      <c r="D280" s="186" t="s">
        <v>139</v>
      </c>
      <c r="E280" s="187" t="s">
        <v>422</v>
      </c>
      <c r="F280" s="188" t="s">
        <v>423</v>
      </c>
      <c r="G280" s="189" t="s">
        <v>142</v>
      </c>
      <c r="H280" s="190">
        <v>135.75200000000001</v>
      </c>
      <c r="I280" s="191"/>
      <c r="J280" s="192">
        <f>ROUND(I280*H280,0)</f>
        <v>0</v>
      </c>
      <c r="K280" s="193"/>
      <c r="L280" s="38"/>
      <c r="M280" s="194" t="s">
        <v>1</v>
      </c>
      <c r="N280" s="195" t="s">
        <v>42</v>
      </c>
      <c r="O280" s="70"/>
      <c r="P280" s="196">
        <f>O280*H280</f>
        <v>0</v>
      </c>
      <c r="Q280" s="196">
        <v>0</v>
      </c>
      <c r="R280" s="196">
        <f>Q280*H280</f>
        <v>0</v>
      </c>
      <c r="S280" s="196">
        <v>0</v>
      </c>
      <c r="T280" s="197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8" t="s">
        <v>143</v>
      </c>
      <c r="AT280" s="198" t="s">
        <v>139</v>
      </c>
      <c r="AU280" s="198" t="s">
        <v>86</v>
      </c>
      <c r="AY280" s="16" t="s">
        <v>137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16" t="s">
        <v>8</v>
      </c>
      <c r="BK280" s="199">
        <f>ROUND(I280*H280,0)</f>
        <v>0</v>
      </c>
      <c r="BL280" s="16" t="s">
        <v>143</v>
      </c>
      <c r="BM280" s="198" t="s">
        <v>424</v>
      </c>
    </row>
    <row r="281" spans="1:65" s="13" customFormat="1">
      <c r="B281" s="200"/>
      <c r="C281" s="201"/>
      <c r="D281" s="202" t="s">
        <v>145</v>
      </c>
      <c r="E281" s="203" t="s">
        <v>1</v>
      </c>
      <c r="F281" s="204" t="s">
        <v>425</v>
      </c>
      <c r="G281" s="201"/>
      <c r="H281" s="205">
        <v>135.75200000000001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145</v>
      </c>
      <c r="AU281" s="211" t="s">
        <v>86</v>
      </c>
      <c r="AV281" s="13" t="s">
        <v>86</v>
      </c>
      <c r="AW281" s="13" t="s">
        <v>33</v>
      </c>
      <c r="AX281" s="13" t="s">
        <v>77</v>
      </c>
      <c r="AY281" s="211" t="s">
        <v>137</v>
      </c>
    </row>
    <row r="282" spans="1:65" s="2" customFormat="1" ht="14.45" customHeight="1">
      <c r="A282" s="33"/>
      <c r="B282" s="34"/>
      <c r="C282" s="186" t="s">
        <v>426</v>
      </c>
      <c r="D282" s="186" t="s">
        <v>139</v>
      </c>
      <c r="E282" s="187" t="s">
        <v>427</v>
      </c>
      <c r="F282" s="188" t="s">
        <v>428</v>
      </c>
      <c r="G282" s="189" t="s">
        <v>142</v>
      </c>
      <c r="H282" s="190">
        <v>135.75200000000001</v>
      </c>
      <c r="I282" s="191"/>
      <c r="J282" s="192">
        <f>ROUND(I282*H282,0)</f>
        <v>0</v>
      </c>
      <c r="K282" s="193"/>
      <c r="L282" s="38"/>
      <c r="M282" s="194" t="s">
        <v>1</v>
      </c>
      <c r="N282" s="195" t="s">
        <v>42</v>
      </c>
      <c r="O282" s="70"/>
      <c r="P282" s="196">
        <f>O282*H282</f>
        <v>0</v>
      </c>
      <c r="Q282" s="196">
        <v>0</v>
      </c>
      <c r="R282" s="196">
        <f>Q282*H282</f>
        <v>0</v>
      </c>
      <c r="S282" s="196">
        <v>0</v>
      </c>
      <c r="T282" s="19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8" t="s">
        <v>143</v>
      </c>
      <c r="AT282" s="198" t="s">
        <v>139</v>
      </c>
      <c r="AU282" s="198" t="s">
        <v>86</v>
      </c>
      <c r="AY282" s="16" t="s">
        <v>137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6" t="s">
        <v>8</v>
      </c>
      <c r="BK282" s="199">
        <f>ROUND(I282*H282,0)</f>
        <v>0</v>
      </c>
      <c r="BL282" s="16" t="s">
        <v>143</v>
      </c>
      <c r="BM282" s="198" t="s">
        <v>429</v>
      </c>
    </row>
    <row r="283" spans="1:65" s="2" customFormat="1" ht="24.2" customHeight="1">
      <c r="A283" s="33"/>
      <c r="B283" s="34"/>
      <c r="C283" s="186" t="s">
        <v>430</v>
      </c>
      <c r="D283" s="186" t="s">
        <v>139</v>
      </c>
      <c r="E283" s="187" t="s">
        <v>431</v>
      </c>
      <c r="F283" s="188" t="s">
        <v>432</v>
      </c>
      <c r="G283" s="189" t="s">
        <v>142</v>
      </c>
      <c r="H283" s="190">
        <v>135.75200000000001</v>
      </c>
      <c r="I283" s="191"/>
      <c r="J283" s="192">
        <f>ROUND(I283*H283,0)</f>
        <v>0</v>
      </c>
      <c r="K283" s="193"/>
      <c r="L283" s="38"/>
      <c r="M283" s="194" t="s">
        <v>1</v>
      </c>
      <c r="N283" s="195" t="s">
        <v>42</v>
      </c>
      <c r="O283" s="70"/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8" t="s">
        <v>143</v>
      </c>
      <c r="AT283" s="198" t="s">
        <v>139</v>
      </c>
      <c r="AU283" s="198" t="s">
        <v>86</v>
      </c>
      <c r="AY283" s="16" t="s">
        <v>137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6" t="s">
        <v>8</v>
      </c>
      <c r="BK283" s="199">
        <f>ROUND(I283*H283,0)</f>
        <v>0</v>
      </c>
      <c r="BL283" s="16" t="s">
        <v>143</v>
      </c>
      <c r="BM283" s="198" t="s">
        <v>433</v>
      </c>
    </row>
    <row r="284" spans="1:65" s="13" customFormat="1">
      <c r="B284" s="200"/>
      <c r="C284" s="201"/>
      <c r="D284" s="202" t="s">
        <v>145</v>
      </c>
      <c r="E284" s="203" t="s">
        <v>1</v>
      </c>
      <c r="F284" s="204" t="s">
        <v>425</v>
      </c>
      <c r="G284" s="201"/>
      <c r="H284" s="205">
        <v>135.75200000000001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145</v>
      </c>
      <c r="AU284" s="211" t="s">
        <v>86</v>
      </c>
      <c r="AV284" s="13" t="s">
        <v>86</v>
      </c>
      <c r="AW284" s="13" t="s">
        <v>33</v>
      </c>
      <c r="AX284" s="13" t="s">
        <v>77</v>
      </c>
      <c r="AY284" s="211" t="s">
        <v>137</v>
      </c>
    </row>
    <row r="285" spans="1:65" s="12" customFormat="1" ht="22.9" customHeight="1">
      <c r="B285" s="170"/>
      <c r="C285" s="171"/>
      <c r="D285" s="172" t="s">
        <v>76</v>
      </c>
      <c r="E285" s="184" t="s">
        <v>173</v>
      </c>
      <c r="F285" s="184" t="s">
        <v>434</v>
      </c>
      <c r="G285" s="171"/>
      <c r="H285" s="171"/>
      <c r="I285" s="174"/>
      <c r="J285" s="185">
        <f>BK285</f>
        <v>0</v>
      </c>
      <c r="K285" s="171"/>
      <c r="L285" s="176"/>
      <c r="M285" s="177"/>
      <c r="N285" s="178"/>
      <c r="O285" s="178"/>
      <c r="P285" s="179">
        <f>SUM(P286:P322)</f>
        <v>0</v>
      </c>
      <c r="Q285" s="178"/>
      <c r="R285" s="179">
        <f>SUM(R286:R322)</f>
        <v>199.6054188</v>
      </c>
      <c r="S285" s="178"/>
      <c r="T285" s="180">
        <f>SUM(T286:T322)</f>
        <v>0</v>
      </c>
      <c r="AR285" s="181" t="s">
        <v>8</v>
      </c>
      <c r="AT285" s="182" t="s">
        <v>76</v>
      </c>
      <c r="AU285" s="182" t="s">
        <v>8</v>
      </c>
      <c r="AY285" s="181" t="s">
        <v>137</v>
      </c>
      <c r="BK285" s="183">
        <f>SUM(BK286:BK322)</f>
        <v>0</v>
      </c>
    </row>
    <row r="286" spans="1:65" s="2" customFormat="1" ht="24.2" customHeight="1">
      <c r="A286" s="33"/>
      <c r="B286" s="34"/>
      <c r="C286" s="186" t="s">
        <v>435</v>
      </c>
      <c r="D286" s="186" t="s">
        <v>139</v>
      </c>
      <c r="E286" s="187" t="s">
        <v>436</v>
      </c>
      <c r="F286" s="188" t="s">
        <v>437</v>
      </c>
      <c r="G286" s="189" t="s">
        <v>142</v>
      </c>
      <c r="H286" s="190">
        <v>215.636</v>
      </c>
      <c r="I286" s="191"/>
      <c r="J286" s="192">
        <f>ROUND(I286*H286,0)</f>
        <v>0</v>
      </c>
      <c r="K286" s="193"/>
      <c r="L286" s="38"/>
      <c r="M286" s="194" t="s">
        <v>1</v>
      </c>
      <c r="N286" s="195" t="s">
        <v>42</v>
      </c>
      <c r="O286" s="70"/>
      <c r="P286" s="196">
        <f>O286*H286</f>
        <v>0</v>
      </c>
      <c r="Q286" s="196">
        <v>2.5999999999999998E-4</v>
      </c>
      <c r="R286" s="196">
        <f>Q286*H286</f>
        <v>5.6065359999999995E-2</v>
      </c>
      <c r="S286" s="196">
        <v>0</v>
      </c>
      <c r="T286" s="197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98" t="s">
        <v>143</v>
      </c>
      <c r="AT286" s="198" t="s">
        <v>139</v>
      </c>
      <c r="AU286" s="198" t="s">
        <v>86</v>
      </c>
      <c r="AY286" s="16" t="s">
        <v>137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6" t="s">
        <v>8</v>
      </c>
      <c r="BK286" s="199">
        <f>ROUND(I286*H286,0)</f>
        <v>0</v>
      </c>
      <c r="BL286" s="16" t="s">
        <v>143</v>
      </c>
      <c r="BM286" s="198" t="s">
        <v>438</v>
      </c>
    </row>
    <row r="287" spans="1:65" s="13" customFormat="1">
      <c r="B287" s="200"/>
      <c r="C287" s="201"/>
      <c r="D287" s="202" t="s">
        <v>145</v>
      </c>
      <c r="E287" s="203" t="s">
        <v>1</v>
      </c>
      <c r="F287" s="204" t="s">
        <v>439</v>
      </c>
      <c r="G287" s="201"/>
      <c r="H287" s="205">
        <v>64.864999999999995</v>
      </c>
      <c r="I287" s="206"/>
      <c r="J287" s="201"/>
      <c r="K287" s="201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145</v>
      </c>
      <c r="AU287" s="211" t="s">
        <v>86</v>
      </c>
      <c r="AV287" s="13" t="s">
        <v>86</v>
      </c>
      <c r="AW287" s="13" t="s">
        <v>33</v>
      </c>
      <c r="AX287" s="13" t="s">
        <v>77</v>
      </c>
      <c r="AY287" s="211" t="s">
        <v>137</v>
      </c>
    </row>
    <row r="288" spans="1:65" s="13" customFormat="1">
      <c r="B288" s="200"/>
      <c r="C288" s="201"/>
      <c r="D288" s="202" t="s">
        <v>145</v>
      </c>
      <c r="E288" s="203" t="s">
        <v>1</v>
      </c>
      <c r="F288" s="204" t="s">
        <v>440</v>
      </c>
      <c r="G288" s="201"/>
      <c r="H288" s="205">
        <v>55.820999999999998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145</v>
      </c>
      <c r="AU288" s="211" t="s">
        <v>86</v>
      </c>
      <c r="AV288" s="13" t="s">
        <v>86</v>
      </c>
      <c r="AW288" s="13" t="s">
        <v>33</v>
      </c>
      <c r="AX288" s="13" t="s">
        <v>77</v>
      </c>
      <c r="AY288" s="211" t="s">
        <v>137</v>
      </c>
    </row>
    <row r="289" spans="1:65" s="13" customFormat="1">
      <c r="B289" s="200"/>
      <c r="C289" s="201"/>
      <c r="D289" s="202" t="s">
        <v>145</v>
      </c>
      <c r="E289" s="203" t="s">
        <v>1</v>
      </c>
      <c r="F289" s="204" t="s">
        <v>441</v>
      </c>
      <c r="G289" s="201"/>
      <c r="H289" s="205">
        <v>92.1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145</v>
      </c>
      <c r="AU289" s="211" t="s">
        <v>86</v>
      </c>
      <c r="AV289" s="13" t="s">
        <v>86</v>
      </c>
      <c r="AW289" s="13" t="s">
        <v>33</v>
      </c>
      <c r="AX289" s="13" t="s">
        <v>77</v>
      </c>
      <c r="AY289" s="211" t="s">
        <v>137</v>
      </c>
    </row>
    <row r="290" spans="1:65" s="13" customFormat="1">
      <c r="B290" s="200"/>
      <c r="C290" s="201"/>
      <c r="D290" s="202" t="s">
        <v>145</v>
      </c>
      <c r="E290" s="203" t="s">
        <v>1</v>
      </c>
      <c r="F290" s="204" t="s">
        <v>442</v>
      </c>
      <c r="G290" s="201"/>
      <c r="H290" s="205">
        <v>2.85</v>
      </c>
      <c r="I290" s="206"/>
      <c r="J290" s="201"/>
      <c r="K290" s="201"/>
      <c r="L290" s="207"/>
      <c r="M290" s="208"/>
      <c r="N290" s="209"/>
      <c r="O290" s="209"/>
      <c r="P290" s="209"/>
      <c r="Q290" s="209"/>
      <c r="R290" s="209"/>
      <c r="S290" s="209"/>
      <c r="T290" s="210"/>
      <c r="AT290" s="211" t="s">
        <v>145</v>
      </c>
      <c r="AU290" s="211" t="s">
        <v>86</v>
      </c>
      <c r="AV290" s="13" t="s">
        <v>86</v>
      </c>
      <c r="AW290" s="13" t="s">
        <v>33</v>
      </c>
      <c r="AX290" s="13" t="s">
        <v>77</v>
      </c>
      <c r="AY290" s="211" t="s">
        <v>137</v>
      </c>
    </row>
    <row r="291" spans="1:65" s="2" customFormat="1" ht="24.2" customHeight="1">
      <c r="A291" s="33"/>
      <c r="B291" s="34"/>
      <c r="C291" s="186" t="s">
        <v>443</v>
      </c>
      <c r="D291" s="186" t="s">
        <v>139</v>
      </c>
      <c r="E291" s="187" t="s">
        <v>444</v>
      </c>
      <c r="F291" s="188" t="s">
        <v>445</v>
      </c>
      <c r="G291" s="189" t="s">
        <v>142</v>
      </c>
      <c r="H291" s="190">
        <v>215.636</v>
      </c>
      <c r="I291" s="191"/>
      <c r="J291" s="192">
        <f>ROUND(I291*H291,0)</f>
        <v>0</v>
      </c>
      <c r="K291" s="193"/>
      <c r="L291" s="38"/>
      <c r="M291" s="194" t="s">
        <v>1</v>
      </c>
      <c r="N291" s="195" t="s">
        <v>42</v>
      </c>
      <c r="O291" s="70"/>
      <c r="P291" s="196">
        <f>O291*H291</f>
        <v>0</v>
      </c>
      <c r="Q291" s="196">
        <v>1.67E-2</v>
      </c>
      <c r="R291" s="196">
        <f>Q291*H291</f>
        <v>3.6011211999999997</v>
      </c>
      <c r="S291" s="196">
        <v>0</v>
      </c>
      <c r="T291" s="197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8" t="s">
        <v>143</v>
      </c>
      <c r="AT291" s="198" t="s">
        <v>139</v>
      </c>
      <c r="AU291" s="198" t="s">
        <v>86</v>
      </c>
      <c r="AY291" s="16" t="s">
        <v>137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6" t="s">
        <v>8</v>
      </c>
      <c r="BK291" s="199">
        <f>ROUND(I291*H291,0)</f>
        <v>0</v>
      </c>
      <c r="BL291" s="16" t="s">
        <v>143</v>
      </c>
      <c r="BM291" s="198" t="s">
        <v>446</v>
      </c>
    </row>
    <row r="292" spans="1:65" s="2" customFormat="1" ht="24.2" customHeight="1">
      <c r="A292" s="33"/>
      <c r="B292" s="34"/>
      <c r="C292" s="186" t="s">
        <v>447</v>
      </c>
      <c r="D292" s="186" t="s">
        <v>139</v>
      </c>
      <c r="E292" s="187" t="s">
        <v>448</v>
      </c>
      <c r="F292" s="188" t="s">
        <v>449</v>
      </c>
      <c r="G292" s="189" t="s">
        <v>142</v>
      </c>
      <c r="H292" s="190">
        <v>64.864999999999995</v>
      </c>
      <c r="I292" s="191"/>
      <c r="J292" s="192">
        <f>ROUND(I292*H292,0)</f>
        <v>0</v>
      </c>
      <c r="K292" s="193"/>
      <c r="L292" s="38"/>
      <c r="M292" s="194" t="s">
        <v>1</v>
      </c>
      <c r="N292" s="195" t="s">
        <v>42</v>
      </c>
      <c r="O292" s="70"/>
      <c r="P292" s="196">
        <f>O292*H292</f>
        <v>0</v>
      </c>
      <c r="Q292" s="196">
        <v>6.4999999999999997E-3</v>
      </c>
      <c r="R292" s="196">
        <f>Q292*H292</f>
        <v>0.42162249999999996</v>
      </c>
      <c r="S292" s="196">
        <v>0</v>
      </c>
      <c r="T292" s="197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8" t="s">
        <v>143</v>
      </c>
      <c r="AT292" s="198" t="s">
        <v>139</v>
      </c>
      <c r="AU292" s="198" t="s">
        <v>86</v>
      </c>
      <c r="AY292" s="16" t="s">
        <v>137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6" t="s">
        <v>8</v>
      </c>
      <c r="BK292" s="199">
        <f>ROUND(I292*H292,0)</f>
        <v>0</v>
      </c>
      <c r="BL292" s="16" t="s">
        <v>143</v>
      </c>
      <c r="BM292" s="198" t="s">
        <v>450</v>
      </c>
    </row>
    <row r="293" spans="1:65" s="13" customFormat="1">
      <c r="B293" s="200"/>
      <c r="C293" s="201"/>
      <c r="D293" s="202" t="s">
        <v>145</v>
      </c>
      <c r="E293" s="203" t="s">
        <v>1</v>
      </c>
      <c r="F293" s="204" t="s">
        <v>439</v>
      </c>
      <c r="G293" s="201"/>
      <c r="H293" s="205">
        <v>64.864999999999995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145</v>
      </c>
      <c r="AU293" s="211" t="s">
        <v>86</v>
      </c>
      <c r="AV293" s="13" t="s">
        <v>86</v>
      </c>
      <c r="AW293" s="13" t="s">
        <v>33</v>
      </c>
      <c r="AX293" s="13" t="s">
        <v>77</v>
      </c>
      <c r="AY293" s="211" t="s">
        <v>137</v>
      </c>
    </row>
    <row r="294" spans="1:65" s="2" customFormat="1" ht="24.2" customHeight="1">
      <c r="A294" s="33"/>
      <c r="B294" s="34"/>
      <c r="C294" s="186" t="s">
        <v>451</v>
      </c>
      <c r="D294" s="186" t="s">
        <v>139</v>
      </c>
      <c r="E294" s="187" t="s">
        <v>452</v>
      </c>
      <c r="F294" s="188" t="s">
        <v>453</v>
      </c>
      <c r="G294" s="189" t="s">
        <v>142</v>
      </c>
      <c r="H294" s="190">
        <v>44.978000000000002</v>
      </c>
      <c r="I294" s="191"/>
      <c r="J294" s="192">
        <f>ROUND(I294*H294,0)</f>
        <v>0</v>
      </c>
      <c r="K294" s="193"/>
      <c r="L294" s="38"/>
      <c r="M294" s="194" t="s">
        <v>1</v>
      </c>
      <c r="N294" s="195" t="s">
        <v>42</v>
      </c>
      <c r="O294" s="70"/>
      <c r="P294" s="196">
        <f>O294*H294</f>
        <v>0</v>
      </c>
      <c r="Q294" s="196">
        <v>1.4E-3</v>
      </c>
      <c r="R294" s="196">
        <f>Q294*H294</f>
        <v>6.2969200000000003E-2</v>
      </c>
      <c r="S294" s="196">
        <v>0</v>
      </c>
      <c r="T294" s="197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8" t="s">
        <v>143</v>
      </c>
      <c r="AT294" s="198" t="s">
        <v>139</v>
      </c>
      <c r="AU294" s="198" t="s">
        <v>86</v>
      </c>
      <c r="AY294" s="16" t="s">
        <v>137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6" t="s">
        <v>8</v>
      </c>
      <c r="BK294" s="199">
        <f>ROUND(I294*H294,0)</f>
        <v>0</v>
      </c>
      <c r="BL294" s="16" t="s">
        <v>143</v>
      </c>
      <c r="BM294" s="198" t="s">
        <v>454</v>
      </c>
    </row>
    <row r="295" spans="1:65" s="13" customFormat="1" ht="22.5">
      <c r="B295" s="200"/>
      <c r="C295" s="201"/>
      <c r="D295" s="202" t="s">
        <v>145</v>
      </c>
      <c r="E295" s="203" t="s">
        <v>1</v>
      </c>
      <c r="F295" s="204" t="s">
        <v>455</v>
      </c>
      <c r="G295" s="201"/>
      <c r="H295" s="205">
        <v>9.0679999999999996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145</v>
      </c>
      <c r="AU295" s="211" t="s">
        <v>86</v>
      </c>
      <c r="AV295" s="13" t="s">
        <v>86</v>
      </c>
      <c r="AW295" s="13" t="s">
        <v>33</v>
      </c>
      <c r="AX295" s="13" t="s">
        <v>77</v>
      </c>
      <c r="AY295" s="211" t="s">
        <v>137</v>
      </c>
    </row>
    <row r="296" spans="1:65" s="13" customFormat="1">
      <c r="B296" s="200"/>
      <c r="C296" s="201"/>
      <c r="D296" s="202" t="s">
        <v>145</v>
      </c>
      <c r="E296" s="203" t="s">
        <v>1</v>
      </c>
      <c r="F296" s="204" t="s">
        <v>456</v>
      </c>
      <c r="G296" s="201"/>
      <c r="H296" s="205">
        <v>35.909999999999997</v>
      </c>
      <c r="I296" s="206"/>
      <c r="J296" s="201"/>
      <c r="K296" s="201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145</v>
      </c>
      <c r="AU296" s="211" t="s">
        <v>86</v>
      </c>
      <c r="AV296" s="13" t="s">
        <v>86</v>
      </c>
      <c r="AW296" s="13" t="s">
        <v>33</v>
      </c>
      <c r="AX296" s="13" t="s">
        <v>77</v>
      </c>
      <c r="AY296" s="211" t="s">
        <v>137</v>
      </c>
    </row>
    <row r="297" spans="1:65" s="2" customFormat="1" ht="24.2" customHeight="1">
      <c r="A297" s="33"/>
      <c r="B297" s="34"/>
      <c r="C297" s="186" t="s">
        <v>457</v>
      </c>
      <c r="D297" s="186" t="s">
        <v>139</v>
      </c>
      <c r="E297" s="187" t="s">
        <v>458</v>
      </c>
      <c r="F297" s="188" t="s">
        <v>459</v>
      </c>
      <c r="G297" s="189" t="s">
        <v>142</v>
      </c>
      <c r="H297" s="190">
        <v>44.978000000000002</v>
      </c>
      <c r="I297" s="191"/>
      <c r="J297" s="192">
        <f>ROUND(I297*H297,0)</f>
        <v>0</v>
      </c>
      <c r="K297" s="193"/>
      <c r="L297" s="38"/>
      <c r="M297" s="194" t="s">
        <v>1</v>
      </c>
      <c r="N297" s="195" t="s">
        <v>42</v>
      </c>
      <c r="O297" s="70"/>
      <c r="P297" s="196">
        <f>O297*H297</f>
        <v>0</v>
      </c>
      <c r="Q297" s="196">
        <v>2.3199999999999998E-2</v>
      </c>
      <c r="R297" s="196">
        <f>Q297*H297</f>
        <v>1.0434896</v>
      </c>
      <c r="S297" s="196">
        <v>0</v>
      </c>
      <c r="T297" s="19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8" t="s">
        <v>143</v>
      </c>
      <c r="AT297" s="198" t="s">
        <v>139</v>
      </c>
      <c r="AU297" s="198" t="s">
        <v>86</v>
      </c>
      <c r="AY297" s="16" t="s">
        <v>137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6" t="s">
        <v>8</v>
      </c>
      <c r="BK297" s="199">
        <f>ROUND(I297*H297,0)</f>
        <v>0</v>
      </c>
      <c r="BL297" s="16" t="s">
        <v>143</v>
      </c>
      <c r="BM297" s="198" t="s">
        <v>460</v>
      </c>
    </row>
    <row r="298" spans="1:65" s="2" customFormat="1" ht="14.45" customHeight="1">
      <c r="A298" s="33"/>
      <c r="B298" s="34"/>
      <c r="C298" s="186" t="s">
        <v>461</v>
      </c>
      <c r="D298" s="186" t="s">
        <v>139</v>
      </c>
      <c r="E298" s="187" t="s">
        <v>462</v>
      </c>
      <c r="F298" s="188" t="s">
        <v>463</v>
      </c>
      <c r="G298" s="189" t="s">
        <v>142</v>
      </c>
      <c r="H298" s="190">
        <v>412.7</v>
      </c>
      <c r="I298" s="191"/>
      <c r="J298" s="192">
        <f>ROUND(I298*H298,0)</f>
        <v>0</v>
      </c>
      <c r="K298" s="193"/>
      <c r="L298" s="38"/>
      <c r="M298" s="194" t="s">
        <v>1</v>
      </c>
      <c r="N298" s="195" t="s">
        <v>42</v>
      </c>
      <c r="O298" s="70"/>
      <c r="P298" s="196">
        <f>O298*H298</f>
        <v>0</v>
      </c>
      <c r="Q298" s="196">
        <v>0</v>
      </c>
      <c r="R298" s="196">
        <f>Q298*H298</f>
        <v>0</v>
      </c>
      <c r="S298" s="196">
        <v>0</v>
      </c>
      <c r="T298" s="197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98" t="s">
        <v>143</v>
      </c>
      <c r="AT298" s="198" t="s">
        <v>139</v>
      </c>
      <c r="AU298" s="198" t="s">
        <v>86</v>
      </c>
      <c r="AY298" s="16" t="s">
        <v>137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16" t="s">
        <v>8</v>
      </c>
      <c r="BK298" s="199">
        <f>ROUND(I298*H298,0)</f>
        <v>0</v>
      </c>
      <c r="BL298" s="16" t="s">
        <v>143</v>
      </c>
      <c r="BM298" s="198" t="s">
        <v>464</v>
      </c>
    </row>
    <row r="299" spans="1:65" s="13" customFormat="1">
      <c r="B299" s="200"/>
      <c r="C299" s="201"/>
      <c r="D299" s="202" t="s">
        <v>145</v>
      </c>
      <c r="E299" s="203" t="s">
        <v>1</v>
      </c>
      <c r="F299" s="204" t="s">
        <v>465</v>
      </c>
      <c r="G299" s="201"/>
      <c r="H299" s="205">
        <v>412.7</v>
      </c>
      <c r="I299" s="206"/>
      <c r="J299" s="201"/>
      <c r="K299" s="201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145</v>
      </c>
      <c r="AU299" s="211" t="s">
        <v>86</v>
      </c>
      <c r="AV299" s="13" t="s">
        <v>86</v>
      </c>
      <c r="AW299" s="13" t="s">
        <v>33</v>
      </c>
      <c r="AX299" s="13" t="s">
        <v>77</v>
      </c>
      <c r="AY299" s="211" t="s">
        <v>137</v>
      </c>
    </row>
    <row r="300" spans="1:65" s="2" customFormat="1" ht="14.45" customHeight="1">
      <c r="A300" s="33"/>
      <c r="B300" s="34"/>
      <c r="C300" s="186" t="s">
        <v>466</v>
      </c>
      <c r="D300" s="186" t="s">
        <v>139</v>
      </c>
      <c r="E300" s="187" t="s">
        <v>467</v>
      </c>
      <c r="F300" s="188" t="s">
        <v>468</v>
      </c>
      <c r="G300" s="189" t="s">
        <v>142</v>
      </c>
      <c r="H300" s="190">
        <v>427.14</v>
      </c>
      <c r="I300" s="191"/>
      <c r="J300" s="192">
        <f>ROUND(I300*H300,0)</f>
        <v>0</v>
      </c>
      <c r="K300" s="193"/>
      <c r="L300" s="38"/>
      <c r="M300" s="194" t="s">
        <v>1</v>
      </c>
      <c r="N300" s="195" t="s">
        <v>42</v>
      </c>
      <c r="O300" s="70"/>
      <c r="P300" s="196">
        <f>O300*H300</f>
        <v>0</v>
      </c>
      <c r="Q300" s="196">
        <v>1.2999999999999999E-4</v>
      </c>
      <c r="R300" s="196">
        <f>Q300*H300</f>
        <v>5.5528199999999993E-2</v>
      </c>
      <c r="S300" s="196">
        <v>0</v>
      </c>
      <c r="T300" s="197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8" t="s">
        <v>143</v>
      </c>
      <c r="AT300" s="198" t="s">
        <v>139</v>
      </c>
      <c r="AU300" s="198" t="s">
        <v>86</v>
      </c>
      <c r="AY300" s="16" t="s">
        <v>137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6" t="s">
        <v>8</v>
      </c>
      <c r="BK300" s="199">
        <f>ROUND(I300*H300,0)</f>
        <v>0</v>
      </c>
      <c r="BL300" s="16" t="s">
        <v>143</v>
      </c>
      <c r="BM300" s="198" t="s">
        <v>469</v>
      </c>
    </row>
    <row r="301" spans="1:65" s="13" customFormat="1">
      <c r="B301" s="200"/>
      <c r="C301" s="201"/>
      <c r="D301" s="202" t="s">
        <v>145</v>
      </c>
      <c r="E301" s="203" t="s">
        <v>1</v>
      </c>
      <c r="F301" s="204" t="s">
        <v>470</v>
      </c>
      <c r="G301" s="201"/>
      <c r="H301" s="205">
        <v>427.14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145</v>
      </c>
      <c r="AU301" s="211" t="s">
        <v>86</v>
      </c>
      <c r="AV301" s="13" t="s">
        <v>86</v>
      </c>
      <c r="AW301" s="13" t="s">
        <v>33</v>
      </c>
      <c r="AX301" s="13" t="s">
        <v>77</v>
      </c>
      <c r="AY301" s="211" t="s">
        <v>137</v>
      </c>
    </row>
    <row r="302" spans="1:65" s="2" customFormat="1" ht="24.2" customHeight="1">
      <c r="A302" s="33"/>
      <c r="B302" s="34"/>
      <c r="C302" s="186" t="s">
        <v>471</v>
      </c>
      <c r="D302" s="186" t="s">
        <v>139</v>
      </c>
      <c r="E302" s="187" t="s">
        <v>472</v>
      </c>
      <c r="F302" s="188" t="s">
        <v>473</v>
      </c>
      <c r="G302" s="189" t="s">
        <v>142</v>
      </c>
      <c r="H302" s="190">
        <v>4.0199999999999996</v>
      </c>
      <c r="I302" s="191"/>
      <c r="J302" s="192">
        <f>ROUND(I302*H302,0)</f>
        <v>0</v>
      </c>
      <c r="K302" s="193"/>
      <c r="L302" s="38"/>
      <c r="M302" s="194" t="s">
        <v>1</v>
      </c>
      <c r="N302" s="195" t="s">
        <v>42</v>
      </c>
      <c r="O302" s="70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98" t="s">
        <v>143</v>
      </c>
      <c r="AT302" s="198" t="s">
        <v>139</v>
      </c>
      <c r="AU302" s="198" t="s">
        <v>86</v>
      </c>
      <c r="AY302" s="16" t="s">
        <v>137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6" t="s">
        <v>8</v>
      </c>
      <c r="BK302" s="199">
        <f>ROUND(I302*H302,0)</f>
        <v>0</v>
      </c>
      <c r="BL302" s="16" t="s">
        <v>143</v>
      </c>
      <c r="BM302" s="198" t="s">
        <v>474</v>
      </c>
    </row>
    <row r="303" spans="1:65" s="13" customFormat="1">
      <c r="B303" s="200"/>
      <c r="C303" s="201"/>
      <c r="D303" s="202" t="s">
        <v>145</v>
      </c>
      <c r="E303" s="203" t="s">
        <v>1</v>
      </c>
      <c r="F303" s="204" t="s">
        <v>475</v>
      </c>
      <c r="G303" s="201"/>
      <c r="H303" s="205">
        <v>4.0199999999999996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145</v>
      </c>
      <c r="AU303" s="211" t="s">
        <v>86</v>
      </c>
      <c r="AV303" s="13" t="s">
        <v>86</v>
      </c>
      <c r="AW303" s="13" t="s">
        <v>33</v>
      </c>
      <c r="AX303" s="13" t="s">
        <v>77</v>
      </c>
      <c r="AY303" s="211" t="s">
        <v>137</v>
      </c>
    </row>
    <row r="304" spans="1:65" s="2" customFormat="1" ht="24.2" customHeight="1">
      <c r="A304" s="33"/>
      <c r="B304" s="34"/>
      <c r="C304" s="186" t="s">
        <v>476</v>
      </c>
      <c r="D304" s="186" t="s">
        <v>139</v>
      </c>
      <c r="E304" s="187" t="s">
        <v>477</v>
      </c>
      <c r="F304" s="188" t="s">
        <v>478</v>
      </c>
      <c r="G304" s="189" t="s">
        <v>153</v>
      </c>
      <c r="H304" s="190">
        <v>4.024</v>
      </c>
      <c r="I304" s="191"/>
      <c r="J304" s="192">
        <f>ROUND(I304*H304,0)</f>
        <v>0</v>
      </c>
      <c r="K304" s="193"/>
      <c r="L304" s="38"/>
      <c r="M304" s="194" t="s">
        <v>1</v>
      </c>
      <c r="N304" s="195" t="s">
        <v>42</v>
      </c>
      <c r="O304" s="70"/>
      <c r="P304" s="196">
        <f>O304*H304</f>
        <v>0</v>
      </c>
      <c r="Q304" s="196">
        <v>2.2563399999999998</v>
      </c>
      <c r="R304" s="196">
        <f>Q304*H304</f>
        <v>9.0795121599999984</v>
      </c>
      <c r="S304" s="196">
        <v>0</v>
      </c>
      <c r="T304" s="197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98" t="s">
        <v>143</v>
      </c>
      <c r="AT304" s="198" t="s">
        <v>139</v>
      </c>
      <c r="AU304" s="198" t="s">
        <v>86</v>
      </c>
      <c r="AY304" s="16" t="s">
        <v>137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6" t="s">
        <v>8</v>
      </c>
      <c r="BK304" s="199">
        <f>ROUND(I304*H304,0)</f>
        <v>0</v>
      </c>
      <c r="BL304" s="16" t="s">
        <v>143</v>
      </c>
      <c r="BM304" s="198" t="s">
        <v>479</v>
      </c>
    </row>
    <row r="305" spans="1:65" s="14" customFormat="1">
      <c r="B305" s="223"/>
      <c r="C305" s="224"/>
      <c r="D305" s="202" t="s">
        <v>145</v>
      </c>
      <c r="E305" s="225" t="s">
        <v>1</v>
      </c>
      <c r="F305" s="226" t="s">
        <v>480</v>
      </c>
      <c r="G305" s="224"/>
      <c r="H305" s="225" t="s">
        <v>1</v>
      </c>
      <c r="I305" s="227"/>
      <c r="J305" s="224"/>
      <c r="K305" s="224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145</v>
      </c>
      <c r="AU305" s="232" t="s">
        <v>86</v>
      </c>
      <c r="AV305" s="14" t="s">
        <v>8</v>
      </c>
      <c r="AW305" s="14" t="s">
        <v>33</v>
      </c>
      <c r="AX305" s="14" t="s">
        <v>77</v>
      </c>
      <c r="AY305" s="232" t="s">
        <v>137</v>
      </c>
    </row>
    <row r="306" spans="1:65" s="13" customFormat="1">
      <c r="B306" s="200"/>
      <c r="C306" s="201"/>
      <c r="D306" s="202" t="s">
        <v>145</v>
      </c>
      <c r="E306" s="203" t="s">
        <v>1</v>
      </c>
      <c r="F306" s="204" t="s">
        <v>481</v>
      </c>
      <c r="G306" s="201"/>
      <c r="H306" s="205">
        <v>1.748</v>
      </c>
      <c r="I306" s="206"/>
      <c r="J306" s="201"/>
      <c r="K306" s="201"/>
      <c r="L306" s="207"/>
      <c r="M306" s="208"/>
      <c r="N306" s="209"/>
      <c r="O306" s="209"/>
      <c r="P306" s="209"/>
      <c r="Q306" s="209"/>
      <c r="R306" s="209"/>
      <c r="S306" s="209"/>
      <c r="T306" s="210"/>
      <c r="AT306" s="211" t="s">
        <v>145</v>
      </c>
      <c r="AU306" s="211" t="s">
        <v>86</v>
      </c>
      <c r="AV306" s="13" t="s">
        <v>86</v>
      </c>
      <c r="AW306" s="13" t="s">
        <v>33</v>
      </c>
      <c r="AX306" s="13" t="s">
        <v>77</v>
      </c>
      <c r="AY306" s="211" t="s">
        <v>137</v>
      </c>
    </row>
    <row r="307" spans="1:65" s="13" customFormat="1">
      <c r="B307" s="200"/>
      <c r="C307" s="201"/>
      <c r="D307" s="202" t="s">
        <v>145</v>
      </c>
      <c r="E307" s="203" t="s">
        <v>1</v>
      </c>
      <c r="F307" s="204" t="s">
        <v>482</v>
      </c>
      <c r="G307" s="201"/>
      <c r="H307" s="205">
        <v>0.57599999999999996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145</v>
      </c>
      <c r="AU307" s="211" t="s">
        <v>86</v>
      </c>
      <c r="AV307" s="13" t="s">
        <v>86</v>
      </c>
      <c r="AW307" s="13" t="s">
        <v>33</v>
      </c>
      <c r="AX307" s="13" t="s">
        <v>77</v>
      </c>
      <c r="AY307" s="211" t="s">
        <v>137</v>
      </c>
    </row>
    <row r="308" spans="1:65" s="13" customFormat="1">
      <c r="B308" s="200"/>
      <c r="C308" s="201"/>
      <c r="D308" s="202" t="s">
        <v>145</v>
      </c>
      <c r="E308" s="203" t="s">
        <v>1</v>
      </c>
      <c r="F308" s="204" t="s">
        <v>483</v>
      </c>
      <c r="G308" s="201"/>
      <c r="H308" s="205">
        <v>1.46</v>
      </c>
      <c r="I308" s="206"/>
      <c r="J308" s="201"/>
      <c r="K308" s="201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145</v>
      </c>
      <c r="AU308" s="211" t="s">
        <v>86</v>
      </c>
      <c r="AV308" s="13" t="s">
        <v>86</v>
      </c>
      <c r="AW308" s="13" t="s">
        <v>33</v>
      </c>
      <c r="AX308" s="13" t="s">
        <v>77</v>
      </c>
      <c r="AY308" s="211" t="s">
        <v>137</v>
      </c>
    </row>
    <row r="309" spans="1:65" s="14" customFormat="1">
      <c r="B309" s="223"/>
      <c r="C309" s="224"/>
      <c r="D309" s="202" t="s">
        <v>145</v>
      </c>
      <c r="E309" s="225" t="s">
        <v>1</v>
      </c>
      <c r="F309" s="226" t="s">
        <v>484</v>
      </c>
      <c r="G309" s="224"/>
      <c r="H309" s="225" t="s">
        <v>1</v>
      </c>
      <c r="I309" s="227"/>
      <c r="J309" s="224"/>
      <c r="K309" s="224"/>
      <c r="L309" s="228"/>
      <c r="M309" s="229"/>
      <c r="N309" s="230"/>
      <c r="O309" s="230"/>
      <c r="P309" s="230"/>
      <c r="Q309" s="230"/>
      <c r="R309" s="230"/>
      <c r="S309" s="230"/>
      <c r="T309" s="231"/>
      <c r="AT309" s="232" t="s">
        <v>145</v>
      </c>
      <c r="AU309" s="232" t="s">
        <v>86</v>
      </c>
      <c r="AV309" s="14" t="s">
        <v>8</v>
      </c>
      <c r="AW309" s="14" t="s">
        <v>33</v>
      </c>
      <c r="AX309" s="14" t="s">
        <v>77</v>
      </c>
      <c r="AY309" s="232" t="s">
        <v>137</v>
      </c>
    </row>
    <row r="310" spans="1:65" s="13" customFormat="1">
      <c r="B310" s="200"/>
      <c r="C310" s="201"/>
      <c r="D310" s="202" t="s">
        <v>145</v>
      </c>
      <c r="E310" s="203" t="s">
        <v>1</v>
      </c>
      <c r="F310" s="204" t="s">
        <v>485</v>
      </c>
      <c r="G310" s="201"/>
      <c r="H310" s="205">
        <v>0.24</v>
      </c>
      <c r="I310" s="206"/>
      <c r="J310" s="201"/>
      <c r="K310" s="201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145</v>
      </c>
      <c r="AU310" s="211" t="s">
        <v>86</v>
      </c>
      <c r="AV310" s="13" t="s">
        <v>86</v>
      </c>
      <c r="AW310" s="13" t="s">
        <v>33</v>
      </c>
      <c r="AX310" s="13" t="s">
        <v>77</v>
      </c>
      <c r="AY310" s="211" t="s">
        <v>137</v>
      </c>
    </row>
    <row r="311" spans="1:65" s="2" customFormat="1" ht="24.2" customHeight="1">
      <c r="A311" s="33"/>
      <c r="B311" s="34"/>
      <c r="C311" s="186" t="s">
        <v>486</v>
      </c>
      <c r="D311" s="186" t="s">
        <v>139</v>
      </c>
      <c r="E311" s="187" t="s">
        <v>487</v>
      </c>
      <c r="F311" s="188" t="s">
        <v>488</v>
      </c>
      <c r="G311" s="189" t="s">
        <v>153</v>
      </c>
      <c r="H311" s="190">
        <v>74.286000000000001</v>
      </c>
      <c r="I311" s="191"/>
      <c r="J311" s="192">
        <f>ROUND(I311*H311,0)</f>
        <v>0</v>
      </c>
      <c r="K311" s="193"/>
      <c r="L311" s="38"/>
      <c r="M311" s="194" t="s">
        <v>1</v>
      </c>
      <c r="N311" s="195" t="s">
        <v>42</v>
      </c>
      <c r="O311" s="70"/>
      <c r="P311" s="196">
        <f>O311*H311</f>
        <v>0</v>
      </c>
      <c r="Q311" s="196">
        <v>2.45329</v>
      </c>
      <c r="R311" s="196">
        <f>Q311*H311</f>
        <v>182.24510094000001</v>
      </c>
      <c r="S311" s="196">
        <v>0</v>
      </c>
      <c r="T311" s="197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98" t="s">
        <v>143</v>
      </c>
      <c r="AT311" s="198" t="s">
        <v>139</v>
      </c>
      <c r="AU311" s="198" t="s">
        <v>86</v>
      </c>
      <c r="AY311" s="16" t="s">
        <v>137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16" t="s">
        <v>8</v>
      </c>
      <c r="BK311" s="199">
        <f>ROUND(I311*H311,0)</f>
        <v>0</v>
      </c>
      <c r="BL311" s="16" t="s">
        <v>143</v>
      </c>
      <c r="BM311" s="198" t="s">
        <v>489</v>
      </c>
    </row>
    <row r="312" spans="1:65" s="13" customFormat="1">
      <c r="B312" s="200"/>
      <c r="C312" s="201"/>
      <c r="D312" s="202" t="s">
        <v>145</v>
      </c>
      <c r="E312" s="203" t="s">
        <v>1</v>
      </c>
      <c r="F312" s="204" t="s">
        <v>490</v>
      </c>
      <c r="G312" s="201"/>
      <c r="H312" s="205">
        <v>74.286000000000001</v>
      </c>
      <c r="I312" s="206"/>
      <c r="J312" s="201"/>
      <c r="K312" s="201"/>
      <c r="L312" s="207"/>
      <c r="M312" s="208"/>
      <c r="N312" s="209"/>
      <c r="O312" s="209"/>
      <c r="P312" s="209"/>
      <c r="Q312" s="209"/>
      <c r="R312" s="209"/>
      <c r="S312" s="209"/>
      <c r="T312" s="210"/>
      <c r="AT312" s="211" t="s">
        <v>145</v>
      </c>
      <c r="AU312" s="211" t="s">
        <v>86</v>
      </c>
      <c r="AV312" s="13" t="s">
        <v>86</v>
      </c>
      <c r="AW312" s="13" t="s">
        <v>33</v>
      </c>
      <c r="AX312" s="13" t="s">
        <v>77</v>
      </c>
      <c r="AY312" s="211" t="s">
        <v>137</v>
      </c>
    </row>
    <row r="313" spans="1:65" s="2" customFormat="1" ht="24.2" customHeight="1">
      <c r="A313" s="33"/>
      <c r="B313" s="34"/>
      <c r="C313" s="186" t="s">
        <v>491</v>
      </c>
      <c r="D313" s="186" t="s">
        <v>139</v>
      </c>
      <c r="E313" s="187" t="s">
        <v>492</v>
      </c>
      <c r="F313" s="188" t="s">
        <v>493</v>
      </c>
      <c r="G313" s="189" t="s">
        <v>153</v>
      </c>
      <c r="H313" s="190">
        <v>74.286000000000001</v>
      </c>
      <c r="I313" s="191"/>
      <c r="J313" s="192">
        <f>ROUND(I313*H313,0)</f>
        <v>0</v>
      </c>
      <c r="K313" s="193"/>
      <c r="L313" s="38"/>
      <c r="M313" s="194" t="s">
        <v>1</v>
      </c>
      <c r="N313" s="195" t="s">
        <v>42</v>
      </c>
      <c r="O313" s="70"/>
      <c r="P313" s="196">
        <f>O313*H313</f>
        <v>0</v>
      </c>
      <c r="Q313" s="196">
        <v>0</v>
      </c>
      <c r="R313" s="196">
        <f>Q313*H313</f>
        <v>0</v>
      </c>
      <c r="S313" s="196">
        <v>0</v>
      </c>
      <c r="T313" s="197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98" t="s">
        <v>143</v>
      </c>
      <c r="AT313" s="198" t="s">
        <v>139</v>
      </c>
      <c r="AU313" s="198" t="s">
        <v>86</v>
      </c>
      <c r="AY313" s="16" t="s">
        <v>137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16" t="s">
        <v>8</v>
      </c>
      <c r="BK313" s="199">
        <f>ROUND(I313*H313,0)</f>
        <v>0</v>
      </c>
      <c r="BL313" s="16" t="s">
        <v>143</v>
      </c>
      <c r="BM313" s="198" t="s">
        <v>494</v>
      </c>
    </row>
    <row r="314" spans="1:65" s="2" customFormat="1" ht="24.2" customHeight="1">
      <c r="A314" s="33"/>
      <c r="B314" s="34"/>
      <c r="C314" s="186" t="s">
        <v>495</v>
      </c>
      <c r="D314" s="186" t="s">
        <v>139</v>
      </c>
      <c r="E314" s="187" t="s">
        <v>496</v>
      </c>
      <c r="F314" s="188" t="s">
        <v>497</v>
      </c>
      <c r="G314" s="189" t="s">
        <v>153</v>
      </c>
      <c r="H314" s="190">
        <v>74.286000000000001</v>
      </c>
      <c r="I314" s="191"/>
      <c r="J314" s="192">
        <f>ROUND(I314*H314,0)</f>
        <v>0</v>
      </c>
      <c r="K314" s="193"/>
      <c r="L314" s="38"/>
      <c r="M314" s="194" t="s">
        <v>1</v>
      </c>
      <c r="N314" s="195" t="s">
        <v>42</v>
      </c>
      <c r="O314" s="70"/>
      <c r="P314" s="196">
        <f>O314*H314</f>
        <v>0</v>
      </c>
      <c r="Q314" s="196">
        <v>4.0399999999999998E-2</v>
      </c>
      <c r="R314" s="196">
        <f>Q314*H314</f>
        <v>3.0011543999999999</v>
      </c>
      <c r="S314" s="196">
        <v>0</v>
      </c>
      <c r="T314" s="197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8" t="s">
        <v>143</v>
      </c>
      <c r="AT314" s="198" t="s">
        <v>139</v>
      </c>
      <c r="AU314" s="198" t="s">
        <v>86</v>
      </c>
      <c r="AY314" s="16" t="s">
        <v>137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6" t="s">
        <v>8</v>
      </c>
      <c r="BK314" s="199">
        <f>ROUND(I314*H314,0)</f>
        <v>0</v>
      </c>
      <c r="BL314" s="16" t="s">
        <v>143</v>
      </c>
      <c r="BM314" s="198" t="s">
        <v>498</v>
      </c>
    </row>
    <row r="315" spans="1:65" s="2" customFormat="1" ht="37.9" customHeight="1">
      <c r="A315" s="33"/>
      <c r="B315" s="34"/>
      <c r="C315" s="186" t="s">
        <v>499</v>
      </c>
      <c r="D315" s="186" t="s">
        <v>139</v>
      </c>
      <c r="E315" s="187" t="s">
        <v>500</v>
      </c>
      <c r="F315" s="188" t="s">
        <v>501</v>
      </c>
      <c r="G315" s="189" t="s">
        <v>502</v>
      </c>
      <c r="H315" s="190">
        <v>145.36199999999999</v>
      </c>
      <c r="I315" s="191"/>
      <c r="J315" s="192">
        <f>ROUND(I315*H315,0)</f>
        <v>0</v>
      </c>
      <c r="K315" s="193"/>
      <c r="L315" s="38"/>
      <c r="M315" s="194" t="s">
        <v>1</v>
      </c>
      <c r="N315" s="195" t="s">
        <v>42</v>
      </c>
      <c r="O315" s="70"/>
      <c r="P315" s="196">
        <f>O315*H315</f>
        <v>0</v>
      </c>
      <c r="Q315" s="196">
        <v>2.0000000000000002E-5</v>
      </c>
      <c r="R315" s="196">
        <f>Q315*H315</f>
        <v>2.9072400000000002E-3</v>
      </c>
      <c r="S315" s="196">
        <v>0</v>
      </c>
      <c r="T315" s="197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98" t="s">
        <v>143</v>
      </c>
      <c r="AT315" s="198" t="s">
        <v>139</v>
      </c>
      <c r="AU315" s="198" t="s">
        <v>86</v>
      </c>
      <c r="AY315" s="16" t="s">
        <v>137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6" t="s">
        <v>8</v>
      </c>
      <c r="BK315" s="199">
        <f>ROUND(I315*H315,0)</f>
        <v>0</v>
      </c>
      <c r="BL315" s="16" t="s">
        <v>143</v>
      </c>
      <c r="BM315" s="198" t="s">
        <v>503</v>
      </c>
    </row>
    <row r="316" spans="1:65" s="13" customFormat="1">
      <c r="B316" s="200"/>
      <c r="C316" s="201"/>
      <c r="D316" s="202" t="s">
        <v>145</v>
      </c>
      <c r="E316" s="203" t="s">
        <v>1</v>
      </c>
      <c r="F316" s="204" t="s">
        <v>504</v>
      </c>
      <c r="G316" s="201"/>
      <c r="H316" s="205">
        <v>122.4</v>
      </c>
      <c r="I316" s="206"/>
      <c r="J316" s="201"/>
      <c r="K316" s="201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145</v>
      </c>
      <c r="AU316" s="211" t="s">
        <v>86</v>
      </c>
      <c r="AV316" s="13" t="s">
        <v>86</v>
      </c>
      <c r="AW316" s="13" t="s">
        <v>33</v>
      </c>
      <c r="AX316" s="13" t="s">
        <v>77</v>
      </c>
      <c r="AY316" s="211" t="s">
        <v>137</v>
      </c>
    </row>
    <row r="317" spans="1:65" s="14" customFormat="1">
      <c r="B317" s="223"/>
      <c r="C317" s="224"/>
      <c r="D317" s="202" t="s">
        <v>145</v>
      </c>
      <c r="E317" s="225" t="s">
        <v>1</v>
      </c>
      <c r="F317" s="226" t="s">
        <v>505</v>
      </c>
      <c r="G317" s="224"/>
      <c r="H317" s="225" t="s">
        <v>1</v>
      </c>
      <c r="I317" s="227"/>
      <c r="J317" s="224"/>
      <c r="K317" s="224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145</v>
      </c>
      <c r="AU317" s="232" t="s">
        <v>86</v>
      </c>
      <c r="AV317" s="14" t="s">
        <v>8</v>
      </c>
      <c r="AW317" s="14" t="s">
        <v>33</v>
      </c>
      <c r="AX317" s="14" t="s">
        <v>77</v>
      </c>
      <c r="AY317" s="232" t="s">
        <v>137</v>
      </c>
    </row>
    <row r="318" spans="1:65" s="13" customFormat="1">
      <c r="B318" s="200"/>
      <c r="C318" s="201"/>
      <c r="D318" s="202" t="s">
        <v>145</v>
      </c>
      <c r="E318" s="203" t="s">
        <v>1</v>
      </c>
      <c r="F318" s="204" t="s">
        <v>506</v>
      </c>
      <c r="G318" s="201"/>
      <c r="H318" s="205">
        <v>2.0819999999999999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145</v>
      </c>
      <c r="AU318" s="211" t="s">
        <v>86</v>
      </c>
      <c r="AV318" s="13" t="s">
        <v>86</v>
      </c>
      <c r="AW318" s="13" t="s">
        <v>33</v>
      </c>
      <c r="AX318" s="13" t="s">
        <v>77</v>
      </c>
      <c r="AY318" s="211" t="s">
        <v>137</v>
      </c>
    </row>
    <row r="319" spans="1:65" s="13" customFormat="1">
      <c r="B319" s="200"/>
      <c r="C319" s="201"/>
      <c r="D319" s="202" t="s">
        <v>145</v>
      </c>
      <c r="E319" s="203" t="s">
        <v>1</v>
      </c>
      <c r="F319" s="204" t="s">
        <v>507</v>
      </c>
      <c r="G319" s="201"/>
      <c r="H319" s="205">
        <v>20.88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145</v>
      </c>
      <c r="AU319" s="211" t="s">
        <v>86</v>
      </c>
      <c r="AV319" s="13" t="s">
        <v>86</v>
      </c>
      <c r="AW319" s="13" t="s">
        <v>33</v>
      </c>
      <c r="AX319" s="13" t="s">
        <v>77</v>
      </c>
      <c r="AY319" s="211" t="s">
        <v>137</v>
      </c>
    </row>
    <row r="320" spans="1:65" s="2" customFormat="1" ht="24.2" customHeight="1">
      <c r="A320" s="33"/>
      <c r="B320" s="34"/>
      <c r="C320" s="186" t="s">
        <v>508</v>
      </c>
      <c r="D320" s="186" t="s">
        <v>139</v>
      </c>
      <c r="E320" s="187" t="s">
        <v>509</v>
      </c>
      <c r="F320" s="188" t="s">
        <v>510</v>
      </c>
      <c r="G320" s="189" t="s">
        <v>502</v>
      </c>
      <c r="H320" s="190">
        <v>163.4</v>
      </c>
      <c r="I320" s="191"/>
      <c r="J320" s="192">
        <f>ROUND(I320*H320,0)</f>
        <v>0</v>
      </c>
      <c r="K320" s="193"/>
      <c r="L320" s="38"/>
      <c r="M320" s="194" t="s">
        <v>1</v>
      </c>
      <c r="N320" s="195" t="s">
        <v>42</v>
      </c>
      <c r="O320" s="70"/>
      <c r="P320" s="196">
        <f>O320*H320</f>
        <v>0</v>
      </c>
      <c r="Q320" s="196">
        <v>2.1000000000000001E-4</v>
      </c>
      <c r="R320" s="196">
        <f>Q320*H320</f>
        <v>3.4314000000000004E-2</v>
      </c>
      <c r="S320" s="196">
        <v>0</v>
      </c>
      <c r="T320" s="197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8" t="s">
        <v>143</v>
      </c>
      <c r="AT320" s="198" t="s">
        <v>139</v>
      </c>
      <c r="AU320" s="198" t="s">
        <v>86</v>
      </c>
      <c r="AY320" s="16" t="s">
        <v>137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6" t="s">
        <v>8</v>
      </c>
      <c r="BK320" s="199">
        <f>ROUND(I320*H320,0)</f>
        <v>0</v>
      </c>
      <c r="BL320" s="16" t="s">
        <v>143</v>
      </c>
      <c r="BM320" s="198" t="s">
        <v>511</v>
      </c>
    </row>
    <row r="321" spans="1:65" s="13" customFormat="1">
      <c r="B321" s="200"/>
      <c r="C321" s="201"/>
      <c r="D321" s="202" t="s">
        <v>145</v>
      </c>
      <c r="E321" s="203" t="s">
        <v>1</v>
      </c>
      <c r="F321" s="204" t="s">
        <v>512</v>
      </c>
      <c r="G321" s="201"/>
      <c r="H321" s="205">
        <v>163.4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145</v>
      </c>
      <c r="AU321" s="211" t="s">
        <v>86</v>
      </c>
      <c r="AV321" s="13" t="s">
        <v>86</v>
      </c>
      <c r="AW321" s="13" t="s">
        <v>33</v>
      </c>
      <c r="AX321" s="13" t="s">
        <v>77</v>
      </c>
      <c r="AY321" s="211" t="s">
        <v>137</v>
      </c>
    </row>
    <row r="322" spans="1:65" s="2" customFormat="1" ht="24.2" customHeight="1">
      <c r="A322" s="33"/>
      <c r="B322" s="34"/>
      <c r="C322" s="186" t="s">
        <v>513</v>
      </c>
      <c r="D322" s="186" t="s">
        <v>139</v>
      </c>
      <c r="E322" s="187" t="s">
        <v>514</v>
      </c>
      <c r="F322" s="188" t="s">
        <v>515</v>
      </c>
      <c r="G322" s="189" t="s">
        <v>502</v>
      </c>
      <c r="H322" s="190">
        <v>163.4</v>
      </c>
      <c r="I322" s="191"/>
      <c r="J322" s="192">
        <f>ROUND(I322*H322,0)</f>
        <v>0</v>
      </c>
      <c r="K322" s="193"/>
      <c r="L322" s="38"/>
      <c r="M322" s="194" t="s">
        <v>1</v>
      </c>
      <c r="N322" s="195" t="s">
        <v>42</v>
      </c>
      <c r="O322" s="70"/>
      <c r="P322" s="196">
        <f>O322*H322</f>
        <v>0</v>
      </c>
      <c r="Q322" s="196">
        <v>1.0000000000000001E-5</v>
      </c>
      <c r="R322" s="196">
        <f>Q322*H322</f>
        <v>1.6340000000000003E-3</v>
      </c>
      <c r="S322" s="196">
        <v>0</v>
      </c>
      <c r="T322" s="197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98" t="s">
        <v>143</v>
      </c>
      <c r="AT322" s="198" t="s">
        <v>139</v>
      </c>
      <c r="AU322" s="198" t="s">
        <v>86</v>
      </c>
      <c r="AY322" s="16" t="s">
        <v>137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6" t="s">
        <v>8</v>
      </c>
      <c r="BK322" s="199">
        <f>ROUND(I322*H322,0)</f>
        <v>0</v>
      </c>
      <c r="BL322" s="16" t="s">
        <v>143</v>
      </c>
      <c r="BM322" s="198" t="s">
        <v>516</v>
      </c>
    </row>
    <row r="323" spans="1:65" s="12" customFormat="1" ht="22.9" customHeight="1">
      <c r="B323" s="170"/>
      <c r="C323" s="171"/>
      <c r="D323" s="172" t="s">
        <v>76</v>
      </c>
      <c r="E323" s="184" t="s">
        <v>190</v>
      </c>
      <c r="F323" s="184" t="s">
        <v>517</v>
      </c>
      <c r="G323" s="171"/>
      <c r="H323" s="171"/>
      <c r="I323" s="174"/>
      <c r="J323" s="185">
        <f>BK323</f>
        <v>0</v>
      </c>
      <c r="K323" s="171"/>
      <c r="L323" s="176"/>
      <c r="M323" s="177"/>
      <c r="N323" s="178"/>
      <c r="O323" s="178"/>
      <c r="P323" s="179">
        <f>SUM(P324:P384)</f>
        <v>0</v>
      </c>
      <c r="Q323" s="178"/>
      <c r="R323" s="179">
        <f>SUM(R324:R384)</f>
        <v>44.775730210000006</v>
      </c>
      <c r="S323" s="178"/>
      <c r="T323" s="180">
        <f>SUM(T324:T384)</f>
        <v>456.31141800000006</v>
      </c>
      <c r="AR323" s="181" t="s">
        <v>8</v>
      </c>
      <c r="AT323" s="182" t="s">
        <v>76</v>
      </c>
      <c r="AU323" s="182" t="s">
        <v>8</v>
      </c>
      <c r="AY323" s="181" t="s">
        <v>137</v>
      </c>
      <c r="BK323" s="183">
        <f>SUM(BK324:BK384)</f>
        <v>0</v>
      </c>
    </row>
    <row r="324" spans="1:65" s="2" customFormat="1" ht="24.2" customHeight="1">
      <c r="A324" s="33"/>
      <c r="B324" s="34"/>
      <c r="C324" s="186" t="s">
        <v>518</v>
      </c>
      <c r="D324" s="186" t="s">
        <v>139</v>
      </c>
      <c r="E324" s="187" t="s">
        <v>519</v>
      </c>
      <c r="F324" s="188" t="s">
        <v>520</v>
      </c>
      <c r="G324" s="189" t="s">
        <v>502</v>
      </c>
      <c r="H324" s="190">
        <v>81</v>
      </c>
      <c r="I324" s="191"/>
      <c r="J324" s="192">
        <f>ROUND(I324*H324,0)</f>
        <v>0</v>
      </c>
      <c r="K324" s="193"/>
      <c r="L324" s="38"/>
      <c r="M324" s="194" t="s">
        <v>1</v>
      </c>
      <c r="N324" s="195" t="s">
        <v>42</v>
      </c>
      <c r="O324" s="70"/>
      <c r="P324" s="196">
        <f>O324*H324</f>
        <v>0</v>
      </c>
      <c r="Q324" s="196">
        <v>0.20219000000000001</v>
      </c>
      <c r="R324" s="196">
        <f>Q324*H324</f>
        <v>16.377390000000002</v>
      </c>
      <c r="S324" s="196">
        <v>0</v>
      </c>
      <c r="T324" s="197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8" t="s">
        <v>143</v>
      </c>
      <c r="AT324" s="198" t="s">
        <v>139</v>
      </c>
      <c r="AU324" s="198" t="s">
        <v>86</v>
      </c>
      <c r="AY324" s="16" t="s">
        <v>137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6" t="s">
        <v>8</v>
      </c>
      <c r="BK324" s="199">
        <f>ROUND(I324*H324,0)</f>
        <v>0</v>
      </c>
      <c r="BL324" s="16" t="s">
        <v>143</v>
      </c>
      <c r="BM324" s="198" t="s">
        <v>521</v>
      </c>
    </row>
    <row r="325" spans="1:65" s="13" customFormat="1">
      <c r="B325" s="200"/>
      <c r="C325" s="201"/>
      <c r="D325" s="202" t="s">
        <v>145</v>
      </c>
      <c r="E325" s="203" t="s">
        <v>1</v>
      </c>
      <c r="F325" s="204" t="s">
        <v>522</v>
      </c>
      <c r="G325" s="201"/>
      <c r="H325" s="205">
        <v>81</v>
      </c>
      <c r="I325" s="206"/>
      <c r="J325" s="201"/>
      <c r="K325" s="201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145</v>
      </c>
      <c r="AU325" s="211" t="s">
        <v>86</v>
      </c>
      <c r="AV325" s="13" t="s">
        <v>86</v>
      </c>
      <c r="AW325" s="13" t="s">
        <v>33</v>
      </c>
      <c r="AX325" s="13" t="s">
        <v>77</v>
      </c>
      <c r="AY325" s="211" t="s">
        <v>137</v>
      </c>
    </row>
    <row r="326" spans="1:65" s="2" customFormat="1" ht="14.45" customHeight="1">
      <c r="A326" s="33"/>
      <c r="B326" s="34"/>
      <c r="C326" s="212" t="s">
        <v>523</v>
      </c>
      <c r="D326" s="212" t="s">
        <v>220</v>
      </c>
      <c r="E326" s="213" t="s">
        <v>524</v>
      </c>
      <c r="F326" s="214" t="s">
        <v>525</v>
      </c>
      <c r="G326" s="215" t="s">
        <v>502</v>
      </c>
      <c r="H326" s="216">
        <v>81.81</v>
      </c>
      <c r="I326" s="217"/>
      <c r="J326" s="218">
        <f>ROUND(I326*H326,0)</f>
        <v>0</v>
      </c>
      <c r="K326" s="219"/>
      <c r="L326" s="220"/>
      <c r="M326" s="221" t="s">
        <v>1</v>
      </c>
      <c r="N326" s="222" t="s">
        <v>42</v>
      </c>
      <c r="O326" s="70"/>
      <c r="P326" s="196">
        <f>O326*H326</f>
        <v>0</v>
      </c>
      <c r="Q326" s="196">
        <v>5.5E-2</v>
      </c>
      <c r="R326" s="196">
        <f>Q326*H326</f>
        <v>4.4995500000000002</v>
      </c>
      <c r="S326" s="196">
        <v>0</v>
      </c>
      <c r="T326" s="197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8" t="s">
        <v>185</v>
      </c>
      <c r="AT326" s="198" t="s">
        <v>220</v>
      </c>
      <c r="AU326" s="198" t="s">
        <v>86</v>
      </c>
      <c r="AY326" s="16" t="s">
        <v>137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6" t="s">
        <v>8</v>
      </c>
      <c r="BK326" s="199">
        <f>ROUND(I326*H326,0)</f>
        <v>0</v>
      </c>
      <c r="BL326" s="16" t="s">
        <v>143</v>
      </c>
      <c r="BM326" s="198" t="s">
        <v>526</v>
      </c>
    </row>
    <row r="327" spans="1:65" s="13" customFormat="1">
      <c r="B327" s="200"/>
      <c r="C327" s="201"/>
      <c r="D327" s="202" t="s">
        <v>145</v>
      </c>
      <c r="E327" s="203" t="s">
        <v>1</v>
      </c>
      <c r="F327" s="204" t="s">
        <v>527</v>
      </c>
      <c r="G327" s="201"/>
      <c r="H327" s="205">
        <v>81.81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145</v>
      </c>
      <c r="AU327" s="211" t="s">
        <v>86</v>
      </c>
      <c r="AV327" s="13" t="s">
        <v>86</v>
      </c>
      <c r="AW327" s="13" t="s">
        <v>33</v>
      </c>
      <c r="AX327" s="13" t="s">
        <v>77</v>
      </c>
      <c r="AY327" s="211" t="s">
        <v>137</v>
      </c>
    </row>
    <row r="328" spans="1:65" s="2" customFormat="1" ht="24.2" customHeight="1">
      <c r="A328" s="33"/>
      <c r="B328" s="34"/>
      <c r="C328" s="186" t="s">
        <v>528</v>
      </c>
      <c r="D328" s="186" t="s">
        <v>139</v>
      </c>
      <c r="E328" s="187" t="s">
        <v>529</v>
      </c>
      <c r="F328" s="188" t="s">
        <v>530</v>
      </c>
      <c r="G328" s="189" t="s">
        <v>502</v>
      </c>
      <c r="H328" s="190">
        <v>40</v>
      </c>
      <c r="I328" s="191"/>
      <c r="J328" s="192">
        <f>ROUND(I328*H328,0)</f>
        <v>0</v>
      </c>
      <c r="K328" s="193"/>
      <c r="L328" s="38"/>
      <c r="M328" s="194" t="s">
        <v>1</v>
      </c>
      <c r="N328" s="195" t="s">
        <v>42</v>
      </c>
      <c r="O328" s="70"/>
      <c r="P328" s="196">
        <f>O328*H328</f>
        <v>0</v>
      </c>
      <c r="Q328" s="196">
        <v>0.16849</v>
      </c>
      <c r="R328" s="196">
        <f>Q328*H328</f>
        <v>6.7396000000000003</v>
      </c>
      <c r="S328" s="196">
        <v>0</v>
      </c>
      <c r="T328" s="197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98" t="s">
        <v>143</v>
      </c>
      <c r="AT328" s="198" t="s">
        <v>139</v>
      </c>
      <c r="AU328" s="198" t="s">
        <v>86</v>
      </c>
      <c r="AY328" s="16" t="s">
        <v>137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6" t="s">
        <v>8</v>
      </c>
      <c r="BK328" s="199">
        <f>ROUND(I328*H328,0)</f>
        <v>0</v>
      </c>
      <c r="BL328" s="16" t="s">
        <v>143</v>
      </c>
      <c r="BM328" s="198" t="s">
        <v>531</v>
      </c>
    </row>
    <row r="329" spans="1:65" s="13" customFormat="1">
      <c r="B329" s="200"/>
      <c r="C329" s="201"/>
      <c r="D329" s="202" t="s">
        <v>145</v>
      </c>
      <c r="E329" s="203" t="s">
        <v>1</v>
      </c>
      <c r="F329" s="204" t="s">
        <v>532</v>
      </c>
      <c r="G329" s="201"/>
      <c r="H329" s="205">
        <v>40</v>
      </c>
      <c r="I329" s="206"/>
      <c r="J329" s="201"/>
      <c r="K329" s="201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145</v>
      </c>
      <c r="AU329" s="211" t="s">
        <v>86</v>
      </c>
      <c r="AV329" s="13" t="s">
        <v>86</v>
      </c>
      <c r="AW329" s="13" t="s">
        <v>33</v>
      </c>
      <c r="AX329" s="13" t="s">
        <v>77</v>
      </c>
      <c r="AY329" s="211" t="s">
        <v>137</v>
      </c>
    </row>
    <row r="330" spans="1:65" s="2" customFormat="1" ht="14.45" customHeight="1">
      <c r="A330" s="33"/>
      <c r="B330" s="34"/>
      <c r="C330" s="212" t="s">
        <v>533</v>
      </c>
      <c r="D330" s="212" t="s">
        <v>220</v>
      </c>
      <c r="E330" s="213" t="s">
        <v>534</v>
      </c>
      <c r="F330" s="214" t="s">
        <v>535</v>
      </c>
      <c r="G330" s="215" t="s">
        <v>502</v>
      </c>
      <c r="H330" s="216">
        <v>40.4</v>
      </c>
      <c r="I330" s="217"/>
      <c r="J330" s="218">
        <f>ROUND(I330*H330,0)</f>
        <v>0</v>
      </c>
      <c r="K330" s="219"/>
      <c r="L330" s="220"/>
      <c r="M330" s="221" t="s">
        <v>1</v>
      </c>
      <c r="N330" s="222" t="s">
        <v>42</v>
      </c>
      <c r="O330" s="70"/>
      <c r="P330" s="196">
        <f>O330*H330</f>
        <v>0</v>
      </c>
      <c r="Q330" s="196">
        <v>2.1999999999999999E-2</v>
      </c>
      <c r="R330" s="196">
        <f>Q330*H330</f>
        <v>0.88879999999999992</v>
      </c>
      <c r="S330" s="196">
        <v>0</v>
      </c>
      <c r="T330" s="197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98" t="s">
        <v>185</v>
      </c>
      <c r="AT330" s="198" t="s">
        <v>220</v>
      </c>
      <c r="AU330" s="198" t="s">
        <v>86</v>
      </c>
      <c r="AY330" s="16" t="s">
        <v>137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6" t="s">
        <v>8</v>
      </c>
      <c r="BK330" s="199">
        <f>ROUND(I330*H330,0)</f>
        <v>0</v>
      </c>
      <c r="BL330" s="16" t="s">
        <v>143</v>
      </c>
      <c r="BM330" s="198" t="s">
        <v>536</v>
      </c>
    </row>
    <row r="331" spans="1:65" s="13" customFormat="1">
      <c r="B331" s="200"/>
      <c r="C331" s="201"/>
      <c r="D331" s="202" t="s">
        <v>145</v>
      </c>
      <c r="E331" s="203" t="s">
        <v>1</v>
      </c>
      <c r="F331" s="204" t="s">
        <v>537</v>
      </c>
      <c r="G331" s="201"/>
      <c r="H331" s="205">
        <v>40.4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145</v>
      </c>
      <c r="AU331" s="211" t="s">
        <v>86</v>
      </c>
      <c r="AV331" s="13" t="s">
        <v>86</v>
      </c>
      <c r="AW331" s="13" t="s">
        <v>33</v>
      </c>
      <c r="AX331" s="13" t="s">
        <v>77</v>
      </c>
      <c r="AY331" s="211" t="s">
        <v>137</v>
      </c>
    </row>
    <row r="332" spans="1:65" s="2" customFormat="1" ht="24.2" customHeight="1">
      <c r="A332" s="33"/>
      <c r="B332" s="34"/>
      <c r="C332" s="186" t="s">
        <v>538</v>
      </c>
      <c r="D332" s="186" t="s">
        <v>139</v>
      </c>
      <c r="E332" s="187" t="s">
        <v>539</v>
      </c>
      <c r="F332" s="188" t="s">
        <v>540</v>
      </c>
      <c r="G332" s="189" t="s">
        <v>142</v>
      </c>
      <c r="H332" s="190">
        <v>135.75200000000001</v>
      </c>
      <c r="I332" s="191"/>
      <c r="J332" s="192">
        <f>ROUND(I332*H332,0)</f>
        <v>0</v>
      </c>
      <c r="K332" s="193"/>
      <c r="L332" s="38"/>
      <c r="M332" s="194" t="s">
        <v>1</v>
      </c>
      <c r="N332" s="195" t="s">
        <v>42</v>
      </c>
      <c r="O332" s="70"/>
      <c r="P332" s="196">
        <f>O332*H332</f>
        <v>0</v>
      </c>
      <c r="Q332" s="196">
        <v>6.8999999999999997E-4</v>
      </c>
      <c r="R332" s="196">
        <f>Q332*H332</f>
        <v>9.3668879999999996E-2</v>
      </c>
      <c r="S332" s="196">
        <v>0</v>
      </c>
      <c r="T332" s="197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98" t="s">
        <v>143</v>
      </c>
      <c r="AT332" s="198" t="s">
        <v>139</v>
      </c>
      <c r="AU332" s="198" t="s">
        <v>86</v>
      </c>
      <c r="AY332" s="16" t="s">
        <v>137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6" t="s">
        <v>8</v>
      </c>
      <c r="BK332" s="199">
        <f>ROUND(I332*H332,0)</f>
        <v>0</v>
      </c>
      <c r="BL332" s="16" t="s">
        <v>143</v>
      </c>
      <c r="BM332" s="198" t="s">
        <v>541</v>
      </c>
    </row>
    <row r="333" spans="1:65" s="13" customFormat="1">
      <c r="B333" s="200"/>
      <c r="C333" s="201"/>
      <c r="D333" s="202" t="s">
        <v>145</v>
      </c>
      <c r="E333" s="203" t="s">
        <v>1</v>
      </c>
      <c r="F333" s="204" t="s">
        <v>425</v>
      </c>
      <c r="G333" s="201"/>
      <c r="H333" s="205">
        <v>135.75200000000001</v>
      </c>
      <c r="I333" s="206"/>
      <c r="J333" s="201"/>
      <c r="K333" s="201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145</v>
      </c>
      <c r="AU333" s="211" t="s">
        <v>86</v>
      </c>
      <c r="AV333" s="13" t="s">
        <v>86</v>
      </c>
      <c r="AW333" s="13" t="s">
        <v>33</v>
      </c>
      <c r="AX333" s="13" t="s">
        <v>77</v>
      </c>
      <c r="AY333" s="211" t="s">
        <v>137</v>
      </c>
    </row>
    <row r="334" spans="1:65" s="2" customFormat="1" ht="24.2" customHeight="1">
      <c r="A334" s="33"/>
      <c r="B334" s="34"/>
      <c r="C334" s="186" t="s">
        <v>542</v>
      </c>
      <c r="D334" s="186" t="s">
        <v>139</v>
      </c>
      <c r="E334" s="187" t="s">
        <v>543</v>
      </c>
      <c r="F334" s="188" t="s">
        <v>544</v>
      </c>
      <c r="G334" s="189" t="s">
        <v>502</v>
      </c>
      <c r="H334" s="190">
        <v>53.8</v>
      </c>
      <c r="I334" s="191"/>
      <c r="J334" s="192">
        <f>ROUND(I334*H334,0)</f>
        <v>0</v>
      </c>
      <c r="K334" s="193"/>
      <c r="L334" s="38"/>
      <c r="M334" s="194" t="s">
        <v>1</v>
      </c>
      <c r="N334" s="195" t="s">
        <v>42</v>
      </c>
      <c r="O334" s="70"/>
      <c r="P334" s="196">
        <f>O334*H334</f>
        <v>0</v>
      </c>
      <c r="Q334" s="196">
        <v>6.0999999999999997E-4</v>
      </c>
      <c r="R334" s="196">
        <f>Q334*H334</f>
        <v>3.2818E-2</v>
      </c>
      <c r="S334" s="196">
        <v>0</v>
      </c>
      <c r="T334" s="197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98" t="s">
        <v>143</v>
      </c>
      <c r="AT334" s="198" t="s">
        <v>139</v>
      </c>
      <c r="AU334" s="198" t="s">
        <v>86</v>
      </c>
      <c r="AY334" s="16" t="s">
        <v>137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6" t="s">
        <v>8</v>
      </c>
      <c r="BK334" s="199">
        <f>ROUND(I334*H334,0)</f>
        <v>0</v>
      </c>
      <c r="BL334" s="16" t="s">
        <v>143</v>
      </c>
      <c r="BM334" s="198" t="s">
        <v>545</v>
      </c>
    </row>
    <row r="335" spans="1:65" s="13" customFormat="1">
      <c r="B335" s="200"/>
      <c r="C335" s="201"/>
      <c r="D335" s="202" t="s">
        <v>145</v>
      </c>
      <c r="E335" s="203" t="s">
        <v>1</v>
      </c>
      <c r="F335" s="204" t="s">
        <v>546</v>
      </c>
      <c r="G335" s="201"/>
      <c r="H335" s="205">
        <v>53.8</v>
      </c>
      <c r="I335" s="206"/>
      <c r="J335" s="201"/>
      <c r="K335" s="201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145</v>
      </c>
      <c r="AU335" s="211" t="s">
        <v>86</v>
      </c>
      <c r="AV335" s="13" t="s">
        <v>86</v>
      </c>
      <c r="AW335" s="13" t="s">
        <v>33</v>
      </c>
      <c r="AX335" s="13" t="s">
        <v>77</v>
      </c>
      <c r="AY335" s="211" t="s">
        <v>137</v>
      </c>
    </row>
    <row r="336" spans="1:65" s="2" customFormat="1" ht="14.45" customHeight="1">
      <c r="A336" s="33"/>
      <c r="B336" s="34"/>
      <c r="C336" s="186" t="s">
        <v>547</v>
      </c>
      <c r="D336" s="186" t="s">
        <v>139</v>
      </c>
      <c r="E336" s="187" t="s">
        <v>548</v>
      </c>
      <c r="F336" s="188" t="s">
        <v>549</v>
      </c>
      <c r="G336" s="189" t="s">
        <v>502</v>
      </c>
      <c r="H336" s="190">
        <v>53.8</v>
      </c>
      <c r="I336" s="191"/>
      <c r="J336" s="192">
        <f>ROUND(I336*H336,0)</f>
        <v>0</v>
      </c>
      <c r="K336" s="193"/>
      <c r="L336" s="38"/>
      <c r="M336" s="194" t="s">
        <v>1</v>
      </c>
      <c r="N336" s="195" t="s">
        <v>42</v>
      </c>
      <c r="O336" s="70"/>
      <c r="P336" s="196">
        <f>O336*H336</f>
        <v>0</v>
      </c>
      <c r="Q336" s="196">
        <v>0</v>
      </c>
      <c r="R336" s="196">
        <f>Q336*H336</f>
        <v>0</v>
      </c>
      <c r="S336" s="196">
        <v>0</v>
      </c>
      <c r="T336" s="197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98" t="s">
        <v>143</v>
      </c>
      <c r="AT336" s="198" t="s">
        <v>139</v>
      </c>
      <c r="AU336" s="198" t="s">
        <v>86</v>
      </c>
      <c r="AY336" s="16" t="s">
        <v>137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6" t="s">
        <v>8</v>
      </c>
      <c r="BK336" s="199">
        <f>ROUND(I336*H336,0)</f>
        <v>0</v>
      </c>
      <c r="BL336" s="16" t="s">
        <v>143</v>
      </c>
      <c r="BM336" s="198" t="s">
        <v>550</v>
      </c>
    </row>
    <row r="337" spans="1:65" s="13" customFormat="1">
      <c r="B337" s="200"/>
      <c r="C337" s="201"/>
      <c r="D337" s="202" t="s">
        <v>145</v>
      </c>
      <c r="E337" s="203" t="s">
        <v>1</v>
      </c>
      <c r="F337" s="204" t="s">
        <v>546</v>
      </c>
      <c r="G337" s="201"/>
      <c r="H337" s="205">
        <v>53.8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145</v>
      </c>
      <c r="AU337" s="211" t="s">
        <v>86</v>
      </c>
      <c r="AV337" s="13" t="s">
        <v>86</v>
      </c>
      <c r="AW337" s="13" t="s">
        <v>33</v>
      </c>
      <c r="AX337" s="13" t="s">
        <v>77</v>
      </c>
      <c r="AY337" s="211" t="s">
        <v>137</v>
      </c>
    </row>
    <row r="338" spans="1:65" s="2" customFormat="1" ht="24.2" customHeight="1">
      <c r="A338" s="33"/>
      <c r="B338" s="34"/>
      <c r="C338" s="186" t="s">
        <v>551</v>
      </c>
      <c r="D338" s="186" t="s">
        <v>139</v>
      </c>
      <c r="E338" s="187" t="s">
        <v>552</v>
      </c>
      <c r="F338" s="188" t="s">
        <v>553</v>
      </c>
      <c r="G338" s="189" t="s">
        <v>502</v>
      </c>
      <c r="H338" s="190">
        <v>39.549999999999997</v>
      </c>
      <c r="I338" s="191"/>
      <c r="J338" s="192">
        <f>ROUND(I338*H338,0)</f>
        <v>0</v>
      </c>
      <c r="K338" s="193"/>
      <c r="L338" s="38"/>
      <c r="M338" s="194" t="s">
        <v>1</v>
      </c>
      <c r="N338" s="195" t="s">
        <v>42</v>
      </c>
      <c r="O338" s="70"/>
      <c r="P338" s="196">
        <f>O338*H338</f>
        <v>0</v>
      </c>
      <c r="Q338" s="196">
        <v>0.16370999999999999</v>
      </c>
      <c r="R338" s="196">
        <f>Q338*H338</f>
        <v>6.4747304999999997</v>
      </c>
      <c r="S338" s="196">
        <v>0</v>
      </c>
      <c r="T338" s="197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98" t="s">
        <v>143</v>
      </c>
      <c r="AT338" s="198" t="s">
        <v>139</v>
      </c>
      <c r="AU338" s="198" t="s">
        <v>86</v>
      </c>
      <c r="AY338" s="16" t="s">
        <v>137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6" t="s">
        <v>8</v>
      </c>
      <c r="BK338" s="199">
        <f>ROUND(I338*H338,0)</f>
        <v>0</v>
      </c>
      <c r="BL338" s="16" t="s">
        <v>143</v>
      </c>
      <c r="BM338" s="198" t="s">
        <v>554</v>
      </c>
    </row>
    <row r="339" spans="1:65" s="2" customFormat="1" ht="24.2" customHeight="1">
      <c r="A339" s="33"/>
      <c r="B339" s="34"/>
      <c r="C339" s="212" t="s">
        <v>555</v>
      </c>
      <c r="D339" s="212" t="s">
        <v>220</v>
      </c>
      <c r="E339" s="213" t="s">
        <v>556</v>
      </c>
      <c r="F339" s="214" t="s">
        <v>557</v>
      </c>
      <c r="G339" s="215" t="s">
        <v>558</v>
      </c>
      <c r="H339" s="216">
        <v>132</v>
      </c>
      <c r="I339" s="217"/>
      <c r="J339" s="218">
        <f>ROUND(I339*H339,0)</f>
        <v>0</v>
      </c>
      <c r="K339" s="219"/>
      <c r="L339" s="220"/>
      <c r="M339" s="221" t="s">
        <v>1</v>
      </c>
      <c r="N339" s="222" t="s">
        <v>42</v>
      </c>
      <c r="O339" s="70"/>
      <c r="P339" s="196">
        <f>O339*H339</f>
        <v>0</v>
      </c>
      <c r="Q339" s="196">
        <v>4.5999999999999999E-2</v>
      </c>
      <c r="R339" s="196">
        <f>Q339*H339</f>
        <v>6.0720000000000001</v>
      </c>
      <c r="S339" s="196">
        <v>0</v>
      </c>
      <c r="T339" s="197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98" t="s">
        <v>185</v>
      </c>
      <c r="AT339" s="198" t="s">
        <v>220</v>
      </c>
      <c r="AU339" s="198" t="s">
        <v>86</v>
      </c>
      <c r="AY339" s="16" t="s">
        <v>137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6" t="s">
        <v>8</v>
      </c>
      <c r="BK339" s="199">
        <f>ROUND(I339*H339,0)</f>
        <v>0</v>
      </c>
      <c r="BL339" s="16" t="s">
        <v>143</v>
      </c>
      <c r="BM339" s="198" t="s">
        <v>559</v>
      </c>
    </row>
    <row r="340" spans="1:65" s="2" customFormat="1" ht="24.2" customHeight="1">
      <c r="A340" s="33"/>
      <c r="B340" s="34"/>
      <c r="C340" s="186" t="s">
        <v>560</v>
      </c>
      <c r="D340" s="186" t="s">
        <v>139</v>
      </c>
      <c r="E340" s="187" t="s">
        <v>561</v>
      </c>
      <c r="F340" s="188" t="s">
        <v>562</v>
      </c>
      <c r="G340" s="189" t="s">
        <v>142</v>
      </c>
      <c r="H340" s="190">
        <v>132.49299999999999</v>
      </c>
      <c r="I340" s="191"/>
      <c r="J340" s="192">
        <f>ROUND(I340*H340,0)</f>
        <v>0</v>
      </c>
      <c r="K340" s="193"/>
      <c r="L340" s="38"/>
      <c r="M340" s="194" t="s">
        <v>1</v>
      </c>
      <c r="N340" s="195" t="s">
        <v>42</v>
      </c>
      <c r="O340" s="70"/>
      <c r="P340" s="196">
        <f>O340*H340</f>
        <v>0</v>
      </c>
      <c r="Q340" s="196">
        <v>2.681E-2</v>
      </c>
      <c r="R340" s="196">
        <f>Q340*H340</f>
        <v>3.5521373299999999</v>
      </c>
      <c r="S340" s="196">
        <v>0</v>
      </c>
      <c r="T340" s="197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98" t="s">
        <v>143</v>
      </c>
      <c r="AT340" s="198" t="s">
        <v>139</v>
      </c>
      <c r="AU340" s="198" t="s">
        <v>86</v>
      </c>
      <c r="AY340" s="16" t="s">
        <v>137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6" t="s">
        <v>8</v>
      </c>
      <c r="BK340" s="199">
        <f>ROUND(I340*H340,0)</f>
        <v>0</v>
      </c>
      <c r="BL340" s="16" t="s">
        <v>143</v>
      </c>
      <c r="BM340" s="198" t="s">
        <v>563</v>
      </c>
    </row>
    <row r="341" spans="1:65" s="13" customFormat="1">
      <c r="B341" s="200"/>
      <c r="C341" s="201"/>
      <c r="D341" s="202" t="s">
        <v>145</v>
      </c>
      <c r="E341" s="203" t="s">
        <v>1</v>
      </c>
      <c r="F341" s="204" t="s">
        <v>564</v>
      </c>
      <c r="G341" s="201"/>
      <c r="H341" s="205">
        <v>132.49299999999999</v>
      </c>
      <c r="I341" s="206"/>
      <c r="J341" s="201"/>
      <c r="K341" s="201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145</v>
      </c>
      <c r="AU341" s="211" t="s">
        <v>86</v>
      </c>
      <c r="AV341" s="13" t="s">
        <v>86</v>
      </c>
      <c r="AW341" s="13" t="s">
        <v>33</v>
      </c>
      <c r="AX341" s="13" t="s">
        <v>77</v>
      </c>
      <c r="AY341" s="211" t="s">
        <v>137</v>
      </c>
    </row>
    <row r="342" spans="1:65" s="2" customFormat="1" ht="24.2" customHeight="1">
      <c r="A342" s="33"/>
      <c r="B342" s="34"/>
      <c r="C342" s="186" t="s">
        <v>565</v>
      </c>
      <c r="D342" s="186" t="s">
        <v>139</v>
      </c>
      <c r="E342" s="187" t="s">
        <v>566</v>
      </c>
      <c r="F342" s="188" t="s">
        <v>567</v>
      </c>
      <c r="G342" s="189" t="s">
        <v>142</v>
      </c>
      <c r="H342" s="190">
        <v>248.64400000000001</v>
      </c>
      <c r="I342" s="191"/>
      <c r="J342" s="192">
        <f>ROUND(I342*H342,0)</f>
        <v>0</v>
      </c>
      <c r="K342" s="193"/>
      <c r="L342" s="38"/>
      <c r="M342" s="194" t="s">
        <v>1</v>
      </c>
      <c r="N342" s="195" t="s">
        <v>42</v>
      </c>
      <c r="O342" s="70"/>
      <c r="P342" s="196">
        <f>O342*H342</f>
        <v>0</v>
      </c>
      <c r="Q342" s="196">
        <v>0</v>
      </c>
      <c r="R342" s="196">
        <f>Q342*H342</f>
        <v>0</v>
      </c>
      <c r="S342" s="196">
        <v>0</v>
      </c>
      <c r="T342" s="197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98" t="s">
        <v>143</v>
      </c>
      <c r="AT342" s="198" t="s">
        <v>139</v>
      </c>
      <c r="AU342" s="198" t="s">
        <v>86</v>
      </c>
      <c r="AY342" s="16" t="s">
        <v>137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6" t="s">
        <v>8</v>
      </c>
      <c r="BK342" s="199">
        <f>ROUND(I342*H342,0)</f>
        <v>0</v>
      </c>
      <c r="BL342" s="16" t="s">
        <v>143</v>
      </c>
      <c r="BM342" s="198" t="s">
        <v>568</v>
      </c>
    </row>
    <row r="343" spans="1:65" s="13" customFormat="1">
      <c r="B343" s="200"/>
      <c r="C343" s="201"/>
      <c r="D343" s="202" t="s">
        <v>145</v>
      </c>
      <c r="E343" s="203" t="s">
        <v>1</v>
      </c>
      <c r="F343" s="204" t="s">
        <v>569</v>
      </c>
      <c r="G343" s="201"/>
      <c r="H343" s="205">
        <v>124.322</v>
      </c>
      <c r="I343" s="206"/>
      <c r="J343" s="201"/>
      <c r="K343" s="201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145</v>
      </c>
      <c r="AU343" s="211" t="s">
        <v>86</v>
      </c>
      <c r="AV343" s="13" t="s">
        <v>86</v>
      </c>
      <c r="AW343" s="13" t="s">
        <v>33</v>
      </c>
      <c r="AX343" s="13" t="s">
        <v>77</v>
      </c>
      <c r="AY343" s="211" t="s">
        <v>137</v>
      </c>
    </row>
    <row r="344" spans="1:65" s="13" customFormat="1">
      <c r="B344" s="200"/>
      <c r="C344" s="201"/>
      <c r="D344" s="202" t="s">
        <v>145</v>
      </c>
      <c r="E344" s="203" t="s">
        <v>1</v>
      </c>
      <c r="F344" s="204" t="s">
        <v>570</v>
      </c>
      <c r="G344" s="201"/>
      <c r="H344" s="205">
        <v>124.322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145</v>
      </c>
      <c r="AU344" s="211" t="s">
        <v>86</v>
      </c>
      <c r="AV344" s="13" t="s">
        <v>86</v>
      </c>
      <c r="AW344" s="13" t="s">
        <v>33</v>
      </c>
      <c r="AX344" s="13" t="s">
        <v>77</v>
      </c>
      <c r="AY344" s="211" t="s">
        <v>137</v>
      </c>
    </row>
    <row r="345" spans="1:65" s="2" customFormat="1" ht="24.2" customHeight="1">
      <c r="A345" s="33"/>
      <c r="B345" s="34"/>
      <c r="C345" s="186" t="s">
        <v>571</v>
      </c>
      <c r="D345" s="186" t="s">
        <v>139</v>
      </c>
      <c r="E345" s="187" t="s">
        <v>572</v>
      </c>
      <c r="F345" s="188" t="s">
        <v>573</v>
      </c>
      <c r="G345" s="189" t="s">
        <v>142</v>
      </c>
      <c r="H345" s="190">
        <v>3729.6559999999999</v>
      </c>
      <c r="I345" s="191"/>
      <c r="J345" s="192">
        <f>ROUND(I345*H345,0)</f>
        <v>0</v>
      </c>
      <c r="K345" s="193"/>
      <c r="L345" s="38"/>
      <c r="M345" s="194" t="s">
        <v>1</v>
      </c>
      <c r="N345" s="195" t="s">
        <v>42</v>
      </c>
      <c r="O345" s="70"/>
      <c r="P345" s="196">
        <f>O345*H345</f>
        <v>0</v>
      </c>
      <c r="Q345" s="196">
        <v>0</v>
      </c>
      <c r="R345" s="196">
        <f>Q345*H345</f>
        <v>0</v>
      </c>
      <c r="S345" s="196">
        <v>0</v>
      </c>
      <c r="T345" s="197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98" t="s">
        <v>143</v>
      </c>
      <c r="AT345" s="198" t="s">
        <v>139</v>
      </c>
      <c r="AU345" s="198" t="s">
        <v>86</v>
      </c>
      <c r="AY345" s="16" t="s">
        <v>137</v>
      </c>
      <c r="BE345" s="199">
        <f>IF(N345="základní",J345,0)</f>
        <v>0</v>
      </c>
      <c r="BF345" s="199">
        <f>IF(N345="snížená",J345,0)</f>
        <v>0</v>
      </c>
      <c r="BG345" s="199">
        <f>IF(N345="zákl. přenesená",J345,0)</f>
        <v>0</v>
      </c>
      <c r="BH345" s="199">
        <f>IF(N345="sníž. přenesená",J345,0)</f>
        <v>0</v>
      </c>
      <c r="BI345" s="199">
        <f>IF(N345="nulová",J345,0)</f>
        <v>0</v>
      </c>
      <c r="BJ345" s="16" t="s">
        <v>8</v>
      </c>
      <c r="BK345" s="199">
        <f>ROUND(I345*H345,0)</f>
        <v>0</v>
      </c>
      <c r="BL345" s="16" t="s">
        <v>143</v>
      </c>
      <c r="BM345" s="198" t="s">
        <v>574</v>
      </c>
    </row>
    <row r="346" spans="1:65" s="13" customFormat="1">
      <c r="B346" s="200"/>
      <c r="C346" s="201"/>
      <c r="D346" s="202" t="s">
        <v>145</v>
      </c>
      <c r="E346" s="203" t="s">
        <v>1</v>
      </c>
      <c r="F346" s="204" t="s">
        <v>575</v>
      </c>
      <c r="G346" s="201"/>
      <c r="H346" s="205">
        <v>2486.4369999999999</v>
      </c>
      <c r="I346" s="206"/>
      <c r="J346" s="201"/>
      <c r="K346" s="201"/>
      <c r="L346" s="207"/>
      <c r="M346" s="208"/>
      <c r="N346" s="209"/>
      <c r="O346" s="209"/>
      <c r="P346" s="209"/>
      <c r="Q346" s="209"/>
      <c r="R346" s="209"/>
      <c r="S346" s="209"/>
      <c r="T346" s="210"/>
      <c r="AT346" s="211" t="s">
        <v>145</v>
      </c>
      <c r="AU346" s="211" t="s">
        <v>86</v>
      </c>
      <c r="AV346" s="13" t="s">
        <v>86</v>
      </c>
      <c r="AW346" s="13" t="s">
        <v>33</v>
      </c>
      <c r="AX346" s="13" t="s">
        <v>77</v>
      </c>
      <c r="AY346" s="211" t="s">
        <v>137</v>
      </c>
    </row>
    <row r="347" spans="1:65" s="13" customFormat="1">
      <c r="B347" s="200"/>
      <c r="C347" s="201"/>
      <c r="D347" s="202" t="s">
        <v>145</v>
      </c>
      <c r="E347" s="203" t="s">
        <v>1</v>
      </c>
      <c r="F347" s="204" t="s">
        <v>576</v>
      </c>
      <c r="G347" s="201"/>
      <c r="H347" s="205">
        <v>1243.2190000000001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145</v>
      </c>
      <c r="AU347" s="211" t="s">
        <v>86</v>
      </c>
      <c r="AV347" s="13" t="s">
        <v>86</v>
      </c>
      <c r="AW347" s="13" t="s">
        <v>33</v>
      </c>
      <c r="AX347" s="13" t="s">
        <v>77</v>
      </c>
      <c r="AY347" s="211" t="s">
        <v>137</v>
      </c>
    </row>
    <row r="348" spans="1:65" s="2" customFormat="1" ht="24.2" customHeight="1">
      <c r="A348" s="33"/>
      <c r="B348" s="34"/>
      <c r="C348" s="186" t="s">
        <v>577</v>
      </c>
      <c r="D348" s="186" t="s">
        <v>139</v>
      </c>
      <c r="E348" s="187" t="s">
        <v>578</v>
      </c>
      <c r="F348" s="188" t="s">
        <v>579</v>
      </c>
      <c r="G348" s="189" t="s">
        <v>142</v>
      </c>
      <c r="H348" s="190">
        <v>124.322</v>
      </c>
      <c r="I348" s="191"/>
      <c r="J348" s="192">
        <f>ROUND(I348*H348,0)</f>
        <v>0</v>
      </c>
      <c r="K348" s="193"/>
      <c r="L348" s="38"/>
      <c r="M348" s="194" t="s">
        <v>1</v>
      </c>
      <c r="N348" s="195" t="s">
        <v>42</v>
      </c>
      <c r="O348" s="70"/>
      <c r="P348" s="196">
        <f>O348*H348</f>
        <v>0</v>
      </c>
      <c r="Q348" s="196">
        <v>0</v>
      </c>
      <c r="R348" s="196">
        <f>Q348*H348</f>
        <v>0</v>
      </c>
      <c r="S348" s="196">
        <v>0</v>
      </c>
      <c r="T348" s="197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98" t="s">
        <v>143</v>
      </c>
      <c r="AT348" s="198" t="s">
        <v>139</v>
      </c>
      <c r="AU348" s="198" t="s">
        <v>86</v>
      </c>
      <c r="AY348" s="16" t="s">
        <v>137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6" t="s">
        <v>8</v>
      </c>
      <c r="BK348" s="199">
        <f>ROUND(I348*H348,0)</f>
        <v>0</v>
      </c>
      <c r="BL348" s="16" t="s">
        <v>143</v>
      </c>
      <c r="BM348" s="198" t="s">
        <v>580</v>
      </c>
    </row>
    <row r="349" spans="1:65" s="2" customFormat="1" ht="24.2" customHeight="1">
      <c r="A349" s="33"/>
      <c r="B349" s="34"/>
      <c r="C349" s="186" t="s">
        <v>581</v>
      </c>
      <c r="D349" s="186" t="s">
        <v>139</v>
      </c>
      <c r="E349" s="187" t="s">
        <v>582</v>
      </c>
      <c r="F349" s="188" t="s">
        <v>583</v>
      </c>
      <c r="G349" s="189" t="s">
        <v>558</v>
      </c>
      <c r="H349" s="190">
        <v>1</v>
      </c>
      <c r="I349" s="191"/>
      <c r="J349" s="192">
        <f>ROUND(I349*H349,0)</f>
        <v>0</v>
      </c>
      <c r="K349" s="193"/>
      <c r="L349" s="38"/>
      <c r="M349" s="194" t="s">
        <v>1</v>
      </c>
      <c r="N349" s="195" t="s">
        <v>42</v>
      </c>
      <c r="O349" s="70"/>
      <c r="P349" s="196">
        <f>O349*H349</f>
        <v>0</v>
      </c>
      <c r="Q349" s="196">
        <v>0</v>
      </c>
      <c r="R349" s="196">
        <f>Q349*H349</f>
        <v>0</v>
      </c>
      <c r="S349" s="196">
        <v>0</v>
      </c>
      <c r="T349" s="197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98" t="s">
        <v>143</v>
      </c>
      <c r="AT349" s="198" t="s">
        <v>139</v>
      </c>
      <c r="AU349" s="198" t="s">
        <v>86</v>
      </c>
      <c r="AY349" s="16" t="s">
        <v>137</v>
      </c>
      <c r="BE349" s="199">
        <f>IF(N349="základní",J349,0)</f>
        <v>0</v>
      </c>
      <c r="BF349" s="199">
        <f>IF(N349="snížená",J349,0)</f>
        <v>0</v>
      </c>
      <c r="BG349" s="199">
        <f>IF(N349="zákl. přenesená",J349,0)</f>
        <v>0</v>
      </c>
      <c r="BH349" s="199">
        <f>IF(N349="sníž. přenesená",J349,0)</f>
        <v>0</v>
      </c>
      <c r="BI349" s="199">
        <f>IF(N349="nulová",J349,0)</f>
        <v>0</v>
      </c>
      <c r="BJ349" s="16" t="s">
        <v>8</v>
      </c>
      <c r="BK349" s="199">
        <f>ROUND(I349*H349,0)</f>
        <v>0</v>
      </c>
      <c r="BL349" s="16" t="s">
        <v>143</v>
      </c>
      <c r="BM349" s="198" t="s">
        <v>584</v>
      </c>
    </row>
    <row r="350" spans="1:65" s="2" customFormat="1" ht="24.2" customHeight="1">
      <c r="A350" s="33"/>
      <c r="B350" s="34"/>
      <c r="C350" s="186" t="s">
        <v>585</v>
      </c>
      <c r="D350" s="186" t="s">
        <v>139</v>
      </c>
      <c r="E350" s="187" t="s">
        <v>586</v>
      </c>
      <c r="F350" s="188" t="s">
        <v>587</v>
      </c>
      <c r="G350" s="189" t="s">
        <v>558</v>
      </c>
      <c r="H350" s="190">
        <v>20</v>
      </c>
      <c r="I350" s="191"/>
      <c r="J350" s="192">
        <f>ROUND(I350*H350,0)</f>
        <v>0</v>
      </c>
      <c r="K350" s="193"/>
      <c r="L350" s="38"/>
      <c r="M350" s="194" t="s">
        <v>1</v>
      </c>
      <c r="N350" s="195" t="s">
        <v>42</v>
      </c>
      <c r="O350" s="70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98" t="s">
        <v>143</v>
      </c>
      <c r="AT350" s="198" t="s">
        <v>139</v>
      </c>
      <c r="AU350" s="198" t="s">
        <v>86</v>
      </c>
      <c r="AY350" s="16" t="s">
        <v>137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6" t="s">
        <v>8</v>
      </c>
      <c r="BK350" s="199">
        <f>ROUND(I350*H350,0)</f>
        <v>0</v>
      </c>
      <c r="BL350" s="16" t="s">
        <v>143</v>
      </c>
      <c r="BM350" s="198" t="s">
        <v>588</v>
      </c>
    </row>
    <row r="351" spans="1:65" s="2" customFormat="1" ht="24.2" customHeight="1">
      <c r="A351" s="33"/>
      <c r="B351" s="34"/>
      <c r="C351" s="186" t="s">
        <v>589</v>
      </c>
      <c r="D351" s="186" t="s">
        <v>139</v>
      </c>
      <c r="E351" s="187" t="s">
        <v>590</v>
      </c>
      <c r="F351" s="188" t="s">
        <v>591</v>
      </c>
      <c r="G351" s="189" t="s">
        <v>558</v>
      </c>
      <c r="H351" s="190">
        <v>1</v>
      </c>
      <c r="I351" s="191"/>
      <c r="J351" s="192">
        <f>ROUND(I351*H351,0)</f>
        <v>0</v>
      </c>
      <c r="K351" s="193"/>
      <c r="L351" s="38"/>
      <c r="M351" s="194" t="s">
        <v>1</v>
      </c>
      <c r="N351" s="195" t="s">
        <v>42</v>
      </c>
      <c r="O351" s="70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98" t="s">
        <v>143</v>
      </c>
      <c r="AT351" s="198" t="s">
        <v>139</v>
      </c>
      <c r="AU351" s="198" t="s">
        <v>86</v>
      </c>
      <c r="AY351" s="16" t="s">
        <v>137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6" t="s">
        <v>8</v>
      </c>
      <c r="BK351" s="199">
        <f>ROUND(I351*H351,0)</f>
        <v>0</v>
      </c>
      <c r="BL351" s="16" t="s">
        <v>143</v>
      </c>
      <c r="BM351" s="198" t="s">
        <v>592</v>
      </c>
    </row>
    <row r="352" spans="1:65" s="2" customFormat="1" ht="24.2" customHeight="1">
      <c r="A352" s="33"/>
      <c r="B352" s="34"/>
      <c r="C352" s="186" t="s">
        <v>593</v>
      </c>
      <c r="D352" s="186" t="s">
        <v>139</v>
      </c>
      <c r="E352" s="187" t="s">
        <v>594</v>
      </c>
      <c r="F352" s="188" t="s">
        <v>595</v>
      </c>
      <c r="G352" s="189" t="s">
        <v>142</v>
      </c>
      <c r="H352" s="190">
        <v>412.7</v>
      </c>
      <c r="I352" s="191"/>
      <c r="J352" s="192">
        <f>ROUND(I352*H352,0)</f>
        <v>0</v>
      </c>
      <c r="K352" s="193"/>
      <c r="L352" s="38"/>
      <c r="M352" s="194" t="s">
        <v>1</v>
      </c>
      <c r="N352" s="195" t="s">
        <v>42</v>
      </c>
      <c r="O352" s="70"/>
      <c r="P352" s="196">
        <f>O352*H352</f>
        <v>0</v>
      </c>
      <c r="Q352" s="196">
        <v>4.0000000000000003E-5</v>
      </c>
      <c r="R352" s="196">
        <f>Q352*H352</f>
        <v>1.6508000000000002E-2</v>
      </c>
      <c r="S352" s="196">
        <v>0</v>
      </c>
      <c r="T352" s="197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98" t="s">
        <v>143</v>
      </c>
      <c r="AT352" s="198" t="s">
        <v>139</v>
      </c>
      <c r="AU352" s="198" t="s">
        <v>86</v>
      </c>
      <c r="AY352" s="16" t="s">
        <v>137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6" t="s">
        <v>8</v>
      </c>
      <c r="BK352" s="199">
        <f>ROUND(I352*H352,0)</f>
        <v>0</v>
      </c>
      <c r="BL352" s="16" t="s">
        <v>143</v>
      </c>
      <c r="BM352" s="198" t="s">
        <v>596</v>
      </c>
    </row>
    <row r="353" spans="1:65" s="13" customFormat="1">
      <c r="B353" s="200"/>
      <c r="C353" s="201"/>
      <c r="D353" s="202" t="s">
        <v>145</v>
      </c>
      <c r="E353" s="203" t="s">
        <v>1</v>
      </c>
      <c r="F353" s="204" t="s">
        <v>597</v>
      </c>
      <c r="G353" s="201"/>
      <c r="H353" s="205">
        <v>412.7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145</v>
      </c>
      <c r="AU353" s="211" t="s">
        <v>86</v>
      </c>
      <c r="AV353" s="13" t="s">
        <v>86</v>
      </c>
      <c r="AW353" s="13" t="s">
        <v>33</v>
      </c>
      <c r="AX353" s="13" t="s">
        <v>77</v>
      </c>
      <c r="AY353" s="211" t="s">
        <v>137</v>
      </c>
    </row>
    <row r="354" spans="1:65" s="2" customFormat="1" ht="14.45" customHeight="1">
      <c r="A354" s="33"/>
      <c r="B354" s="34"/>
      <c r="C354" s="186" t="s">
        <v>598</v>
      </c>
      <c r="D354" s="186" t="s">
        <v>139</v>
      </c>
      <c r="E354" s="187" t="s">
        <v>599</v>
      </c>
      <c r="F354" s="188" t="s">
        <v>600</v>
      </c>
      <c r="G354" s="189" t="s">
        <v>153</v>
      </c>
      <c r="H354" s="190">
        <v>29.602</v>
      </c>
      <c r="I354" s="191"/>
      <c r="J354" s="192">
        <f>ROUND(I354*H354,0)</f>
        <v>0</v>
      </c>
      <c r="K354" s="193"/>
      <c r="L354" s="38"/>
      <c r="M354" s="194" t="s">
        <v>1</v>
      </c>
      <c r="N354" s="195" t="s">
        <v>42</v>
      </c>
      <c r="O354" s="70"/>
      <c r="P354" s="196">
        <f>O354*H354</f>
        <v>0</v>
      </c>
      <c r="Q354" s="196">
        <v>0</v>
      </c>
      <c r="R354" s="196">
        <f>Q354*H354</f>
        <v>0</v>
      </c>
      <c r="S354" s="196">
        <v>2</v>
      </c>
      <c r="T354" s="197">
        <f>S354*H354</f>
        <v>59.204000000000001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98" t="s">
        <v>143</v>
      </c>
      <c r="AT354" s="198" t="s">
        <v>139</v>
      </c>
      <c r="AU354" s="198" t="s">
        <v>86</v>
      </c>
      <c r="AY354" s="16" t="s">
        <v>137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6" t="s">
        <v>8</v>
      </c>
      <c r="BK354" s="199">
        <f>ROUND(I354*H354,0)</f>
        <v>0</v>
      </c>
      <c r="BL354" s="16" t="s">
        <v>143</v>
      </c>
      <c r="BM354" s="198" t="s">
        <v>601</v>
      </c>
    </row>
    <row r="355" spans="1:65" s="13" customFormat="1">
      <c r="B355" s="200"/>
      <c r="C355" s="201"/>
      <c r="D355" s="202" t="s">
        <v>145</v>
      </c>
      <c r="E355" s="203" t="s">
        <v>1</v>
      </c>
      <c r="F355" s="204" t="s">
        <v>602</v>
      </c>
      <c r="G355" s="201"/>
      <c r="H355" s="205">
        <v>25.312000000000001</v>
      </c>
      <c r="I355" s="206"/>
      <c r="J355" s="201"/>
      <c r="K355" s="201"/>
      <c r="L355" s="207"/>
      <c r="M355" s="208"/>
      <c r="N355" s="209"/>
      <c r="O355" s="209"/>
      <c r="P355" s="209"/>
      <c r="Q355" s="209"/>
      <c r="R355" s="209"/>
      <c r="S355" s="209"/>
      <c r="T355" s="210"/>
      <c r="AT355" s="211" t="s">
        <v>145</v>
      </c>
      <c r="AU355" s="211" t="s">
        <v>86</v>
      </c>
      <c r="AV355" s="13" t="s">
        <v>86</v>
      </c>
      <c r="AW355" s="13" t="s">
        <v>33</v>
      </c>
      <c r="AX355" s="13" t="s">
        <v>77</v>
      </c>
      <c r="AY355" s="211" t="s">
        <v>137</v>
      </c>
    </row>
    <row r="356" spans="1:65" s="13" customFormat="1">
      <c r="B356" s="200"/>
      <c r="C356" s="201"/>
      <c r="D356" s="202" t="s">
        <v>145</v>
      </c>
      <c r="E356" s="203" t="s">
        <v>1</v>
      </c>
      <c r="F356" s="204" t="s">
        <v>603</v>
      </c>
      <c r="G356" s="201"/>
      <c r="H356" s="205">
        <v>2.1120000000000001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145</v>
      </c>
      <c r="AU356" s="211" t="s">
        <v>86</v>
      </c>
      <c r="AV356" s="13" t="s">
        <v>86</v>
      </c>
      <c r="AW356" s="13" t="s">
        <v>33</v>
      </c>
      <c r="AX356" s="13" t="s">
        <v>77</v>
      </c>
      <c r="AY356" s="211" t="s">
        <v>137</v>
      </c>
    </row>
    <row r="357" spans="1:65" s="13" customFormat="1">
      <c r="B357" s="200"/>
      <c r="C357" s="201"/>
      <c r="D357" s="202" t="s">
        <v>145</v>
      </c>
      <c r="E357" s="203" t="s">
        <v>1</v>
      </c>
      <c r="F357" s="204" t="s">
        <v>604</v>
      </c>
      <c r="G357" s="201"/>
      <c r="H357" s="205">
        <v>2.1779999999999999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145</v>
      </c>
      <c r="AU357" s="211" t="s">
        <v>86</v>
      </c>
      <c r="AV357" s="13" t="s">
        <v>86</v>
      </c>
      <c r="AW357" s="13" t="s">
        <v>33</v>
      </c>
      <c r="AX357" s="13" t="s">
        <v>77</v>
      </c>
      <c r="AY357" s="211" t="s">
        <v>137</v>
      </c>
    </row>
    <row r="358" spans="1:65" s="2" customFormat="1" ht="24.2" customHeight="1">
      <c r="A358" s="33"/>
      <c r="B358" s="34"/>
      <c r="C358" s="186" t="s">
        <v>605</v>
      </c>
      <c r="D358" s="186" t="s">
        <v>139</v>
      </c>
      <c r="E358" s="187" t="s">
        <v>606</v>
      </c>
      <c r="F358" s="188" t="s">
        <v>607</v>
      </c>
      <c r="G358" s="189" t="s">
        <v>153</v>
      </c>
      <c r="H358" s="190">
        <v>79.180999999999997</v>
      </c>
      <c r="I358" s="191"/>
      <c r="J358" s="192">
        <f>ROUND(I358*H358,0)</f>
        <v>0</v>
      </c>
      <c r="K358" s="193"/>
      <c r="L358" s="38"/>
      <c r="M358" s="194" t="s">
        <v>1</v>
      </c>
      <c r="N358" s="195" t="s">
        <v>42</v>
      </c>
      <c r="O358" s="70"/>
      <c r="P358" s="196">
        <f>O358*H358</f>
        <v>0</v>
      </c>
      <c r="Q358" s="196">
        <v>0</v>
      </c>
      <c r="R358" s="196">
        <f>Q358*H358</f>
        <v>0</v>
      </c>
      <c r="S358" s="196">
        <v>1.8</v>
      </c>
      <c r="T358" s="197">
        <f>S358*H358</f>
        <v>142.5258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98" t="s">
        <v>143</v>
      </c>
      <c r="AT358" s="198" t="s">
        <v>139</v>
      </c>
      <c r="AU358" s="198" t="s">
        <v>86</v>
      </c>
      <c r="AY358" s="16" t="s">
        <v>137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6" t="s">
        <v>8</v>
      </c>
      <c r="BK358" s="199">
        <f>ROUND(I358*H358,0)</f>
        <v>0</v>
      </c>
      <c r="BL358" s="16" t="s">
        <v>143</v>
      </c>
      <c r="BM358" s="198" t="s">
        <v>608</v>
      </c>
    </row>
    <row r="359" spans="1:65" s="13" customFormat="1">
      <c r="B359" s="200"/>
      <c r="C359" s="201"/>
      <c r="D359" s="202" t="s">
        <v>145</v>
      </c>
      <c r="E359" s="203" t="s">
        <v>1</v>
      </c>
      <c r="F359" s="204" t="s">
        <v>609</v>
      </c>
      <c r="G359" s="201"/>
      <c r="H359" s="205">
        <v>47.341999999999999</v>
      </c>
      <c r="I359" s="206"/>
      <c r="J359" s="201"/>
      <c r="K359" s="201"/>
      <c r="L359" s="207"/>
      <c r="M359" s="208"/>
      <c r="N359" s="209"/>
      <c r="O359" s="209"/>
      <c r="P359" s="209"/>
      <c r="Q359" s="209"/>
      <c r="R359" s="209"/>
      <c r="S359" s="209"/>
      <c r="T359" s="210"/>
      <c r="AT359" s="211" t="s">
        <v>145</v>
      </c>
      <c r="AU359" s="211" t="s">
        <v>86</v>
      </c>
      <c r="AV359" s="13" t="s">
        <v>86</v>
      </c>
      <c r="AW359" s="13" t="s">
        <v>33</v>
      </c>
      <c r="AX359" s="13" t="s">
        <v>77</v>
      </c>
      <c r="AY359" s="211" t="s">
        <v>137</v>
      </c>
    </row>
    <row r="360" spans="1:65" s="13" customFormat="1">
      <c r="B360" s="200"/>
      <c r="C360" s="201"/>
      <c r="D360" s="202" t="s">
        <v>145</v>
      </c>
      <c r="E360" s="203" t="s">
        <v>1</v>
      </c>
      <c r="F360" s="204" t="s">
        <v>610</v>
      </c>
      <c r="G360" s="201"/>
      <c r="H360" s="205">
        <v>6.2290000000000001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145</v>
      </c>
      <c r="AU360" s="211" t="s">
        <v>86</v>
      </c>
      <c r="AV360" s="13" t="s">
        <v>86</v>
      </c>
      <c r="AW360" s="13" t="s">
        <v>33</v>
      </c>
      <c r="AX360" s="13" t="s">
        <v>77</v>
      </c>
      <c r="AY360" s="211" t="s">
        <v>137</v>
      </c>
    </row>
    <row r="361" spans="1:65" s="13" customFormat="1">
      <c r="B361" s="200"/>
      <c r="C361" s="201"/>
      <c r="D361" s="202" t="s">
        <v>145</v>
      </c>
      <c r="E361" s="203" t="s">
        <v>1</v>
      </c>
      <c r="F361" s="204" t="s">
        <v>611</v>
      </c>
      <c r="G361" s="201"/>
      <c r="H361" s="205">
        <v>25.61</v>
      </c>
      <c r="I361" s="206"/>
      <c r="J361" s="201"/>
      <c r="K361" s="201"/>
      <c r="L361" s="207"/>
      <c r="M361" s="208"/>
      <c r="N361" s="209"/>
      <c r="O361" s="209"/>
      <c r="P361" s="209"/>
      <c r="Q361" s="209"/>
      <c r="R361" s="209"/>
      <c r="S361" s="209"/>
      <c r="T361" s="210"/>
      <c r="AT361" s="211" t="s">
        <v>145</v>
      </c>
      <c r="AU361" s="211" t="s">
        <v>86</v>
      </c>
      <c r="AV361" s="13" t="s">
        <v>86</v>
      </c>
      <c r="AW361" s="13" t="s">
        <v>33</v>
      </c>
      <c r="AX361" s="13" t="s">
        <v>77</v>
      </c>
      <c r="AY361" s="211" t="s">
        <v>137</v>
      </c>
    </row>
    <row r="362" spans="1:65" s="2" customFormat="1" ht="37.9" customHeight="1">
      <c r="A362" s="33"/>
      <c r="B362" s="34"/>
      <c r="C362" s="186" t="s">
        <v>612</v>
      </c>
      <c r="D362" s="186" t="s">
        <v>139</v>
      </c>
      <c r="E362" s="187" t="s">
        <v>613</v>
      </c>
      <c r="F362" s="188" t="s">
        <v>614</v>
      </c>
      <c r="G362" s="189" t="s">
        <v>153</v>
      </c>
      <c r="H362" s="190">
        <v>37.6</v>
      </c>
      <c r="I362" s="191"/>
      <c r="J362" s="192">
        <f>ROUND(I362*H362,0)</f>
        <v>0</v>
      </c>
      <c r="K362" s="193"/>
      <c r="L362" s="38"/>
      <c r="M362" s="194" t="s">
        <v>1</v>
      </c>
      <c r="N362" s="195" t="s">
        <v>42</v>
      </c>
      <c r="O362" s="70"/>
      <c r="P362" s="196">
        <f>O362*H362</f>
        <v>0</v>
      </c>
      <c r="Q362" s="196">
        <v>0</v>
      </c>
      <c r="R362" s="196">
        <f>Q362*H362</f>
        <v>0</v>
      </c>
      <c r="S362" s="196">
        <v>2.2000000000000002</v>
      </c>
      <c r="T362" s="197">
        <f>S362*H362</f>
        <v>82.720000000000013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98" t="s">
        <v>143</v>
      </c>
      <c r="AT362" s="198" t="s">
        <v>139</v>
      </c>
      <c r="AU362" s="198" t="s">
        <v>86</v>
      </c>
      <c r="AY362" s="16" t="s">
        <v>137</v>
      </c>
      <c r="BE362" s="199">
        <f>IF(N362="základní",J362,0)</f>
        <v>0</v>
      </c>
      <c r="BF362" s="199">
        <f>IF(N362="snížená",J362,0)</f>
        <v>0</v>
      </c>
      <c r="BG362" s="199">
        <f>IF(N362="zákl. přenesená",J362,0)</f>
        <v>0</v>
      </c>
      <c r="BH362" s="199">
        <f>IF(N362="sníž. přenesená",J362,0)</f>
        <v>0</v>
      </c>
      <c r="BI362" s="199">
        <f>IF(N362="nulová",J362,0)</f>
        <v>0</v>
      </c>
      <c r="BJ362" s="16" t="s">
        <v>8</v>
      </c>
      <c r="BK362" s="199">
        <f>ROUND(I362*H362,0)</f>
        <v>0</v>
      </c>
      <c r="BL362" s="16" t="s">
        <v>143</v>
      </c>
      <c r="BM362" s="198" t="s">
        <v>615</v>
      </c>
    </row>
    <row r="363" spans="1:65" s="13" customFormat="1">
      <c r="B363" s="200"/>
      <c r="C363" s="201"/>
      <c r="D363" s="202" t="s">
        <v>145</v>
      </c>
      <c r="E363" s="203" t="s">
        <v>1</v>
      </c>
      <c r="F363" s="204" t="s">
        <v>616</v>
      </c>
      <c r="G363" s="201"/>
      <c r="H363" s="205">
        <v>37.6</v>
      </c>
      <c r="I363" s="206"/>
      <c r="J363" s="201"/>
      <c r="K363" s="201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145</v>
      </c>
      <c r="AU363" s="211" t="s">
        <v>86</v>
      </c>
      <c r="AV363" s="13" t="s">
        <v>86</v>
      </c>
      <c r="AW363" s="13" t="s">
        <v>33</v>
      </c>
      <c r="AX363" s="13" t="s">
        <v>77</v>
      </c>
      <c r="AY363" s="211" t="s">
        <v>137</v>
      </c>
    </row>
    <row r="364" spans="1:65" s="2" customFormat="1" ht="37.9" customHeight="1">
      <c r="A364" s="33"/>
      <c r="B364" s="34"/>
      <c r="C364" s="186" t="s">
        <v>617</v>
      </c>
      <c r="D364" s="186" t="s">
        <v>139</v>
      </c>
      <c r="E364" s="187" t="s">
        <v>618</v>
      </c>
      <c r="F364" s="188" t="s">
        <v>619</v>
      </c>
      <c r="G364" s="189" t="s">
        <v>153</v>
      </c>
      <c r="H364" s="190">
        <v>61.5</v>
      </c>
      <c r="I364" s="191"/>
      <c r="J364" s="192">
        <f>ROUND(I364*H364,0)</f>
        <v>0</v>
      </c>
      <c r="K364" s="193"/>
      <c r="L364" s="38"/>
      <c r="M364" s="194" t="s">
        <v>1</v>
      </c>
      <c r="N364" s="195" t="s">
        <v>42</v>
      </c>
      <c r="O364" s="70"/>
      <c r="P364" s="196">
        <f>O364*H364</f>
        <v>0</v>
      </c>
      <c r="Q364" s="196">
        <v>0</v>
      </c>
      <c r="R364" s="196">
        <f>Q364*H364</f>
        <v>0</v>
      </c>
      <c r="S364" s="196">
        <v>2.2000000000000002</v>
      </c>
      <c r="T364" s="197">
        <f>S364*H364</f>
        <v>135.30000000000001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98" t="s">
        <v>143</v>
      </c>
      <c r="AT364" s="198" t="s">
        <v>139</v>
      </c>
      <c r="AU364" s="198" t="s">
        <v>86</v>
      </c>
      <c r="AY364" s="16" t="s">
        <v>137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6" t="s">
        <v>8</v>
      </c>
      <c r="BK364" s="199">
        <f>ROUND(I364*H364,0)</f>
        <v>0</v>
      </c>
      <c r="BL364" s="16" t="s">
        <v>143</v>
      </c>
      <c r="BM364" s="198" t="s">
        <v>620</v>
      </c>
    </row>
    <row r="365" spans="1:65" s="13" customFormat="1">
      <c r="B365" s="200"/>
      <c r="C365" s="201"/>
      <c r="D365" s="202" t="s">
        <v>145</v>
      </c>
      <c r="E365" s="203" t="s">
        <v>1</v>
      </c>
      <c r="F365" s="204" t="s">
        <v>621</v>
      </c>
      <c r="G365" s="201"/>
      <c r="H365" s="205">
        <v>61.5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145</v>
      </c>
      <c r="AU365" s="211" t="s">
        <v>86</v>
      </c>
      <c r="AV365" s="13" t="s">
        <v>86</v>
      </c>
      <c r="AW365" s="13" t="s">
        <v>33</v>
      </c>
      <c r="AX365" s="13" t="s">
        <v>77</v>
      </c>
      <c r="AY365" s="211" t="s">
        <v>137</v>
      </c>
    </row>
    <row r="366" spans="1:65" s="2" customFormat="1" ht="24.2" customHeight="1">
      <c r="A366" s="33"/>
      <c r="B366" s="34"/>
      <c r="C366" s="186" t="s">
        <v>622</v>
      </c>
      <c r="D366" s="186" t="s">
        <v>139</v>
      </c>
      <c r="E366" s="187" t="s">
        <v>623</v>
      </c>
      <c r="F366" s="188" t="s">
        <v>624</v>
      </c>
      <c r="G366" s="189" t="s">
        <v>142</v>
      </c>
      <c r="H366" s="190">
        <v>19.757999999999999</v>
      </c>
      <c r="I366" s="191"/>
      <c r="J366" s="192">
        <f>ROUND(I366*H366,0)</f>
        <v>0</v>
      </c>
      <c r="K366" s="193"/>
      <c r="L366" s="38"/>
      <c r="M366" s="194" t="s">
        <v>1</v>
      </c>
      <c r="N366" s="195" t="s">
        <v>42</v>
      </c>
      <c r="O366" s="70"/>
      <c r="P366" s="196">
        <f>O366*H366</f>
        <v>0</v>
      </c>
      <c r="Q366" s="196">
        <v>0</v>
      </c>
      <c r="R366" s="196">
        <f>Q366*H366</f>
        <v>0</v>
      </c>
      <c r="S366" s="196">
        <v>4.1000000000000002E-2</v>
      </c>
      <c r="T366" s="197">
        <f>S366*H366</f>
        <v>0.81007799999999996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98" t="s">
        <v>143</v>
      </c>
      <c r="AT366" s="198" t="s">
        <v>139</v>
      </c>
      <c r="AU366" s="198" t="s">
        <v>86</v>
      </c>
      <c r="AY366" s="16" t="s">
        <v>137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6" t="s">
        <v>8</v>
      </c>
      <c r="BK366" s="199">
        <f>ROUND(I366*H366,0)</f>
        <v>0</v>
      </c>
      <c r="BL366" s="16" t="s">
        <v>143</v>
      </c>
      <c r="BM366" s="198" t="s">
        <v>625</v>
      </c>
    </row>
    <row r="367" spans="1:65" s="13" customFormat="1">
      <c r="B367" s="200"/>
      <c r="C367" s="201"/>
      <c r="D367" s="202" t="s">
        <v>145</v>
      </c>
      <c r="E367" s="203" t="s">
        <v>1</v>
      </c>
      <c r="F367" s="204" t="s">
        <v>626</v>
      </c>
      <c r="G367" s="201"/>
      <c r="H367" s="205">
        <v>19.757999999999999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145</v>
      </c>
      <c r="AU367" s="211" t="s">
        <v>86</v>
      </c>
      <c r="AV367" s="13" t="s">
        <v>86</v>
      </c>
      <c r="AW367" s="13" t="s">
        <v>33</v>
      </c>
      <c r="AX367" s="13" t="s">
        <v>77</v>
      </c>
      <c r="AY367" s="211" t="s">
        <v>137</v>
      </c>
    </row>
    <row r="368" spans="1:65" s="2" customFormat="1" ht="24.2" customHeight="1">
      <c r="A368" s="33"/>
      <c r="B368" s="34"/>
      <c r="C368" s="186" t="s">
        <v>627</v>
      </c>
      <c r="D368" s="186" t="s">
        <v>139</v>
      </c>
      <c r="E368" s="187" t="s">
        <v>628</v>
      </c>
      <c r="F368" s="188" t="s">
        <v>629</v>
      </c>
      <c r="G368" s="189" t="s">
        <v>142</v>
      </c>
      <c r="H368" s="190">
        <v>383.63499999999999</v>
      </c>
      <c r="I368" s="191"/>
      <c r="J368" s="192">
        <f>ROUND(I368*H368,0)</f>
        <v>0</v>
      </c>
      <c r="K368" s="193"/>
      <c r="L368" s="38"/>
      <c r="M368" s="194" t="s">
        <v>1</v>
      </c>
      <c r="N368" s="195" t="s">
        <v>42</v>
      </c>
      <c r="O368" s="70"/>
      <c r="P368" s="196">
        <f>O368*H368</f>
        <v>0</v>
      </c>
      <c r="Q368" s="196">
        <v>0</v>
      </c>
      <c r="R368" s="196">
        <f>Q368*H368</f>
        <v>0</v>
      </c>
      <c r="S368" s="196">
        <v>0.05</v>
      </c>
      <c r="T368" s="197">
        <f>S368*H368</f>
        <v>19.181750000000001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98" t="s">
        <v>143</v>
      </c>
      <c r="AT368" s="198" t="s">
        <v>139</v>
      </c>
      <c r="AU368" s="198" t="s">
        <v>86</v>
      </c>
      <c r="AY368" s="16" t="s">
        <v>137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6" t="s">
        <v>8</v>
      </c>
      <c r="BK368" s="199">
        <f>ROUND(I368*H368,0)</f>
        <v>0</v>
      </c>
      <c r="BL368" s="16" t="s">
        <v>143</v>
      </c>
      <c r="BM368" s="198" t="s">
        <v>630</v>
      </c>
    </row>
    <row r="369" spans="1:65" s="13" customFormat="1">
      <c r="B369" s="200"/>
      <c r="C369" s="201"/>
      <c r="D369" s="202" t="s">
        <v>145</v>
      </c>
      <c r="E369" s="203" t="s">
        <v>1</v>
      </c>
      <c r="F369" s="204" t="s">
        <v>631</v>
      </c>
      <c r="G369" s="201"/>
      <c r="H369" s="205">
        <v>383.63499999999999</v>
      </c>
      <c r="I369" s="206"/>
      <c r="J369" s="201"/>
      <c r="K369" s="201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145</v>
      </c>
      <c r="AU369" s="211" t="s">
        <v>86</v>
      </c>
      <c r="AV369" s="13" t="s">
        <v>86</v>
      </c>
      <c r="AW369" s="13" t="s">
        <v>33</v>
      </c>
      <c r="AX369" s="13" t="s">
        <v>77</v>
      </c>
      <c r="AY369" s="211" t="s">
        <v>137</v>
      </c>
    </row>
    <row r="370" spans="1:65" s="2" customFormat="1" ht="24.2" customHeight="1">
      <c r="A370" s="33"/>
      <c r="B370" s="34"/>
      <c r="C370" s="186" t="s">
        <v>632</v>
      </c>
      <c r="D370" s="186" t="s">
        <v>139</v>
      </c>
      <c r="E370" s="187" t="s">
        <v>633</v>
      </c>
      <c r="F370" s="188" t="s">
        <v>634</v>
      </c>
      <c r="G370" s="189" t="s">
        <v>142</v>
      </c>
      <c r="H370" s="190">
        <v>64.864999999999995</v>
      </c>
      <c r="I370" s="191"/>
      <c r="J370" s="192">
        <f>ROUND(I370*H370,0)</f>
        <v>0</v>
      </c>
      <c r="K370" s="193"/>
      <c r="L370" s="38"/>
      <c r="M370" s="194" t="s">
        <v>1</v>
      </c>
      <c r="N370" s="195" t="s">
        <v>42</v>
      </c>
      <c r="O370" s="70"/>
      <c r="P370" s="196">
        <f>O370*H370</f>
        <v>0</v>
      </c>
      <c r="Q370" s="196">
        <v>0</v>
      </c>
      <c r="R370" s="196">
        <f>Q370*H370</f>
        <v>0</v>
      </c>
      <c r="S370" s="196">
        <v>4.5999999999999999E-2</v>
      </c>
      <c r="T370" s="197">
        <f>S370*H370</f>
        <v>2.9837899999999995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98" t="s">
        <v>143</v>
      </c>
      <c r="AT370" s="198" t="s">
        <v>139</v>
      </c>
      <c r="AU370" s="198" t="s">
        <v>86</v>
      </c>
      <c r="AY370" s="16" t="s">
        <v>137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6" t="s">
        <v>8</v>
      </c>
      <c r="BK370" s="199">
        <f>ROUND(I370*H370,0)</f>
        <v>0</v>
      </c>
      <c r="BL370" s="16" t="s">
        <v>143</v>
      </c>
      <c r="BM370" s="198" t="s">
        <v>635</v>
      </c>
    </row>
    <row r="371" spans="1:65" s="13" customFormat="1">
      <c r="B371" s="200"/>
      <c r="C371" s="201"/>
      <c r="D371" s="202" t="s">
        <v>145</v>
      </c>
      <c r="E371" s="203" t="s">
        <v>1</v>
      </c>
      <c r="F371" s="204" t="s">
        <v>439</v>
      </c>
      <c r="G371" s="201"/>
      <c r="H371" s="205">
        <v>64.864999999999995</v>
      </c>
      <c r="I371" s="206"/>
      <c r="J371" s="201"/>
      <c r="K371" s="201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145</v>
      </c>
      <c r="AU371" s="211" t="s">
        <v>86</v>
      </c>
      <c r="AV371" s="13" t="s">
        <v>86</v>
      </c>
      <c r="AW371" s="13" t="s">
        <v>33</v>
      </c>
      <c r="AX371" s="13" t="s">
        <v>77</v>
      </c>
      <c r="AY371" s="211" t="s">
        <v>137</v>
      </c>
    </row>
    <row r="372" spans="1:65" s="2" customFormat="1" ht="24.2" customHeight="1">
      <c r="A372" s="33"/>
      <c r="B372" s="34"/>
      <c r="C372" s="186" t="s">
        <v>636</v>
      </c>
      <c r="D372" s="186" t="s">
        <v>139</v>
      </c>
      <c r="E372" s="187" t="s">
        <v>637</v>
      </c>
      <c r="F372" s="188" t="s">
        <v>638</v>
      </c>
      <c r="G372" s="189" t="s">
        <v>203</v>
      </c>
      <c r="H372" s="190">
        <v>13.586</v>
      </c>
      <c r="I372" s="191"/>
      <c r="J372" s="192">
        <f>ROUND(I372*H372,0)</f>
        <v>0</v>
      </c>
      <c r="K372" s="193"/>
      <c r="L372" s="38"/>
      <c r="M372" s="194" t="s">
        <v>1</v>
      </c>
      <c r="N372" s="195" t="s">
        <v>42</v>
      </c>
      <c r="O372" s="70"/>
      <c r="P372" s="196">
        <f>O372*H372</f>
        <v>0</v>
      </c>
      <c r="Q372" s="196">
        <v>0</v>
      </c>
      <c r="R372" s="196">
        <f>Q372*H372</f>
        <v>0</v>
      </c>
      <c r="S372" s="196">
        <v>1</v>
      </c>
      <c r="T372" s="197">
        <f>S372*H372</f>
        <v>13.586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98" t="s">
        <v>143</v>
      </c>
      <c r="AT372" s="198" t="s">
        <v>139</v>
      </c>
      <c r="AU372" s="198" t="s">
        <v>86</v>
      </c>
      <c r="AY372" s="16" t="s">
        <v>137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6" t="s">
        <v>8</v>
      </c>
      <c r="BK372" s="199">
        <f>ROUND(I372*H372,0)</f>
        <v>0</v>
      </c>
      <c r="BL372" s="16" t="s">
        <v>143</v>
      </c>
      <c r="BM372" s="198" t="s">
        <v>639</v>
      </c>
    </row>
    <row r="373" spans="1:65" s="13" customFormat="1">
      <c r="B373" s="200"/>
      <c r="C373" s="201"/>
      <c r="D373" s="202" t="s">
        <v>145</v>
      </c>
      <c r="E373" s="203" t="s">
        <v>1</v>
      </c>
      <c r="F373" s="204" t="s">
        <v>640</v>
      </c>
      <c r="G373" s="201"/>
      <c r="H373" s="205">
        <v>4.3140000000000001</v>
      </c>
      <c r="I373" s="206"/>
      <c r="J373" s="201"/>
      <c r="K373" s="201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145</v>
      </c>
      <c r="AU373" s="211" t="s">
        <v>86</v>
      </c>
      <c r="AV373" s="13" t="s">
        <v>86</v>
      </c>
      <c r="AW373" s="13" t="s">
        <v>33</v>
      </c>
      <c r="AX373" s="13" t="s">
        <v>77</v>
      </c>
      <c r="AY373" s="211" t="s">
        <v>137</v>
      </c>
    </row>
    <row r="374" spans="1:65" s="14" customFormat="1">
      <c r="B374" s="223"/>
      <c r="C374" s="224"/>
      <c r="D374" s="202" t="s">
        <v>145</v>
      </c>
      <c r="E374" s="225" t="s">
        <v>1</v>
      </c>
      <c r="F374" s="226" t="s">
        <v>641</v>
      </c>
      <c r="G374" s="224"/>
      <c r="H374" s="225" t="s">
        <v>1</v>
      </c>
      <c r="I374" s="227"/>
      <c r="J374" s="224"/>
      <c r="K374" s="224"/>
      <c r="L374" s="228"/>
      <c r="M374" s="229"/>
      <c r="N374" s="230"/>
      <c r="O374" s="230"/>
      <c r="P374" s="230"/>
      <c r="Q374" s="230"/>
      <c r="R374" s="230"/>
      <c r="S374" s="230"/>
      <c r="T374" s="231"/>
      <c r="AT374" s="232" t="s">
        <v>145</v>
      </c>
      <c r="AU374" s="232" t="s">
        <v>86</v>
      </c>
      <c r="AV374" s="14" t="s">
        <v>8</v>
      </c>
      <c r="AW374" s="14" t="s">
        <v>33</v>
      </c>
      <c r="AX374" s="14" t="s">
        <v>77</v>
      </c>
      <c r="AY374" s="232" t="s">
        <v>137</v>
      </c>
    </row>
    <row r="375" spans="1:65" s="13" customFormat="1">
      <c r="B375" s="200"/>
      <c r="C375" s="201"/>
      <c r="D375" s="202" t="s">
        <v>145</v>
      </c>
      <c r="E375" s="203" t="s">
        <v>1</v>
      </c>
      <c r="F375" s="204" t="s">
        <v>642</v>
      </c>
      <c r="G375" s="201"/>
      <c r="H375" s="205">
        <v>1.0149999999999999</v>
      </c>
      <c r="I375" s="206"/>
      <c r="J375" s="201"/>
      <c r="K375" s="201"/>
      <c r="L375" s="207"/>
      <c r="M375" s="208"/>
      <c r="N375" s="209"/>
      <c r="O375" s="209"/>
      <c r="P375" s="209"/>
      <c r="Q375" s="209"/>
      <c r="R375" s="209"/>
      <c r="S375" s="209"/>
      <c r="T375" s="210"/>
      <c r="AT375" s="211" t="s">
        <v>145</v>
      </c>
      <c r="AU375" s="211" t="s">
        <v>86</v>
      </c>
      <c r="AV375" s="13" t="s">
        <v>86</v>
      </c>
      <c r="AW375" s="13" t="s">
        <v>33</v>
      </c>
      <c r="AX375" s="13" t="s">
        <v>77</v>
      </c>
      <c r="AY375" s="211" t="s">
        <v>137</v>
      </c>
    </row>
    <row r="376" spans="1:65" s="13" customFormat="1">
      <c r="B376" s="200"/>
      <c r="C376" s="201"/>
      <c r="D376" s="202" t="s">
        <v>145</v>
      </c>
      <c r="E376" s="203" t="s">
        <v>1</v>
      </c>
      <c r="F376" s="204" t="s">
        <v>643</v>
      </c>
      <c r="G376" s="201"/>
      <c r="H376" s="205">
        <v>0.92800000000000005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145</v>
      </c>
      <c r="AU376" s="211" t="s">
        <v>86</v>
      </c>
      <c r="AV376" s="13" t="s">
        <v>86</v>
      </c>
      <c r="AW376" s="13" t="s">
        <v>33</v>
      </c>
      <c r="AX376" s="13" t="s">
        <v>77</v>
      </c>
      <c r="AY376" s="211" t="s">
        <v>137</v>
      </c>
    </row>
    <row r="377" spans="1:65" s="13" customFormat="1">
      <c r="B377" s="200"/>
      <c r="C377" s="201"/>
      <c r="D377" s="202" t="s">
        <v>145</v>
      </c>
      <c r="E377" s="203" t="s">
        <v>1</v>
      </c>
      <c r="F377" s="204" t="s">
        <v>644</v>
      </c>
      <c r="G377" s="201"/>
      <c r="H377" s="205">
        <v>0.13800000000000001</v>
      </c>
      <c r="I377" s="206"/>
      <c r="J377" s="201"/>
      <c r="K377" s="201"/>
      <c r="L377" s="207"/>
      <c r="M377" s="208"/>
      <c r="N377" s="209"/>
      <c r="O377" s="209"/>
      <c r="P377" s="209"/>
      <c r="Q377" s="209"/>
      <c r="R377" s="209"/>
      <c r="S377" s="209"/>
      <c r="T377" s="210"/>
      <c r="AT377" s="211" t="s">
        <v>145</v>
      </c>
      <c r="AU377" s="211" t="s">
        <v>86</v>
      </c>
      <c r="AV377" s="13" t="s">
        <v>86</v>
      </c>
      <c r="AW377" s="13" t="s">
        <v>33</v>
      </c>
      <c r="AX377" s="13" t="s">
        <v>77</v>
      </c>
      <c r="AY377" s="211" t="s">
        <v>137</v>
      </c>
    </row>
    <row r="378" spans="1:65" s="13" customFormat="1" ht="22.5">
      <c r="B378" s="200"/>
      <c r="C378" s="201"/>
      <c r="D378" s="202" t="s">
        <v>145</v>
      </c>
      <c r="E378" s="203" t="s">
        <v>1</v>
      </c>
      <c r="F378" s="204" t="s">
        <v>645</v>
      </c>
      <c r="G378" s="201"/>
      <c r="H378" s="205">
        <v>1.1060000000000001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145</v>
      </c>
      <c r="AU378" s="211" t="s">
        <v>86</v>
      </c>
      <c r="AV378" s="13" t="s">
        <v>86</v>
      </c>
      <c r="AW378" s="13" t="s">
        <v>33</v>
      </c>
      <c r="AX378" s="13" t="s">
        <v>77</v>
      </c>
      <c r="AY378" s="211" t="s">
        <v>137</v>
      </c>
    </row>
    <row r="379" spans="1:65" s="13" customFormat="1">
      <c r="B379" s="200"/>
      <c r="C379" s="201"/>
      <c r="D379" s="202" t="s">
        <v>145</v>
      </c>
      <c r="E379" s="203" t="s">
        <v>1</v>
      </c>
      <c r="F379" s="204" t="s">
        <v>646</v>
      </c>
      <c r="G379" s="201"/>
      <c r="H379" s="205">
        <v>4.085</v>
      </c>
      <c r="I379" s="206"/>
      <c r="J379" s="201"/>
      <c r="K379" s="201"/>
      <c r="L379" s="207"/>
      <c r="M379" s="208"/>
      <c r="N379" s="209"/>
      <c r="O379" s="209"/>
      <c r="P379" s="209"/>
      <c r="Q379" s="209"/>
      <c r="R379" s="209"/>
      <c r="S379" s="209"/>
      <c r="T379" s="210"/>
      <c r="AT379" s="211" t="s">
        <v>145</v>
      </c>
      <c r="AU379" s="211" t="s">
        <v>86</v>
      </c>
      <c r="AV379" s="13" t="s">
        <v>86</v>
      </c>
      <c r="AW379" s="13" t="s">
        <v>33</v>
      </c>
      <c r="AX379" s="13" t="s">
        <v>77</v>
      </c>
      <c r="AY379" s="211" t="s">
        <v>137</v>
      </c>
    </row>
    <row r="380" spans="1:65" s="13" customFormat="1">
      <c r="B380" s="200"/>
      <c r="C380" s="201"/>
      <c r="D380" s="202" t="s">
        <v>145</v>
      </c>
      <c r="E380" s="203" t="s">
        <v>1</v>
      </c>
      <c r="F380" s="204" t="s">
        <v>647</v>
      </c>
      <c r="G380" s="201"/>
      <c r="H380" s="205">
        <v>2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145</v>
      </c>
      <c r="AU380" s="211" t="s">
        <v>86</v>
      </c>
      <c r="AV380" s="13" t="s">
        <v>86</v>
      </c>
      <c r="AW380" s="13" t="s">
        <v>33</v>
      </c>
      <c r="AX380" s="13" t="s">
        <v>77</v>
      </c>
      <c r="AY380" s="211" t="s">
        <v>137</v>
      </c>
    </row>
    <row r="381" spans="1:65" s="2" customFormat="1" ht="24.2" customHeight="1">
      <c r="A381" s="33"/>
      <c r="B381" s="34"/>
      <c r="C381" s="186" t="s">
        <v>648</v>
      </c>
      <c r="D381" s="186" t="s">
        <v>139</v>
      </c>
      <c r="E381" s="187" t="s">
        <v>649</v>
      </c>
      <c r="F381" s="188" t="s">
        <v>650</v>
      </c>
      <c r="G381" s="189" t="s">
        <v>502</v>
      </c>
      <c r="H381" s="190">
        <v>16.75</v>
      </c>
      <c r="I381" s="191"/>
      <c r="J381" s="192">
        <f>ROUND(I381*H381,0)</f>
        <v>0</v>
      </c>
      <c r="K381" s="193"/>
      <c r="L381" s="38"/>
      <c r="M381" s="194" t="s">
        <v>1</v>
      </c>
      <c r="N381" s="195" t="s">
        <v>42</v>
      </c>
      <c r="O381" s="70"/>
      <c r="P381" s="196">
        <f>O381*H381</f>
        <v>0</v>
      </c>
      <c r="Q381" s="196">
        <v>3.3E-4</v>
      </c>
      <c r="R381" s="196">
        <f>Q381*H381</f>
        <v>5.5275000000000003E-3</v>
      </c>
      <c r="S381" s="196">
        <v>0</v>
      </c>
      <c r="T381" s="197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98" t="s">
        <v>143</v>
      </c>
      <c r="AT381" s="198" t="s">
        <v>139</v>
      </c>
      <c r="AU381" s="198" t="s">
        <v>86</v>
      </c>
      <c r="AY381" s="16" t="s">
        <v>137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6" t="s">
        <v>8</v>
      </c>
      <c r="BK381" s="199">
        <f>ROUND(I381*H381,0)</f>
        <v>0</v>
      </c>
      <c r="BL381" s="16" t="s">
        <v>143</v>
      </c>
      <c r="BM381" s="198" t="s">
        <v>651</v>
      </c>
    </row>
    <row r="382" spans="1:65" s="13" customFormat="1" ht="22.5">
      <c r="B382" s="200"/>
      <c r="C382" s="201"/>
      <c r="D382" s="202" t="s">
        <v>145</v>
      </c>
      <c r="E382" s="203" t="s">
        <v>1</v>
      </c>
      <c r="F382" s="204" t="s">
        <v>652</v>
      </c>
      <c r="G382" s="201"/>
      <c r="H382" s="205">
        <v>16.75</v>
      </c>
      <c r="I382" s="206"/>
      <c r="J382" s="201"/>
      <c r="K382" s="201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145</v>
      </c>
      <c r="AU382" s="211" t="s">
        <v>86</v>
      </c>
      <c r="AV382" s="13" t="s">
        <v>86</v>
      </c>
      <c r="AW382" s="13" t="s">
        <v>33</v>
      </c>
      <c r="AX382" s="13" t="s">
        <v>77</v>
      </c>
      <c r="AY382" s="211" t="s">
        <v>137</v>
      </c>
    </row>
    <row r="383" spans="1:65" s="2" customFormat="1" ht="24.2" customHeight="1">
      <c r="A383" s="33"/>
      <c r="B383" s="34"/>
      <c r="C383" s="212" t="s">
        <v>653</v>
      </c>
      <c r="D383" s="212" t="s">
        <v>220</v>
      </c>
      <c r="E383" s="213" t="s">
        <v>654</v>
      </c>
      <c r="F383" s="214" t="s">
        <v>655</v>
      </c>
      <c r="G383" s="215" t="s">
        <v>203</v>
      </c>
      <c r="H383" s="216">
        <v>2.3E-2</v>
      </c>
      <c r="I383" s="217"/>
      <c r="J383" s="218">
        <f>ROUND(I383*H383,0)</f>
        <v>0</v>
      </c>
      <c r="K383" s="219"/>
      <c r="L383" s="220"/>
      <c r="M383" s="221" t="s">
        <v>1</v>
      </c>
      <c r="N383" s="222" t="s">
        <v>42</v>
      </c>
      <c r="O383" s="70"/>
      <c r="P383" s="196">
        <f>O383*H383</f>
        <v>0</v>
      </c>
      <c r="Q383" s="196">
        <v>1</v>
      </c>
      <c r="R383" s="196">
        <f>Q383*H383</f>
        <v>2.3E-2</v>
      </c>
      <c r="S383" s="196">
        <v>0</v>
      </c>
      <c r="T383" s="197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98" t="s">
        <v>185</v>
      </c>
      <c r="AT383" s="198" t="s">
        <v>220</v>
      </c>
      <c r="AU383" s="198" t="s">
        <v>86</v>
      </c>
      <c r="AY383" s="16" t="s">
        <v>137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6" t="s">
        <v>8</v>
      </c>
      <c r="BK383" s="199">
        <f>ROUND(I383*H383,0)</f>
        <v>0</v>
      </c>
      <c r="BL383" s="16" t="s">
        <v>143</v>
      </c>
      <c r="BM383" s="198" t="s">
        <v>656</v>
      </c>
    </row>
    <row r="384" spans="1:65" s="13" customFormat="1" ht="22.5">
      <c r="B384" s="200"/>
      <c r="C384" s="201"/>
      <c r="D384" s="202" t="s">
        <v>145</v>
      </c>
      <c r="E384" s="203" t="s">
        <v>1</v>
      </c>
      <c r="F384" s="204" t="s">
        <v>657</v>
      </c>
      <c r="G384" s="201"/>
      <c r="H384" s="205">
        <v>2.3E-2</v>
      </c>
      <c r="I384" s="206"/>
      <c r="J384" s="201"/>
      <c r="K384" s="201"/>
      <c r="L384" s="207"/>
      <c r="M384" s="208"/>
      <c r="N384" s="209"/>
      <c r="O384" s="209"/>
      <c r="P384" s="209"/>
      <c r="Q384" s="209"/>
      <c r="R384" s="209"/>
      <c r="S384" s="209"/>
      <c r="T384" s="210"/>
      <c r="AT384" s="211" t="s">
        <v>145</v>
      </c>
      <c r="AU384" s="211" t="s">
        <v>86</v>
      </c>
      <c r="AV384" s="13" t="s">
        <v>86</v>
      </c>
      <c r="AW384" s="13" t="s">
        <v>33</v>
      </c>
      <c r="AX384" s="13" t="s">
        <v>77</v>
      </c>
      <c r="AY384" s="211" t="s">
        <v>137</v>
      </c>
    </row>
    <row r="385" spans="1:65" s="12" customFormat="1" ht="22.9" customHeight="1">
      <c r="B385" s="170"/>
      <c r="C385" s="171"/>
      <c r="D385" s="172" t="s">
        <v>76</v>
      </c>
      <c r="E385" s="184" t="s">
        <v>658</v>
      </c>
      <c r="F385" s="184" t="s">
        <v>659</v>
      </c>
      <c r="G385" s="171"/>
      <c r="H385" s="171"/>
      <c r="I385" s="174"/>
      <c r="J385" s="185">
        <f>BK385</f>
        <v>0</v>
      </c>
      <c r="K385" s="171"/>
      <c r="L385" s="176"/>
      <c r="M385" s="177"/>
      <c r="N385" s="178"/>
      <c r="O385" s="178"/>
      <c r="P385" s="179">
        <f>SUM(P386:P397)</f>
        <v>0</v>
      </c>
      <c r="Q385" s="178"/>
      <c r="R385" s="179">
        <f>SUM(R386:R397)</f>
        <v>0</v>
      </c>
      <c r="S385" s="178"/>
      <c r="T385" s="180">
        <f>SUM(T386:T397)</f>
        <v>0</v>
      </c>
      <c r="AR385" s="181" t="s">
        <v>8</v>
      </c>
      <c r="AT385" s="182" t="s">
        <v>76</v>
      </c>
      <c r="AU385" s="182" t="s">
        <v>8</v>
      </c>
      <c r="AY385" s="181" t="s">
        <v>137</v>
      </c>
      <c r="BK385" s="183">
        <f>SUM(BK386:BK397)</f>
        <v>0</v>
      </c>
    </row>
    <row r="386" spans="1:65" s="2" customFormat="1" ht="24.2" customHeight="1">
      <c r="A386" s="33"/>
      <c r="B386" s="34"/>
      <c r="C386" s="186" t="s">
        <v>660</v>
      </c>
      <c r="D386" s="186" t="s">
        <v>139</v>
      </c>
      <c r="E386" s="187" t="s">
        <v>661</v>
      </c>
      <c r="F386" s="188" t="s">
        <v>662</v>
      </c>
      <c r="G386" s="189" t="s">
        <v>203</v>
      </c>
      <c r="H386" s="190">
        <v>550.49599999999998</v>
      </c>
      <c r="I386" s="191"/>
      <c r="J386" s="192">
        <f>ROUND(I386*H386,0)</f>
        <v>0</v>
      </c>
      <c r="K386" s="193"/>
      <c r="L386" s="38"/>
      <c r="M386" s="194" t="s">
        <v>1</v>
      </c>
      <c r="N386" s="195" t="s">
        <v>42</v>
      </c>
      <c r="O386" s="70"/>
      <c r="P386" s="196">
        <f>O386*H386</f>
        <v>0</v>
      </c>
      <c r="Q386" s="196">
        <v>0</v>
      </c>
      <c r="R386" s="196">
        <f>Q386*H386</f>
        <v>0</v>
      </c>
      <c r="S386" s="196">
        <v>0</v>
      </c>
      <c r="T386" s="197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98" t="s">
        <v>143</v>
      </c>
      <c r="AT386" s="198" t="s">
        <v>139</v>
      </c>
      <c r="AU386" s="198" t="s">
        <v>86</v>
      </c>
      <c r="AY386" s="16" t="s">
        <v>137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6" t="s">
        <v>8</v>
      </c>
      <c r="BK386" s="199">
        <f>ROUND(I386*H386,0)</f>
        <v>0</v>
      </c>
      <c r="BL386" s="16" t="s">
        <v>143</v>
      </c>
      <c r="BM386" s="198" t="s">
        <v>663</v>
      </c>
    </row>
    <row r="387" spans="1:65" s="2" customFormat="1" ht="24.2" customHeight="1">
      <c r="A387" s="33"/>
      <c r="B387" s="34"/>
      <c r="C387" s="186" t="s">
        <v>664</v>
      </c>
      <c r="D387" s="186" t="s">
        <v>139</v>
      </c>
      <c r="E387" s="187" t="s">
        <v>665</v>
      </c>
      <c r="F387" s="188" t="s">
        <v>666</v>
      </c>
      <c r="G387" s="189" t="s">
        <v>203</v>
      </c>
      <c r="H387" s="190">
        <v>9358.4320000000007</v>
      </c>
      <c r="I387" s="191"/>
      <c r="J387" s="192">
        <f>ROUND(I387*H387,0)</f>
        <v>0</v>
      </c>
      <c r="K387" s="193"/>
      <c r="L387" s="38"/>
      <c r="M387" s="194" t="s">
        <v>1</v>
      </c>
      <c r="N387" s="195" t="s">
        <v>42</v>
      </c>
      <c r="O387" s="70"/>
      <c r="P387" s="196">
        <f>O387*H387</f>
        <v>0</v>
      </c>
      <c r="Q387" s="196">
        <v>0</v>
      </c>
      <c r="R387" s="196">
        <f>Q387*H387</f>
        <v>0</v>
      </c>
      <c r="S387" s="196">
        <v>0</v>
      </c>
      <c r="T387" s="197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98" t="s">
        <v>143</v>
      </c>
      <c r="AT387" s="198" t="s">
        <v>139</v>
      </c>
      <c r="AU387" s="198" t="s">
        <v>86</v>
      </c>
      <c r="AY387" s="16" t="s">
        <v>137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6" t="s">
        <v>8</v>
      </c>
      <c r="BK387" s="199">
        <f>ROUND(I387*H387,0)</f>
        <v>0</v>
      </c>
      <c r="BL387" s="16" t="s">
        <v>143</v>
      </c>
      <c r="BM387" s="198" t="s">
        <v>667</v>
      </c>
    </row>
    <row r="388" spans="1:65" s="13" customFormat="1">
      <c r="B388" s="200"/>
      <c r="C388" s="201"/>
      <c r="D388" s="202" t="s">
        <v>145</v>
      </c>
      <c r="E388" s="201"/>
      <c r="F388" s="204" t="s">
        <v>668</v>
      </c>
      <c r="G388" s="201"/>
      <c r="H388" s="205">
        <v>9358.4320000000007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145</v>
      </c>
      <c r="AU388" s="211" t="s">
        <v>86</v>
      </c>
      <c r="AV388" s="13" t="s">
        <v>86</v>
      </c>
      <c r="AW388" s="13" t="s">
        <v>4</v>
      </c>
      <c r="AX388" s="13" t="s">
        <v>8</v>
      </c>
      <c r="AY388" s="211" t="s">
        <v>137</v>
      </c>
    </row>
    <row r="389" spans="1:65" s="2" customFormat="1" ht="24.2" customHeight="1">
      <c r="A389" s="33"/>
      <c r="B389" s="34"/>
      <c r="C389" s="186" t="s">
        <v>669</v>
      </c>
      <c r="D389" s="186" t="s">
        <v>139</v>
      </c>
      <c r="E389" s="187" t="s">
        <v>670</v>
      </c>
      <c r="F389" s="188" t="s">
        <v>671</v>
      </c>
      <c r="G389" s="189" t="s">
        <v>203</v>
      </c>
      <c r="H389" s="190">
        <v>13.906000000000001</v>
      </c>
      <c r="I389" s="191"/>
      <c r="J389" s="192">
        <f>ROUND(I389*H389,0)</f>
        <v>0</v>
      </c>
      <c r="K389" s="193"/>
      <c r="L389" s="38"/>
      <c r="M389" s="194" t="s">
        <v>1</v>
      </c>
      <c r="N389" s="195" t="s">
        <v>42</v>
      </c>
      <c r="O389" s="70"/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98" t="s">
        <v>143</v>
      </c>
      <c r="AT389" s="198" t="s">
        <v>139</v>
      </c>
      <c r="AU389" s="198" t="s">
        <v>86</v>
      </c>
      <c r="AY389" s="16" t="s">
        <v>137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6" t="s">
        <v>8</v>
      </c>
      <c r="BK389" s="199">
        <f>ROUND(I389*H389,0)</f>
        <v>0</v>
      </c>
      <c r="BL389" s="16" t="s">
        <v>143</v>
      </c>
      <c r="BM389" s="198" t="s">
        <v>672</v>
      </c>
    </row>
    <row r="390" spans="1:65" s="2" customFormat="1" ht="24.2" customHeight="1">
      <c r="A390" s="33"/>
      <c r="B390" s="34"/>
      <c r="C390" s="186" t="s">
        <v>673</v>
      </c>
      <c r="D390" s="186" t="s">
        <v>139</v>
      </c>
      <c r="E390" s="187" t="s">
        <v>674</v>
      </c>
      <c r="F390" s="188" t="s">
        <v>675</v>
      </c>
      <c r="G390" s="189" t="s">
        <v>203</v>
      </c>
      <c r="H390" s="190">
        <v>1.64</v>
      </c>
      <c r="I390" s="191"/>
      <c r="J390" s="192">
        <f>ROUND(I390*H390,0)</f>
        <v>0</v>
      </c>
      <c r="K390" s="193"/>
      <c r="L390" s="38"/>
      <c r="M390" s="194" t="s">
        <v>1</v>
      </c>
      <c r="N390" s="195" t="s">
        <v>42</v>
      </c>
      <c r="O390" s="70"/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7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98" t="s">
        <v>143</v>
      </c>
      <c r="AT390" s="198" t="s">
        <v>139</v>
      </c>
      <c r="AU390" s="198" t="s">
        <v>86</v>
      </c>
      <c r="AY390" s="16" t="s">
        <v>137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6" t="s">
        <v>8</v>
      </c>
      <c r="BK390" s="199">
        <f>ROUND(I390*H390,0)</f>
        <v>0</v>
      </c>
      <c r="BL390" s="16" t="s">
        <v>143</v>
      </c>
      <c r="BM390" s="198" t="s">
        <v>676</v>
      </c>
    </row>
    <row r="391" spans="1:65" s="2" customFormat="1" ht="37.9" customHeight="1">
      <c r="A391" s="33"/>
      <c r="B391" s="34"/>
      <c r="C391" s="186" t="s">
        <v>677</v>
      </c>
      <c r="D391" s="186" t="s">
        <v>139</v>
      </c>
      <c r="E391" s="187" t="s">
        <v>678</v>
      </c>
      <c r="F391" s="188" t="s">
        <v>679</v>
      </c>
      <c r="G391" s="189" t="s">
        <v>203</v>
      </c>
      <c r="H391" s="190">
        <v>441.916</v>
      </c>
      <c r="I391" s="191"/>
      <c r="J391" s="192">
        <f>ROUND(I391*H391,0)</f>
        <v>0</v>
      </c>
      <c r="K391" s="193"/>
      <c r="L391" s="38"/>
      <c r="M391" s="194" t="s">
        <v>1</v>
      </c>
      <c r="N391" s="195" t="s">
        <v>42</v>
      </c>
      <c r="O391" s="70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98" t="s">
        <v>143</v>
      </c>
      <c r="AT391" s="198" t="s">
        <v>139</v>
      </c>
      <c r="AU391" s="198" t="s">
        <v>86</v>
      </c>
      <c r="AY391" s="16" t="s">
        <v>137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6" t="s">
        <v>8</v>
      </c>
      <c r="BK391" s="199">
        <f>ROUND(I391*H391,0)</f>
        <v>0</v>
      </c>
      <c r="BL391" s="16" t="s">
        <v>143</v>
      </c>
      <c r="BM391" s="198" t="s">
        <v>680</v>
      </c>
    </row>
    <row r="392" spans="1:65" s="13" customFormat="1">
      <c r="B392" s="200"/>
      <c r="C392" s="201"/>
      <c r="D392" s="202" t="s">
        <v>145</v>
      </c>
      <c r="E392" s="203" t="s">
        <v>1</v>
      </c>
      <c r="F392" s="204" t="s">
        <v>681</v>
      </c>
      <c r="G392" s="201"/>
      <c r="H392" s="205">
        <v>458.49</v>
      </c>
      <c r="I392" s="206"/>
      <c r="J392" s="201"/>
      <c r="K392" s="201"/>
      <c r="L392" s="207"/>
      <c r="M392" s="208"/>
      <c r="N392" s="209"/>
      <c r="O392" s="209"/>
      <c r="P392" s="209"/>
      <c r="Q392" s="209"/>
      <c r="R392" s="209"/>
      <c r="S392" s="209"/>
      <c r="T392" s="210"/>
      <c r="AT392" s="211" t="s">
        <v>145</v>
      </c>
      <c r="AU392" s="211" t="s">
        <v>86</v>
      </c>
      <c r="AV392" s="13" t="s">
        <v>86</v>
      </c>
      <c r="AW392" s="13" t="s">
        <v>33</v>
      </c>
      <c r="AX392" s="13" t="s">
        <v>77</v>
      </c>
      <c r="AY392" s="211" t="s">
        <v>137</v>
      </c>
    </row>
    <row r="393" spans="1:65" s="13" customFormat="1">
      <c r="B393" s="200"/>
      <c r="C393" s="201"/>
      <c r="D393" s="202" t="s">
        <v>145</v>
      </c>
      <c r="E393" s="203" t="s">
        <v>1</v>
      </c>
      <c r="F393" s="204" t="s">
        <v>682</v>
      </c>
      <c r="G393" s="201"/>
      <c r="H393" s="205">
        <v>-16.574000000000002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145</v>
      </c>
      <c r="AU393" s="211" t="s">
        <v>86</v>
      </c>
      <c r="AV393" s="13" t="s">
        <v>86</v>
      </c>
      <c r="AW393" s="13" t="s">
        <v>33</v>
      </c>
      <c r="AX393" s="13" t="s">
        <v>77</v>
      </c>
      <c r="AY393" s="211" t="s">
        <v>137</v>
      </c>
    </row>
    <row r="394" spans="1:65" s="2" customFormat="1" ht="37.9" customHeight="1">
      <c r="A394" s="33"/>
      <c r="B394" s="34"/>
      <c r="C394" s="186" t="s">
        <v>683</v>
      </c>
      <c r="D394" s="186" t="s">
        <v>139</v>
      </c>
      <c r="E394" s="187" t="s">
        <v>684</v>
      </c>
      <c r="F394" s="188" t="s">
        <v>685</v>
      </c>
      <c r="G394" s="189" t="s">
        <v>203</v>
      </c>
      <c r="H394" s="190">
        <v>7.2270000000000003</v>
      </c>
      <c r="I394" s="191"/>
      <c r="J394" s="192">
        <f>ROUND(I394*H394,0)</f>
        <v>0</v>
      </c>
      <c r="K394" s="193"/>
      <c r="L394" s="38"/>
      <c r="M394" s="194" t="s">
        <v>1</v>
      </c>
      <c r="N394" s="195" t="s">
        <v>42</v>
      </c>
      <c r="O394" s="70"/>
      <c r="P394" s="196">
        <f>O394*H394</f>
        <v>0</v>
      </c>
      <c r="Q394" s="196">
        <v>0</v>
      </c>
      <c r="R394" s="196">
        <f>Q394*H394</f>
        <v>0</v>
      </c>
      <c r="S394" s="196">
        <v>0</v>
      </c>
      <c r="T394" s="197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98" t="s">
        <v>143</v>
      </c>
      <c r="AT394" s="198" t="s">
        <v>139</v>
      </c>
      <c r="AU394" s="198" t="s">
        <v>86</v>
      </c>
      <c r="AY394" s="16" t="s">
        <v>137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6" t="s">
        <v>8</v>
      </c>
      <c r="BK394" s="199">
        <f>ROUND(I394*H394,0)</f>
        <v>0</v>
      </c>
      <c r="BL394" s="16" t="s">
        <v>143</v>
      </c>
      <c r="BM394" s="198" t="s">
        <v>686</v>
      </c>
    </row>
    <row r="395" spans="1:65" s="2" customFormat="1" ht="37.9" customHeight="1">
      <c r="A395" s="33"/>
      <c r="B395" s="34"/>
      <c r="C395" s="186" t="s">
        <v>687</v>
      </c>
      <c r="D395" s="186" t="s">
        <v>139</v>
      </c>
      <c r="E395" s="187" t="s">
        <v>688</v>
      </c>
      <c r="F395" s="188" t="s">
        <v>689</v>
      </c>
      <c r="G395" s="189" t="s">
        <v>203</v>
      </c>
      <c r="H395" s="190">
        <v>39.368000000000002</v>
      </c>
      <c r="I395" s="191"/>
      <c r="J395" s="192">
        <f>ROUND(I395*H395,0)</f>
        <v>0</v>
      </c>
      <c r="K395" s="193"/>
      <c r="L395" s="38"/>
      <c r="M395" s="194" t="s">
        <v>1</v>
      </c>
      <c r="N395" s="195" t="s">
        <v>42</v>
      </c>
      <c r="O395" s="70"/>
      <c r="P395" s="196">
        <f>O395*H395</f>
        <v>0</v>
      </c>
      <c r="Q395" s="196">
        <v>0</v>
      </c>
      <c r="R395" s="196">
        <f>Q395*H395</f>
        <v>0</v>
      </c>
      <c r="S395" s="196">
        <v>0</v>
      </c>
      <c r="T395" s="197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98" t="s">
        <v>143</v>
      </c>
      <c r="AT395" s="198" t="s">
        <v>139</v>
      </c>
      <c r="AU395" s="198" t="s">
        <v>86</v>
      </c>
      <c r="AY395" s="16" t="s">
        <v>137</v>
      </c>
      <c r="BE395" s="199">
        <f>IF(N395="základní",J395,0)</f>
        <v>0</v>
      </c>
      <c r="BF395" s="199">
        <f>IF(N395="snížená",J395,0)</f>
        <v>0</v>
      </c>
      <c r="BG395" s="199">
        <f>IF(N395="zákl. přenesená",J395,0)</f>
        <v>0</v>
      </c>
      <c r="BH395" s="199">
        <f>IF(N395="sníž. přenesená",J395,0)</f>
        <v>0</v>
      </c>
      <c r="BI395" s="199">
        <f>IF(N395="nulová",J395,0)</f>
        <v>0</v>
      </c>
      <c r="BJ395" s="16" t="s">
        <v>8</v>
      </c>
      <c r="BK395" s="199">
        <f>ROUND(I395*H395,0)</f>
        <v>0</v>
      </c>
      <c r="BL395" s="16" t="s">
        <v>143</v>
      </c>
      <c r="BM395" s="198" t="s">
        <v>690</v>
      </c>
    </row>
    <row r="396" spans="1:65" s="2" customFormat="1" ht="37.9" customHeight="1">
      <c r="A396" s="33"/>
      <c r="B396" s="34"/>
      <c r="C396" s="186" t="s">
        <v>691</v>
      </c>
      <c r="D396" s="186" t="s">
        <v>139</v>
      </c>
      <c r="E396" s="187" t="s">
        <v>692</v>
      </c>
      <c r="F396" s="188" t="s">
        <v>693</v>
      </c>
      <c r="G396" s="189" t="s">
        <v>203</v>
      </c>
      <c r="H396" s="190">
        <v>29.864999999999998</v>
      </c>
      <c r="I396" s="191"/>
      <c r="J396" s="192">
        <f>ROUND(I396*H396,0)</f>
        <v>0</v>
      </c>
      <c r="K396" s="193"/>
      <c r="L396" s="38"/>
      <c r="M396" s="194" t="s">
        <v>1</v>
      </c>
      <c r="N396" s="195" t="s">
        <v>42</v>
      </c>
      <c r="O396" s="70"/>
      <c r="P396" s="196">
        <f>O396*H396</f>
        <v>0</v>
      </c>
      <c r="Q396" s="196">
        <v>0</v>
      </c>
      <c r="R396" s="196">
        <f>Q396*H396</f>
        <v>0</v>
      </c>
      <c r="S396" s="196">
        <v>0</v>
      </c>
      <c r="T396" s="197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98" t="s">
        <v>143</v>
      </c>
      <c r="AT396" s="198" t="s">
        <v>139</v>
      </c>
      <c r="AU396" s="198" t="s">
        <v>86</v>
      </c>
      <c r="AY396" s="16" t="s">
        <v>137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6" t="s">
        <v>8</v>
      </c>
      <c r="BK396" s="199">
        <f>ROUND(I396*H396,0)</f>
        <v>0</v>
      </c>
      <c r="BL396" s="16" t="s">
        <v>143</v>
      </c>
      <c r="BM396" s="198" t="s">
        <v>694</v>
      </c>
    </row>
    <row r="397" spans="1:65" s="2" customFormat="1" ht="24.2" customHeight="1">
      <c r="A397" s="33"/>
      <c r="B397" s="34"/>
      <c r="C397" s="186" t="s">
        <v>695</v>
      </c>
      <c r="D397" s="186" t="s">
        <v>139</v>
      </c>
      <c r="E397" s="187" t="s">
        <v>696</v>
      </c>
      <c r="F397" s="188" t="s">
        <v>697</v>
      </c>
      <c r="G397" s="189" t="s">
        <v>203</v>
      </c>
      <c r="H397" s="190">
        <v>7.2270000000000003</v>
      </c>
      <c r="I397" s="191"/>
      <c r="J397" s="192">
        <f>ROUND(I397*H397,0)</f>
        <v>0</v>
      </c>
      <c r="K397" s="193"/>
      <c r="L397" s="38"/>
      <c r="M397" s="194" t="s">
        <v>1</v>
      </c>
      <c r="N397" s="195" t="s">
        <v>42</v>
      </c>
      <c r="O397" s="70"/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98" t="s">
        <v>143</v>
      </c>
      <c r="AT397" s="198" t="s">
        <v>139</v>
      </c>
      <c r="AU397" s="198" t="s">
        <v>86</v>
      </c>
      <c r="AY397" s="16" t="s">
        <v>137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6" t="s">
        <v>8</v>
      </c>
      <c r="BK397" s="199">
        <f>ROUND(I397*H397,0)</f>
        <v>0</v>
      </c>
      <c r="BL397" s="16" t="s">
        <v>143</v>
      </c>
      <c r="BM397" s="198" t="s">
        <v>698</v>
      </c>
    </row>
    <row r="398" spans="1:65" s="12" customFormat="1" ht="22.9" customHeight="1">
      <c r="B398" s="170"/>
      <c r="C398" s="171"/>
      <c r="D398" s="172" t="s">
        <v>76</v>
      </c>
      <c r="E398" s="184" t="s">
        <v>699</v>
      </c>
      <c r="F398" s="184" t="s">
        <v>700</v>
      </c>
      <c r="G398" s="171"/>
      <c r="H398" s="171"/>
      <c r="I398" s="174"/>
      <c r="J398" s="185">
        <f>BK398</f>
        <v>0</v>
      </c>
      <c r="K398" s="171"/>
      <c r="L398" s="176"/>
      <c r="M398" s="177"/>
      <c r="N398" s="178"/>
      <c r="O398" s="178"/>
      <c r="P398" s="179">
        <f>P399</f>
        <v>0</v>
      </c>
      <c r="Q398" s="178"/>
      <c r="R398" s="179">
        <f>R399</f>
        <v>0</v>
      </c>
      <c r="S398" s="178"/>
      <c r="T398" s="180">
        <f>T399</f>
        <v>0</v>
      </c>
      <c r="AR398" s="181" t="s">
        <v>8</v>
      </c>
      <c r="AT398" s="182" t="s">
        <v>76</v>
      </c>
      <c r="AU398" s="182" t="s">
        <v>8</v>
      </c>
      <c r="AY398" s="181" t="s">
        <v>137</v>
      </c>
      <c r="BK398" s="183">
        <f>BK399</f>
        <v>0</v>
      </c>
    </row>
    <row r="399" spans="1:65" s="2" customFormat="1" ht="24.2" customHeight="1">
      <c r="A399" s="33"/>
      <c r="B399" s="34"/>
      <c r="C399" s="186" t="s">
        <v>701</v>
      </c>
      <c r="D399" s="186" t="s">
        <v>139</v>
      </c>
      <c r="E399" s="187" t="s">
        <v>702</v>
      </c>
      <c r="F399" s="188" t="s">
        <v>703</v>
      </c>
      <c r="G399" s="189" t="s">
        <v>203</v>
      </c>
      <c r="H399" s="190">
        <v>683.92100000000005</v>
      </c>
      <c r="I399" s="191"/>
      <c r="J399" s="192">
        <f>ROUND(I399*H399,0)</f>
        <v>0</v>
      </c>
      <c r="K399" s="193"/>
      <c r="L399" s="38"/>
      <c r="M399" s="194" t="s">
        <v>1</v>
      </c>
      <c r="N399" s="195" t="s">
        <v>42</v>
      </c>
      <c r="O399" s="70"/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98" t="s">
        <v>143</v>
      </c>
      <c r="AT399" s="198" t="s">
        <v>139</v>
      </c>
      <c r="AU399" s="198" t="s">
        <v>86</v>
      </c>
      <c r="AY399" s="16" t="s">
        <v>137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6" t="s">
        <v>8</v>
      </c>
      <c r="BK399" s="199">
        <f>ROUND(I399*H399,0)</f>
        <v>0</v>
      </c>
      <c r="BL399" s="16" t="s">
        <v>143</v>
      </c>
      <c r="BM399" s="198" t="s">
        <v>704</v>
      </c>
    </row>
    <row r="400" spans="1:65" s="12" customFormat="1" ht="25.9" customHeight="1">
      <c r="B400" s="170"/>
      <c r="C400" s="171"/>
      <c r="D400" s="172" t="s">
        <v>76</v>
      </c>
      <c r="E400" s="173" t="s">
        <v>705</v>
      </c>
      <c r="F400" s="173" t="s">
        <v>706</v>
      </c>
      <c r="G400" s="171"/>
      <c r="H400" s="171"/>
      <c r="I400" s="174"/>
      <c r="J400" s="175">
        <f>BK400</f>
        <v>0</v>
      </c>
      <c r="K400" s="171"/>
      <c r="L400" s="176"/>
      <c r="M400" s="177"/>
      <c r="N400" s="178"/>
      <c r="O400" s="178"/>
      <c r="P400" s="179">
        <f>P401+P416+P418+P424+P428+P470+P476+P487+P491+P497</f>
        <v>0</v>
      </c>
      <c r="Q400" s="178"/>
      <c r="R400" s="179">
        <f>R401+R416+R418+R424+R428+R470+R476+R487+R491+R497</f>
        <v>9.1517688499999998</v>
      </c>
      <c r="S400" s="178"/>
      <c r="T400" s="180">
        <f>T401+T416+T418+T424+T428+T470+T476+T487+T491+T497</f>
        <v>24.9511346</v>
      </c>
      <c r="AR400" s="181" t="s">
        <v>86</v>
      </c>
      <c r="AT400" s="182" t="s">
        <v>76</v>
      </c>
      <c r="AU400" s="182" t="s">
        <v>77</v>
      </c>
      <c r="AY400" s="181" t="s">
        <v>137</v>
      </c>
      <c r="BK400" s="183">
        <f>BK401+BK416+BK418+BK424+BK428+BK470+BK476+BK487+BK491+BK497</f>
        <v>0</v>
      </c>
    </row>
    <row r="401" spans="1:65" s="12" customFormat="1" ht="22.9" customHeight="1">
      <c r="B401" s="170"/>
      <c r="C401" s="171"/>
      <c r="D401" s="172" t="s">
        <v>76</v>
      </c>
      <c r="E401" s="184" t="s">
        <v>707</v>
      </c>
      <c r="F401" s="184" t="s">
        <v>708</v>
      </c>
      <c r="G401" s="171"/>
      <c r="H401" s="171"/>
      <c r="I401" s="174"/>
      <c r="J401" s="185">
        <f>BK401</f>
        <v>0</v>
      </c>
      <c r="K401" s="171"/>
      <c r="L401" s="176"/>
      <c r="M401" s="177"/>
      <c r="N401" s="178"/>
      <c r="O401" s="178"/>
      <c r="P401" s="179">
        <f>SUM(P402:P415)</f>
        <v>0</v>
      </c>
      <c r="Q401" s="178"/>
      <c r="R401" s="179">
        <f>SUM(R402:R415)</f>
        <v>0.94572619000000002</v>
      </c>
      <c r="S401" s="178"/>
      <c r="T401" s="180">
        <f>SUM(T402:T415)</f>
        <v>1.6400000000000001</v>
      </c>
      <c r="AR401" s="181" t="s">
        <v>86</v>
      </c>
      <c r="AT401" s="182" t="s">
        <v>76</v>
      </c>
      <c r="AU401" s="182" t="s">
        <v>8</v>
      </c>
      <c r="AY401" s="181" t="s">
        <v>137</v>
      </c>
      <c r="BK401" s="183">
        <f>SUM(BK402:BK415)</f>
        <v>0</v>
      </c>
    </row>
    <row r="402" spans="1:65" s="2" customFormat="1" ht="14.45" customHeight="1">
      <c r="A402" s="33"/>
      <c r="B402" s="34"/>
      <c r="C402" s="186" t="s">
        <v>709</v>
      </c>
      <c r="D402" s="186" t="s">
        <v>139</v>
      </c>
      <c r="E402" s="187" t="s">
        <v>710</v>
      </c>
      <c r="F402" s="188" t="s">
        <v>711</v>
      </c>
      <c r="G402" s="189" t="s">
        <v>142</v>
      </c>
      <c r="H402" s="190">
        <v>410</v>
      </c>
      <c r="I402" s="191"/>
      <c r="J402" s="192">
        <f>ROUND(I402*H402,0)</f>
        <v>0</v>
      </c>
      <c r="K402" s="193"/>
      <c r="L402" s="38"/>
      <c r="M402" s="194" t="s">
        <v>1</v>
      </c>
      <c r="N402" s="195" t="s">
        <v>42</v>
      </c>
      <c r="O402" s="70"/>
      <c r="P402" s="196">
        <f>O402*H402</f>
        <v>0</v>
      </c>
      <c r="Q402" s="196">
        <v>0</v>
      </c>
      <c r="R402" s="196">
        <f>Q402*H402</f>
        <v>0</v>
      </c>
      <c r="S402" s="196">
        <v>4.0000000000000001E-3</v>
      </c>
      <c r="T402" s="197">
        <f>S402*H402</f>
        <v>1.6400000000000001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98" t="s">
        <v>230</v>
      </c>
      <c r="AT402" s="198" t="s">
        <v>139</v>
      </c>
      <c r="AU402" s="198" t="s">
        <v>86</v>
      </c>
      <c r="AY402" s="16" t="s">
        <v>137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6" t="s">
        <v>8</v>
      </c>
      <c r="BK402" s="199">
        <f>ROUND(I402*H402,0)</f>
        <v>0</v>
      </c>
      <c r="BL402" s="16" t="s">
        <v>230</v>
      </c>
      <c r="BM402" s="198" t="s">
        <v>712</v>
      </c>
    </row>
    <row r="403" spans="1:65" s="2" customFormat="1" ht="24.2" customHeight="1">
      <c r="A403" s="33"/>
      <c r="B403" s="34"/>
      <c r="C403" s="186" t="s">
        <v>713</v>
      </c>
      <c r="D403" s="186" t="s">
        <v>139</v>
      </c>
      <c r="E403" s="187" t="s">
        <v>714</v>
      </c>
      <c r="F403" s="188" t="s">
        <v>715</v>
      </c>
      <c r="G403" s="189" t="s">
        <v>142</v>
      </c>
      <c r="H403" s="190">
        <v>427.14</v>
      </c>
      <c r="I403" s="191"/>
      <c r="J403" s="192">
        <f>ROUND(I403*H403,0)</f>
        <v>0</v>
      </c>
      <c r="K403" s="193"/>
      <c r="L403" s="38"/>
      <c r="M403" s="194" t="s">
        <v>1</v>
      </c>
      <c r="N403" s="195" t="s">
        <v>42</v>
      </c>
      <c r="O403" s="70"/>
      <c r="P403" s="196">
        <f>O403*H403</f>
        <v>0</v>
      </c>
      <c r="Q403" s="196">
        <v>3.0000000000000001E-5</v>
      </c>
      <c r="R403" s="196">
        <f>Q403*H403</f>
        <v>1.28142E-2</v>
      </c>
      <c r="S403" s="196">
        <v>0</v>
      </c>
      <c r="T403" s="197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98" t="s">
        <v>230</v>
      </c>
      <c r="AT403" s="198" t="s">
        <v>139</v>
      </c>
      <c r="AU403" s="198" t="s">
        <v>86</v>
      </c>
      <c r="AY403" s="16" t="s">
        <v>137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6" t="s">
        <v>8</v>
      </c>
      <c r="BK403" s="199">
        <f>ROUND(I403*H403,0)</f>
        <v>0</v>
      </c>
      <c r="BL403" s="16" t="s">
        <v>230</v>
      </c>
      <c r="BM403" s="198" t="s">
        <v>716</v>
      </c>
    </row>
    <row r="404" spans="1:65" s="13" customFormat="1">
      <c r="B404" s="200"/>
      <c r="C404" s="201"/>
      <c r="D404" s="202" t="s">
        <v>145</v>
      </c>
      <c r="E404" s="203" t="s">
        <v>1</v>
      </c>
      <c r="F404" s="204" t="s">
        <v>717</v>
      </c>
      <c r="G404" s="201"/>
      <c r="H404" s="205">
        <v>427.14</v>
      </c>
      <c r="I404" s="206"/>
      <c r="J404" s="201"/>
      <c r="K404" s="201"/>
      <c r="L404" s="207"/>
      <c r="M404" s="208"/>
      <c r="N404" s="209"/>
      <c r="O404" s="209"/>
      <c r="P404" s="209"/>
      <c r="Q404" s="209"/>
      <c r="R404" s="209"/>
      <c r="S404" s="209"/>
      <c r="T404" s="210"/>
      <c r="AT404" s="211" t="s">
        <v>145</v>
      </c>
      <c r="AU404" s="211" t="s">
        <v>86</v>
      </c>
      <c r="AV404" s="13" t="s">
        <v>86</v>
      </c>
      <c r="AW404" s="13" t="s">
        <v>33</v>
      </c>
      <c r="AX404" s="13" t="s">
        <v>77</v>
      </c>
      <c r="AY404" s="211" t="s">
        <v>137</v>
      </c>
    </row>
    <row r="405" spans="1:65" s="2" customFormat="1" ht="14.45" customHeight="1">
      <c r="A405" s="33"/>
      <c r="B405" s="34"/>
      <c r="C405" s="212" t="s">
        <v>718</v>
      </c>
      <c r="D405" s="212" t="s">
        <v>220</v>
      </c>
      <c r="E405" s="213" t="s">
        <v>719</v>
      </c>
      <c r="F405" s="214" t="s">
        <v>720</v>
      </c>
      <c r="G405" s="215" t="s">
        <v>142</v>
      </c>
      <c r="H405" s="216">
        <v>448.49700000000001</v>
      </c>
      <c r="I405" s="217"/>
      <c r="J405" s="218">
        <f>ROUND(I405*H405,0)</f>
        <v>0</v>
      </c>
      <c r="K405" s="219"/>
      <c r="L405" s="220"/>
      <c r="M405" s="221" t="s">
        <v>1</v>
      </c>
      <c r="N405" s="222" t="s">
        <v>42</v>
      </c>
      <c r="O405" s="70"/>
      <c r="P405" s="196">
        <f>O405*H405</f>
        <v>0</v>
      </c>
      <c r="Q405" s="196">
        <v>1.2700000000000001E-3</v>
      </c>
      <c r="R405" s="196">
        <f>Q405*H405</f>
        <v>0.56959119000000002</v>
      </c>
      <c r="S405" s="196">
        <v>0</v>
      </c>
      <c r="T405" s="197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98" t="s">
        <v>320</v>
      </c>
      <c r="AT405" s="198" t="s">
        <v>220</v>
      </c>
      <c r="AU405" s="198" t="s">
        <v>86</v>
      </c>
      <c r="AY405" s="16" t="s">
        <v>137</v>
      </c>
      <c r="BE405" s="199">
        <f>IF(N405="základní",J405,0)</f>
        <v>0</v>
      </c>
      <c r="BF405" s="199">
        <f>IF(N405="snížená",J405,0)</f>
        <v>0</v>
      </c>
      <c r="BG405" s="199">
        <f>IF(N405="zákl. přenesená",J405,0)</f>
        <v>0</v>
      </c>
      <c r="BH405" s="199">
        <f>IF(N405="sníž. přenesená",J405,0)</f>
        <v>0</v>
      </c>
      <c r="BI405" s="199">
        <f>IF(N405="nulová",J405,0)</f>
        <v>0</v>
      </c>
      <c r="BJ405" s="16" t="s">
        <v>8</v>
      </c>
      <c r="BK405" s="199">
        <f>ROUND(I405*H405,0)</f>
        <v>0</v>
      </c>
      <c r="BL405" s="16" t="s">
        <v>230</v>
      </c>
      <c r="BM405" s="198" t="s">
        <v>721</v>
      </c>
    </row>
    <row r="406" spans="1:65" s="13" customFormat="1">
      <c r="B406" s="200"/>
      <c r="C406" s="201"/>
      <c r="D406" s="202" t="s">
        <v>145</v>
      </c>
      <c r="E406" s="203" t="s">
        <v>1</v>
      </c>
      <c r="F406" s="204" t="s">
        <v>722</v>
      </c>
      <c r="G406" s="201"/>
      <c r="H406" s="205">
        <v>448.49700000000001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145</v>
      </c>
      <c r="AU406" s="211" t="s">
        <v>86</v>
      </c>
      <c r="AV406" s="13" t="s">
        <v>86</v>
      </c>
      <c r="AW406" s="13" t="s">
        <v>33</v>
      </c>
      <c r="AX406" s="13" t="s">
        <v>77</v>
      </c>
      <c r="AY406" s="211" t="s">
        <v>137</v>
      </c>
    </row>
    <row r="407" spans="1:65" s="2" customFormat="1" ht="24.2" customHeight="1">
      <c r="A407" s="33"/>
      <c r="B407" s="34"/>
      <c r="C407" s="186" t="s">
        <v>723</v>
      </c>
      <c r="D407" s="186" t="s">
        <v>139</v>
      </c>
      <c r="E407" s="187" t="s">
        <v>724</v>
      </c>
      <c r="F407" s="188" t="s">
        <v>725</v>
      </c>
      <c r="G407" s="189" t="s">
        <v>142</v>
      </c>
      <c r="H407" s="190">
        <v>432.52499999999998</v>
      </c>
      <c r="I407" s="191"/>
      <c r="J407" s="192">
        <f>ROUND(I407*H407,0)</f>
        <v>0</v>
      </c>
      <c r="K407" s="193"/>
      <c r="L407" s="38"/>
      <c r="M407" s="194" t="s">
        <v>1</v>
      </c>
      <c r="N407" s="195" t="s">
        <v>42</v>
      </c>
      <c r="O407" s="70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98" t="s">
        <v>230</v>
      </c>
      <c r="AT407" s="198" t="s">
        <v>139</v>
      </c>
      <c r="AU407" s="198" t="s">
        <v>86</v>
      </c>
      <c r="AY407" s="16" t="s">
        <v>137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6" t="s">
        <v>8</v>
      </c>
      <c r="BK407" s="199">
        <f>ROUND(I407*H407,0)</f>
        <v>0</v>
      </c>
      <c r="BL407" s="16" t="s">
        <v>230</v>
      </c>
      <c r="BM407" s="198" t="s">
        <v>726</v>
      </c>
    </row>
    <row r="408" spans="1:65" s="13" customFormat="1">
      <c r="B408" s="200"/>
      <c r="C408" s="201"/>
      <c r="D408" s="202" t="s">
        <v>145</v>
      </c>
      <c r="E408" s="203" t="s">
        <v>1</v>
      </c>
      <c r="F408" s="204" t="s">
        <v>727</v>
      </c>
      <c r="G408" s="201"/>
      <c r="H408" s="205">
        <v>432.52499999999998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145</v>
      </c>
      <c r="AU408" s="211" t="s">
        <v>86</v>
      </c>
      <c r="AV408" s="13" t="s">
        <v>86</v>
      </c>
      <c r="AW408" s="13" t="s">
        <v>33</v>
      </c>
      <c r="AX408" s="13" t="s">
        <v>77</v>
      </c>
      <c r="AY408" s="211" t="s">
        <v>137</v>
      </c>
    </row>
    <row r="409" spans="1:65" s="2" customFormat="1" ht="24.2" customHeight="1">
      <c r="A409" s="33"/>
      <c r="B409" s="34"/>
      <c r="C409" s="212" t="s">
        <v>728</v>
      </c>
      <c r="D409" s="212" t="s">
        <v>220</v>
      </c>
      <c r="E409" s="213" t="s">
        <v>729</v>
      </c>
      <c r="F409" s="214" t="s">
        <v>730</v>
      </c>
      <c r="G409" s="215" t="s">
        <v>142</v>
      </c>
      <c r="H409" s="216">
        <v>454.15100000000001</v>
      </c>
      <c r="I409" s="217"/>
      <c r="J409" s="218">
        <f>ROUND(I409*H409,0)</f>
        <v>0</v>
      </c>
      <c r="K409" s="219"/>
      <c r="L409" s="220"/>
      <c r="M409" s="221" t="s">
        <v>1</v>
      </c>
      <c r="N409" s="222" t="s">
        <v>42</v>
      </c>
      <c r="O409" s="70"/>
      <c r="P409" s="196">
        <f>O409*H409</f>
        <v>0</v>
      </c>
      <c r="Q409" s="196">
        <v>5.0000000000000001E-4</v>
      </c>
      <c r="R409" s="196">
        <f>Q409*H409</f>
        <v>0.22707550000000001</v>
      </c>
      <c r="S409" s="196">
        <v>0</v>
      </c>
      <c r="T409" s="197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98" t="s">
        <v>320</v>
      </c>
      <c r="AT409" s="198" t="s">
        <v>220</v>
      </c>
      <c r="AU409" s="198" t="s">
        <v>86</v>
      </c>
      <c r="AY409" s="16" t="s">
        <v>137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6" t="s">
        <v>8</v>
      </c>
      <c r="BK409" s="199">
        <f>ROUND(I409*H409,0)</f>
        <v>0</v>
      </c>
      <c r="BL409" s="16" t="s">
        <v>230</v>
      </c>
      <c r="BM409" s="198" t="s">
        <v>731</v>
      </c>
    </row>
    <row r="410" spans="1:65" s="13" customFormat="1">
      <c r="B410" s="200"/>
      <c r="C410" s="201"/>
      <c r="D410" s="202" t="s">
        <v>145</v>
      </c>
      <c r="E410" s="203" t="s">
        <v>1</v>
      </c>
      <c r="F410" s="204" t="s">
        <v>732</v>
      </c>
      <c r="G410" s="201"/>
      <c r="H410" s="205">
        <v>454.15100000000001</v>
      </c>
      <c r="I410" s="206"/>
      <c r="J410" s="201"/>
      <c r="K410" s="201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145</v>
      </c>
      <c r="AU410" s="211" t="s">
        <v>86</v>
      </c>
      <c r="AV410" s="13" t="s">
        <v>86</v>
      </c>
      <c r="AW410" s="13" t="s">
        <v>33</v>
      </c>
      <c r="AX410" s="13" t="s">
        <v>77</v>
      </c>
      <c r="AY410" s="211" t="s">
        <v>137</v>
      </c>
    </row>
    <row r="411" spans="1:65" s="2" customFormat="1" ht="24.2" customHeight="1">
      <c r="A411" s="33"/>
      <c r="B411" s="34"/>
      <c r="C411" s="186" t="s">
        <v>733</v>
      </c>
      <c r="D411" s="186" t="s">
        <v>139</v>
      </c>
      <c r="E411" s="187" t="s">
        <v>734</v>
      </c>
      <c r="F411" s="188" t="s">
        <v>735</v>
      </c>
      <c r="G411" s="189" t="s">
        <v>142</v>
      </c>
      <c r="H411" s="190">
        <v>432.52499999999998</v>
      </c>
      <c r="I411" s="191"/>
      <c r="J411" s="192">
        <f>ROUND(I411*H411,0)</f>
        <v>0</v>
      </c>
      <c r="K411" s="193"/>
      <c r="L411" s="38"/>
      <c r="M411" s="194" t="s">
        <v>1</v>
      </c>
      <c r="N411" s="195" t="s">
        <v>42</v>
      </c>
      <c r="O411" s="70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98" t="s">
        <v>230</v>
      </c>
      <c r="AT411" s="198" t="s">
        <v>139</v>
      </c>
      <c r="AU411" s="198" t="s">
        <v>86</v>
      </c>
      <c r="AY411" s="16" t="s">
        <v>137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6" t="s">
        <v>8</v>
      </c>
      <c r="BK411" s="199">
        <f>ROUND(I411*H411,0)</f>
        <v>0</v>
      </c>
      <c r="BL411" s="16" t="s">
        <v>230</v>
      </c>
      <c r="BM411" s="198" t="s">
        <v>736</v>
      </c>
    </row>
    <row r="412" spans="1:65" s="13" customFormat="1">
      <c r="B412" s="200"/>
      <c r="C412" s="201"/>
      <c r="D412" s="202" t="s">
        <v>145</v>
      </c>
      <c r="E412" s="203" t="s">
        <v>1</v>
      </c>
      <c r="F412" s="204" t="s">
        <v>737</v>
      </c>
      <c r="G412" s="201"/>
      <c r="H412" s="205">
        <v>432.52499999999998</v>
      </c>
      <c r="I412" s="206"/>
      <c r="J412" s="201"/>
      <c r="K412" s="201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145</v>
      </c>
      <c r="AU412" s="211" t="s">
        <v>86</v>
      </c>
      <c r="AV412" s="13" t="s">
        <v>86</v>
      </c>
      <c r="AW412" s="13" t="s">
        <v>33</v>
      </c>
      <c r="AX412" s="13" t="s">
        <v>77</v>
      </c>
      <c r="AY412" s="211" t="s">
        <v>137</v>
      </c>
    </row>
    <row r="413" spans="1:65" s="2" customFormat="1" ht="24.2" customHeight="1">
      <c r="A413" s="33"/>
      <c r="B413" s="34"/>
      <c r="C413" s="212" t="s">
        <v>738</v>
      </c>
      <c r="D413" s="212" t="s">
        <v>220</v>
      </c>
      <c r="E413" s="213" t="s">
        <v>739</v>
      </c>
      <c r="F413" s="214" t="s">
        <v>740</v>
      </c>
      <c r="G413" s="215" t="s">
        <v>142</v>
      </c>
      <c r="H413" s="216">
        <v>454.15100000000001</v>
      </c>
      <c r="I413" s="217"/>
      <c r="J413" s="218">
        <f>ROUND(I413*H413,0)</f>
        <v>0</v>
      </c>
      <c r="K413" s="219"/>
      <c r="L413" s="220"/>
      <c r="M413" s="221" t="s">
        <v>1</v>
      </c>
      <c r="N413" s="222" t="s">
        <v>42</v>
      </c>
      <c r="O413" s="70"/>
      <c r="P413" s="196">
        <f>O413*H413</f>
        <v>0</v>
      </c>
      <c r="Q413" s="196">
        <v>2.9999999999999997E-4</v>
      </c>
      <c r="R413" s="196">
        <f>Q413*H413</f>
        <v>0.13624529999999999</v>
      </c>
      <c r="S413" s="196">
        <v>0</v>
      </c>
      <c r="T413" s="197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98" t="s">
        <v>320</v>
      </c>
      <c r="AT413" s="198" t="s">
        <v>220</v>
      </c>
      <c r="AU413" s="198" t="s">
        <v>86</v>
      </c>
      <c r="AY413" s="16" t="s">
        <v>137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6" t="s">
        <v>8</v>
      </c>
      <c r="BK413" s="199">
        <f>ROUND(I413*H413,0)</f>
        <v>0</v>
      </c>
      <c r="BL413" s="16" t="s">
        <v>230</v>
      </c>
      <c r="BM413" s="198" t="s">
        <v>741</v>
      </c>
    </row>
    <row r="414" spans="1:65" s="13" customFormat="1">
      <c r="B414" s="200"/>
      <c r="C414" s="201"/>
      <c r="D414" s="202" t="s">
        <v>145</v>
      </c>
      <c r="E414" s="203" t="s">
        <v>1</v>
      </c>
      <c r="F414" s="204" t="s">
        <v>742</v>
      </c>
      <c r="G414" s="201"/>
      <c r="H414" s="205">
        <v>454.15100000000001</v>
      </c>
      <c r="I414" s="206"/>
      <c r="J414" s="201"/>
      <c r="K414" s="201"/>
      <c r="L414" s="207"/>
      <c r="M414" s="208"/>
      <c r="N414" s="209"/>
      <c r="O414" s="209"/>
      <c r="P414" s="209"/>
      <c r="Q414" s="209"/>
      <c r="R414" s="209"/>
      <c r="S414" s="209"/>
      <c r="T414" s="210"/>
      <c r="AT414" s="211" t="s">
        <v>145</v>
      </c>
      <c r="AU414" s="211" t="s">
        <v>86</v>
      </c>
      <c r="AV414" s="13" t="s">
        <v>86</v>
      </c>
      <c r="AW414" s="13" t="s">
        <v>33</v>
      </c>
      <c r="AX414" s="13" t="s">
        <v>77</v>
      </c>
      <c r="AY414" s="211" t="s">
        <v>137</v>
      </c>
    </row>
    <row r="415" spans="1:65" s="2" customFormat="1" ht="24.2" customHeight="1">
      <c r="A415" s="33"/>
      <c r="B415" s="34"/>
      <c r="C415" s="186" t="s">
        <v>743</v>
      </c>
      <c r="D415" s="186" t="s">
        <v>139</v>
      </c>
      <c r="E415" s="187" t="s">
        <v>744</v>
      </c>
      <c r="F415" s="188" t="s">
        <v>745</v>
      </c>
      <c r="G415" s="189" t="s">
        <v>203</v>
      </c>
      <c r="H415" s="190">
        <v>0.94599999999999995</v>
      </c>
      <c r="I415" s="191"/>
      <c r="J415" s="192">
        <f>ROUND(I415*H415,0)</f>
        <v>0</v>
      </c>
      <c r="K415" s="193"/>
      <c r="L415" s="38"/>
      <c r="M415" s="194" t="s">
        <v>1</v>
      </c>
      <c r="N415" s="195" t="s">
        <v>42</v>
      </c>
      <c r="O415" s="70"/>
      <c r="P415" s="196">
        <f>O415*H415</f>
        <v>0</v>
      </c>
      <c r="Q415" s="196">
        <v>0</v>
      </c>
      <c r="R415" s="196">
        <f>Q415*H415</f>
        <v>0</v>
      </c>
      <c r="S415" s="196">
        <v>0</v>
      </c>
      <c r="T415" s="197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98" t="s">
        <v>230</v>
      </c>
      <c r="AT415" s="198" t="s">
        <v>139</v>
      </c>
      <c r="AU415" s="198" t="s">
        <v>86</v>
      </c>
      <c r="AY415" s="16" t="s">
        <v>137</v>
      </c>
      <c r="BE415" s="199">
        <f>IF(N415="základní",J415,0)</f>
        <v>0</v>
      </c>
      <c r="BF415" s="199">
        <f>IF(N415="snížená",J415,0)</f>
        <v>0</v>
      </c>
      <c r="BG415" s="199">
        <f>IF(N415="zákl. přenesená",J415,0)</f>
        <v>0</v>
      </c>
      <c r="BH415" s="199">
        <f>IF(N415="sníž. přenesená",J415,0)</f>
        <v>0</v>
      </c>
      <c r="BI415" s="199">
        <f>IF(N415="nulová",J415,0)</f>
        <v>0</v>
      </c>
      <c r="BJ415" s="16" t="s">
        <v>8</v>
      </c>
      <c r="BK415" s="199">
        <f>ROUND(I415*H415,0)</f>
        <v>0</v>
      </c>
      <c r="BL415" s="16" t="s">
        <v>230</v>
      </c>
      <c r="BM415" s="198" t="s">
        <v>746</v>
      </c>
    </row>
    <row r="416" spans="1:65" s="12" customFormat="1" ht="22.9" customHeight="1">
      <c r="B416" s="170"/>
      <c r="C416" s="171"/>
      <c r="D416" s="172" t="s">
        <v>76</v>
      </c>
      <c r="E416" s="184" t="s">
        <v>747</v>
      </c>
      <c r="F416" s="184" t="s">
        <v>748</v>
      </c>
      <c r="G416" s="171"/>
      <c r="H416" s="171"/>
      <c r="I416" s="174"/>
      <c r="J416" s="185">
        <f>BK416</f>
        <v>0</v>
      </c>
      <c r="K416" s="171"/>
      <c r="L416" s="176"/>
      <c r="M416" s="177"/>
      <c r="N416" s="178"/>
      <c r="O416" s="178"/>
      <c r="P416" s="179">
        <f>P417</f>
        <v>0</v>
      </c>
      <c r="Q416" s="178"/>
      <c r="R416" s="179">
        <f>R417</f>
        <v>0</v>
      </c>
      <c r="S416" s="178"/>
      <c r="T416" s="180">
        <f>T417</f>
        <v>0</v>
      </c>
      <c r="AR416" s="181" t="s">
        <v>86</v>
      </c>
      <c r="AT416" s="182" t="s">
        <v>76</v>
      </c>
      <c r="AU416" s="182" t="s">
        <v>8</v>
      </c>
      <c r="AY416" s="181" t="s">
        <v>137</v>
      </c>
      <c r="BK416" s="183">
        <f>BK417</f>
        <v>0</v>
      </c>
    </row>
    <row r="417" spans="1:65" s="2" customFormat="1" ht="14.45" customHeight="1">
      <c r="A417" s="33"/>
      <c r="B417" s="34"/>
      <c r="C417" s="186" t="s">
        <v>749</v>
      </c>
      <c r="D417" s="186" t="s">
        <v>139</v>
      </c>
      <c r="E417" s="187" t="s">
        <v>750</v>
      </c>
      <c r="F417" s="188" t="s">
        <v>751</v>
      </c>
      <c r="G417" s="189" t="s">
        <v>752</v>
      </c>
      <c r="H417" s="190">
        <v>1</v>
      </c>
      <c r="I417" s="191"/>
      <c r="J417" s="192">
        <f>ROUND(I417*H417,0)</f>
        <v>0</v>
      </c>
      <c r="K417" s="193"/>
      <c r="L417" s="38"/>
      <c r="M417" s="194" t="s">
        <v>1</v>
      </c>
      <c r="N417" s="195" t="s">
        <v>42</v>
      </c>
      <c r="O417" s="70"/>
      <c r="P417" s="196">
        <f>O417*H417</f>
        <v>0</v>
      </c>
      <c r="Q417" s="196">
        <v>0</v>
      </c>
      <c r="R417" s="196">
        <f>Q417*H417</f>
        <v>0</v>
      </c>
      <c r="S417" s="196">
        <v>0</v>
      </c>
      <c r="T417" s="197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98" t="s">
        <v>230</v>
      </c>
      <c r="AT417" s="198" t="s">
        <v>139</v>
      </c>
      <c r="AU417" s="198" t="s">
        <v>86</v>
      </c>
      <c r="AY417" s="16" t="s">
        <v>137</v>
      </c>
      <c r="BE417" s="199">
        <f>IF(N417="základní",J417,0)</f>
        <v>0</v>
      </c>
      <c r="BF417" s="199">
        <f>IF(N417="snížená",J417,0)</f>
        <v>0</v>
      </c>
      <c r="BG417" s="199">
        <f>IF(N417="zákl. přenesená",J417,0)</f>
        <v>0</v>
      </c>
      <c r="BH417" s="199">
        <f>IF(N417="sníž. přenesená",J417,0)</f>
        <v>0</v>
      </c>
      <c r="BI417" s="199">
        <f>IF(N417="nulová",J417,0)</f>
        <v>0</v>
      </c>
      <c r="BJ417" s="16" t="s">
        <v>8</v>
      </c>
      <c r="BK417" s="199">
        <f>ROUND(I417*H417,0)</f>
        <v>0</v>
      </c>
      <c r="BL417" s="16" t="s">
        <v>230</v>
      </c>
      <c r="BM417" s="198" t="s">
        <v>753</v>
      </c>
    </row>
    <row r="418" spans="1:65" s="12" customFormat="1" ht="22.9" customHeight="1">
      <c r="B418" s="170"/>
      <c r="C418" s="171"/>
      <c r="D418" s="172" t="s">
        <v>76</v>
      </c>
      <c r="E418" s="184" t="s">
        <v>754</v>
      </c>
      <c r="F418" s="184" t="s">
        <v>755</v>
      </c>
      <c r="G418" s="171"/>
      <c r="H418" s="171"/>
      <c r="I418" s="174"/>
      <c r="J418" s="185">
        <f>BK418</f>
        <v>0</v>
      </c>
      <c r="K418" s="171"/>
      <c r="L418" s="176"/>
      <c r="M418" s="177"/>
      <c r="N418" s="178"/>
      <c r="O418" s="178"/>
      <c r="P418" s="179">
        <f>SUM(P419:P423)</f>
        <v>0</v>
      </c>
      <c r="Q418" s="178"/>
      <c r="R418" s="179">
        <f>SUM(R419:R423)</f>
        <v>0</v>
      </c>
      <c r="S418" s="178"/>
      <c r="T418" s="180">
        <f>SUM(T419:T423)</f>
        <v>13.90578</v>
      </c>
      <c r="AR418" s="181" t="s">
        <v>86</v>
      </c>
      <c r="AT418" s="182" t="s">
        <v>76</v>
      </c>
      <c r="AU418" s="182" t="s">
        <v>8</v>
      </c>
      <c r="AY418" s="181" t="s">
        <v>137</v>
      </c>
      <c r="BK418" s="183">
        <f>SUM(BK419:BK423)</f>
        <v>0</v>
      </c>
    </row>
    <row r="419" spans="1:65" s="2" customFormat="1" ht="24.2" customHeight="1">
      <c r="A419" s="33"/>
      <c r="B419" s="34"/>
      <c r="C419" s="186" t="s">
        <v>756</v>
      </c>
      <c r="D419" s="186" t="s">
        <v>139</v>
      </c>
      <c r="E419" s="187" t="s">
        <v>757</v>
      </c>
      <c r="F419" s="188" t="s">
        <v>758</v>
      </c>
      <c r="G419" s="189" t="s">
        <v>502</v>
      </c>
      <c r="H419" s="190">
        <v>395.5</v>
      </c>
      <c r="I419" s="191"/>
      <c r="J419" s="192">
        <f>ROUND(I419*H419,0)</f>
        <v>0</v>
      </c>
      <c r="K419" s="193"/>
      <c r="L419" s="38"/>
      <c r="M419" s="194" t="s">
        <v>1</v>
      </c>
      <c r="N419" s="195" t="s">
        <v>42</v>
      </c>
      <c r="O419" s="70"/>
      <c r="P419" s="196">
        <f>O419*H419</f>
        <v>0</v>
      </c>
      <c r="Q419" s="196">
        <v>0</v>
      </c>
      <c r="R419" s="196">
        <f>Q419*H419</f>
        <v>0</v>
      </c>
      <c r="S419" s="196">
        <v>8.0000000000000002E-3</v>
      </c>
      <c r="T419" s="197">
        <f>S419*H419</f>
        <v>3.1640000000000001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98" t="s">
        <v>230</v>
      </c>
      <c r="AT419" s="198" t="s">
        <v>139</v>
      </c>
      <c r="AU419" s="198" t="s">
        <v>86</v>
      </c>
      <c r="AY419" s="16" t="s">
        <v>137</v>
      </c>
      <c r="BE419" s="199">
        <f>IF(N419="základní",J419,0)</f>
        <v>0</v>
      </c>
      <c r="BF419" s="199">
        <f>IF(N419="snížená",J419,0)</f>
        <v>0</v>
      </c>
      <c r="BG419" s="199">
        <f>IF(N419="zákl. přenesená",J419,0)</f>
        <v>0</v>
      </c>
      <c r="BH419" s="199">
        <f>IF(N419="sníž. přenesená",J419,0)</f>
        <v>0</v>
      </c>
      <c r="BI419" s="199">
        <f>IF(N419="nulová",J419,0)</f>
        <v>0</v>
      </c>
      <c r="BJ419" s="16" t="s">
        <v>8</v>
      </c>
      <c r="BK419" s="199">
        <f>ROUND(I419*H419,0)</f>
        <v>0</v>
      </c>
      <c r="BL419" s="16" t="s">
        <v>230</v>
      </c>
      <c r="BM419" s="198" t="s">
        <v>759</v>
      </c>
    </row>
    <row r="420" spans="1:65" s="13" customFormat="1">
      <c r="B420" s="200"/>
      <c r="C420" s="201"/>
      <c r="D420" s="202" t="s">
        <v>145</v>
      </c>
      <c r="E420" s="203" t="s">
        <v>1</v>
      </c>
      <c r="F420" s="204" t="s">
        <v>760</v>
      </c>
      <c r="G420" s="201"/>
      <c r="H420" s="205">
        <v>395.5</v>
      </c>
      <c r="I420" s="206"/>
      <c r="J420" s="201"/>
      <c r="K420" s="201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145</v>
      </c>
      <c r="AU420" s="211" t="s">
        <v>86</v>
      </c>
      <c r="AV420" s="13" t="s">
        <v>86</v>
      </c>
      <c r="AW420" s="13" t="s">
        <v>33</v>
      </c>
      <c r="AX420" s="13" t="s">
        <v>77</v>
      </c>
      <c r="AY420" s="211" t="s">
        <v>137</v>
      </c>
    </row>
    <row r="421" spans="1:65" s="2" customFormat="1" ht="24.2" customHeight="1">
      <c r="A421" s="33"/>
      <c r="B421" s="34"/>
      <c r="C421" s="186" t="s">
        <v>761</v>
      </c>
      <c r="D421" s="186" t="s">
        <v>139</v>
      </c>
      <c r="E421" s="187" t="s">
        <v>762</v>
      </c>
      <c r="F421" s="188" t="s">
        <v>763</v>
      </c>
      <c r="G421" s="189" t="s">
        <v>142</v>
      </c>
      <c r="H421" s="190">
        <v>383.63499999999999</v>
      </c>
      <c r="I421" s="191"/>
      <c r="J421" s="192">
        <f>ROUND(I421*H421,0)</f>
        <v>0</v>
      </c>
      <c r="K421" s="193"/>
      <c r="L421" s="38"/>
      <c r="M421" s="194" t="s">
        <v>1</v>
      </c>
      <c r="N421" s="195" t="s">
        <v>42</v>
      </c>
      <c r="O421" s="70"/>
      <c r="P421" s="196">
        <f>O421*H421</f>
        <v>0</v>
      </c>
      <c r="Q421" s="196">
        <v>0</v>
      </c>
      <c r="R421" s="196">
        <f>Q421*H421</f>
        <v>0</v>
      </c>
      <c r="S421" s="196">
        <v>1.4E-2</v>
      </c>
      <c r="T421" s="197">
        <f>S421*H421</f>
        <v>5.3708900000000002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98" t="s">
        <v>230</v>
      </c>
      <c r="AT421" s="198" t="s">
        <v>139</v>
      </c>
      <c r="AU421" s="198" t="s">
        <v>86</v>
      </c>
      <c r="AY421" s="16" t="s">
        <v>137</v>
      </c>
      <c r="BE421" s="199">
        <f>IF(N421="základní",J421,0)</f>
        <v>0</v>
      </c>
      <c r="BF421" s="199">
        <f>IF(N421="snížená",J421,0)</f>
        <v>0</v>
      </c>
      <c r="BG421" s="199">
        <f>IF(N421="zákl. přenesená",J421,0)</f>
        <v>0</v>
      </c>
      <c r="BH421" s="199">
        <f>IF(N421="sníž. přenesená",J421,0)</f>
        <v>0</v>
      </c>
      <c r="BI421" s="199">
        <f>IF(N421="nulová",J421,0)</f>
        <v>0</v>
      </c>
      <c r="BJ421" s="16" t="s">
        <v>8</v>
      </c>
      <c r="BK421" s="199">
        <f>ROUND(I421*H421,0)</f>
        <v>0</v>
      </c>
      <c r="BL421" s="16" t="s">
        <v>230</v>
      </c>
      <c r="BM421" s="198" t="s">
        <v>764</v>
      </c>
    </row>
    <row r="422" spans="1:65" s="13" customFormat="1">
      <c r="B422" s="200"/>
      <c r="C422" s="201"/>
      <c r="D422" s="202" t="s">
        <v>145</v>
      </c>
      <c r="E422" s="203" t="s">
        <v>1</v>
      </c>
      <c r="F422" s="204" t="s">
        <v>631</v>
      </c>
      <c r="G422" s="201"/>
      <c r="H422" s="205">
        <v>383.63499999999999</v>
      </c>
      <c r="I422" s="206"/>
      <c r="J422" s="201"/>
      <c r="K422" s="201"/>
      <c r="L422" s="207"/>
      <c r="M422" s="208"/>
      <c r="N422" s="209"/>
      <c r="O422" s="209"/>
      <c r="P422" s="209"/>
      <c r="Q422" s="209"/>
      <c r="R422" s="209"/>
      <c r="S422" s="209"/>
      <c r="T422" s="210"/>
      <c r="AT422" s="211" t="s">
        <v>145</v>
      </c>
      <c r="AU422" s="211" t="s">
        <v>86</v>
      </c>
      <c r="AV422" s="13" t="s">
        <v>86</v>
      </c>
      <c r="AW422" s="13" t="s">
        <v>33</v>
      </c>
      <c r="AX422" s="13" t="s">
        <v>77</v>
      </c>
      <c r="AY422" s="211" t="s">
        <v>137</v>
      </c>
    </row>
    <row r="423" spans="1:65" s="2" customFormat="1" ht="24.2" customHeight="1">
      <c r="A423" s="33"/>
      <c r="B423" s="34"/>
      <c r="C423" s="186" t="s">
        <v>765</v>
      </c>
      <c r="D423" s="186" t="s">
        <v>139</v>
      </c>
      <c r="E423" s="187" t="s">
        <v>766</v>
      </c>
      <c r="F423" s="188" t="s">
        <v>767</v>
      </c>
      <c r="G423" s="189" t="s">
        <v>142</v>
      </c>
      <c r="H423" s="190">
        <v>383.63499999999999</v>
      </c>
      <c r="I423" s="191"/>
      <c r="J423" s="192">
        <f>ROUND(I423*H423,0)</f>
        <v>0</v>
      </c>
      <c r="K423" s="193"/>
      <c r="L423" s="38"/>
      <c r="M423" s="194" t="s">
        <v>1</v>
      </c>
      <c r="N423" s="195" t="s">
        <v>42</v>
      </c>
      <c r="O423" s="70"/>
      <c r="P423" s="196">
        <f>O423*H423</f>
        <v>0</v>
      </c>
      <c r="Q423" s="196">
        <v>0</v>
      </c>
      <c r="R423" s="196">
        <f>Q423*H423</f>
        <v>0</v>
      </c>
      <c r="S423" s="196">
        <v>1.4E-2</v>
      </c>
      <c r="T423" s="197">
        <f>S423*H423</f>
        <v>5.3708900000000002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98" t="s">
        <v>230</v>
      </c>
      <c r="AT423" s="198" t="s">
        <v>139</v>
      </c>
      <c r="AU423" s="198" t="s">
        <v>86</v>
      </c>
      <c r="AY423" s="16" t="s">
        <v>137</v>
      </c>
      <c r="BE423" s="199">
        <f>IF(N423="základní",J423,0)</f>
        <v>0</v>
      </c>
      <c r="BF423" s="199">
        <f>IF(N423="snížená",J423,0)</f>
        <v>0</v>
      </c>
      <c r="BG423" s="199">
        <f>IF(N423="zákl. přenesená",J423,0)</f>
        <v>0</v>
      </c>
      <c r="BH423" s="199">
        <f>IF(N423="sníž. přenesená",J423,0)</f>
        <v>0</v>
      </c>
      <c r="BI423" s="199">
        <f>IF(N423="nulová",J423,0)</f>
        <v>0</v>
      </c>
      <c r="BJ423" s="16" t="s">
        <v>8</v>
      </c>
      <c r="BK423" s="199">
        <f>ROUND(I423*H423,0)</f>
        <v>0</v>
      </c>
      <c r="BL423" s="16" t="s">
        <v>230</v>
      </c>
      <c r="BM423" s="198" t="s">
        <v>768</v>
      </c>
    </row>
    <row r="424" spans="1:65" s="12" customFormat="1" ht="22.9" customHeight="1">
      <c r="B424" s="170"/>
      <c r="C424" s="171"/>
      <c r="D424" s="172" t="s">
        <v>76</v>
      </c>
      <c r="E424" s="184" t="s">
        <v>769</v>
      </c>
      <c r="F424" s="184" t="s">
        <v>770</v>
      </c>
      <c r="G424" s="171"/>
      <c r="H424" s="171"/>
      <c r="I424" s="174"/>
      <c r="J424" s="185">
        <f>BK424</f>
        <v>0</v>
      </c>
      <c r="K424" s="171"/>
      <c r="L424" s="176"/>
      <c r="M424" s="177"/>
      <c r="N424" s="178"/>
      <c r="O424" s="178"/>
      <c r="P424" s="179">
        <f>SUM(P425:P427)</f>
        <v>0</v>
      </c>
      <c r="Q424" s="178"/>
      <c r="R424" s="179">
        <f>SUM(R425:R427)</f>
        <v>2.2099346399999997</v>
      </c>
      <c r="S424" s="178"/>
      <c r="T424" s="180">
        <f>SUM(T425:T427)</f>
        <v>0</v>
      </c>
      <c r="AR424" s="181" t="s">
        <v>86</v>
      </c>
      <c r="AT424" s="182" t="s">
        <v>76</v>
      </c>
      <c r="AU424" s="182" t="s">
        <v>8</v>
      </c>
      <c r="AY424" s="181" t="s">
        <v>137</v>
      </c>
      <c r="BK424" s="183">
        <f>SUM(BK425:BK427)</f>
        <v>0</v>
      </c>
    </row>
    <row r="425" spans="1:65" s="2" customFormat="1" ht="24.2" customHeight="1">
      <c r="A425" s="33"/>
      <c r="B425" s="34"/>
      <c r="C425" s="186" t="s">
        <v>771</v>
      </c>
      <c r="D425" s="186" t="s">
        <v>139</v>
      </c>
      <c r="E425" s="187" t="s">
        <v>772</v>
      </c>
      <c r="F425" s="188" t="s">
        <v>773</v>
      </c>
      <c r="G425" s="189" t="s">
        <v>142</v>
      </c>
      <c r="H425" s="190">
        <v>45.155999999999999</v>
      </c>
      <c r="I425" s="191"/>
      <c r="J425" s="192">
        <f>ROUND(I425*H425,0)</f>
        <v>0</v>
      </c>
      <c r="K425" s="193"/>
      <c r="L425" s="38"/>
      <c r="M425" s="194" t="s">
        <v>1</v>
      </c>
      <c r="N425" s="195" t="s">
        <v>42</v>
      </c>
      <c r="O425" s="70"/>
      <c r="P425" s="196">
        <f>O425*H425</f>
        <v>0</v>
      </c>
      <c r="Q425" s="196">
        <v>4.8939999999999997E-2</v>
      </c>
      <c r="R425" s="196">
        <f>Q425*H425</f>
        <v>2.2099346399999997</v>
      </c>
      <c r="S425" s="196">
        <v>0</v>
      </c>
      <c r="T425" s="197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98" t="s">
        <v>230</v>
      </c>
      <c r="AT425" s="198" t="s">
        <v>139</v>
      </c>
      <c r="AU425" s="198" t="s">
        <v>86</v>
      </c>
      <c r="AY425" s="16" t="s">
        <v>137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6" t="s">
        <v>8</v>
      </c>
      <c r="BK425" s="199">
        <f>ROUND(I425*H425,0)</f>
        <v>0</v>
      </c>
      <c r="BL425" s="16" t="s">
        <v>230</v>
      </c>
      <c r="BM425" s="198" t="s">
        <v>774</v>
      </c>
    </row>
    <row r="426" spans="1:65" s="13" customFormat="1">
      <c r="B426" s="200"/>
      <c r="C426" s="201"/>
      <c r="D426" s="202" t="s">
        <v>145</v>
      </c>
      <c r="E426" s="203" t="s">
        <v>1</v>
      </c>
      <c r="F426" s="204" t="s">
        <v>775</v>
      </c>
      <c r="G426" s="201"/>
      <c r="H426" s="205">
        <v>45.155999999999999</v>
      </c>
      <c r="I426" s="206"/>
      <c r="J426" s="201"/>
      <c r="K426" s="201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145</v>
      </c>
      <c r="AU426" s="211" t="s">
        <v>86</v>
      </c>
      <c r="AV426" s="13" t="s">
        <v>86</v>
      </c>
      <c r="AW426" s="13" t="s">
        <v>33</v>
      </c>
      <c r="AX426" s="13" t="s">
        <v>77</v>
      </c>
      <c r="AY426" s="211" t="s">
        <v>137</v>
      </c>
    </row>
    <row r="427" spans="1:65" s="2" customFormat="1" ht="24.2" customHeight="1">
      <c r="A427" s="33"/>
      <c r="B427" s="34"/>
      <c r="C427" s="186" t="s">
        <v>776</v>
      </c>
      <c r="D427" s="186" t="s">
        <v>139</v>
      </c>
      <c r="E427" s="187" t="s">
        <v>777</v>
      </c>
      <c r="F427" s="188" t="s">
        <v>778</v>
      </c>
      <c r="G427" s="189" t="s">
        <v>203</v>
      </c>
      <c r="H427" s="190">
        <v>2.21</v>
      </c>
      <c r="I427" s="191"/>
      <c r="J427" s="192">
        <f>ROUND(I427*H427,0)</f>
        <v>0</v>
      </c>
      <c r="K427" s="193"/>
      <c r="L427" s="38"/>
      <c r="M427" s="194" t="s">
        <v>1</v>
      </c>
      <c r="N427" s="195" t="s">
        <v>42</v>
      </c>
      <c r="O427" s="70"/>
      <c r="P427" s="196">
        <f>O427*H427</f>
        <v>0</v>
      </c>
      <c r="Q427" s="196">
        <v>0</v>
      </c>
      <c r="R427" s="196">
        <f>Q427*H427</f>
        <v>0</v>
      </c>
      <c r="S427" s="196">
        <v>0</v>
      </c>
      <c r="T427" s="197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98" t="s">
        <v>230</v>
      </c>
      <c r="AT427" s="198" t="s">
        <v>139</v>
      </c>
      <c r="AU427" s="198" t="s">
        <v>86</v>
      </c>
      <c r="AY427" s="16" t="s">
        <v>137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6" t="s">
        <v>8</v>
      </c>
      <c r="BK427" s="199">
        <f>ROUND(I427*H427,0)</f>
        <v>0</v>
      </c>
      <c r="BL427" s="16" t="s">
        <v>230</v>
      </c>
      <c r="BM427" s="198" t="s">
        <v>779</v>
      </c>
    </row>
    <row r="428" spans="1:65" s="12" customFormat="1" ht="22.9" customHeight="1">
      <c r="B428" s="170"/>
      <c r="C428" s="171"/>
      <c r="D428" s="172" t="s">
        <v>76</v>
      </c>
      <c r="E428" s="184" t="s">
        <v>780</v>
      </c>
      <c r="F428" s="184" t="s">
        <v>781</v>
      </c>
      <c r="G428" s="171"/>
      <c r="H428" s="171"/>
      <c r="I428" s="174"/>
      <c r="J428" s="185">
        <f>BK428</f>
        <v>0</v>
      </c>
      <c r="K428" s="171"/>
      <c r="L428" s="176"/>
      <c r="M428" s="177"/>
      <c r="N428" s="178"/>
      <c r="O428" s="178"/>
      <c r="P428" s="179">
        <f>SUM(P429:P469)</f>
        <v>0</v>
      </c>
      <c r="Q428" s="178"/>
      <c r="R428" s="179">
        <f>SUM(R429:R469)</f>
        <v>1.0947405000000001</v>
      </c>
      <c r="S428" s="178"/>
      <c r="T428" s="180">
        <f>SUM(T429:T469)</f>
        <v>0.42330399999999996</v>
      </c>
      <c r="AR428" s="181" t="s">
        <v>86</v>
      </c>
      <c r="AT428" s="182" t="s">
        <v>76</v>
      </c>
      <c r="AU428" s="182" t="s">
        <v>8</v>
      </c>
      <c r="AY428" s="181" t="s">
        <v>137</v>
      </c>
      <c r="BK428" s="183">
        <f>SUM(BK429:BK469)</f>
        <v>0</v>
      </c>
    </row>
    <row r="429" spans="1:65" s="2" customFormat="1" ht="14.45" customHeight="1">
      <c r="A429" s="33"/>
      <c r="B429" s="34"/>
      <c r="C429" s="186" t="s">
        <v>782</v>
      </c>
      <c r="D429" s="186" t="s">
        <v>139</v>
      </c>
      <c r="E429" s="187" t="s">
        <v>783</v>
      </c>
      <c r="F429" s="188" t="s">
        <v>784</v>
      </c>
      <c r="G429" s="189" t="s">
        <v>502</v>
      </c>
      <c r="H429" s="190">
        <v>79.099999999999994</v>
      </c>
      <c r="I429" s="191"/>
      <c r="J429" s="192">
        <f>ROUND(I429*H429,0)</f>
        <v>0</v>
      </c>
      <c r="K429" s="193"/>
      <c r="L429" s="38"/>
      <c r="M429" s="194" t="s">
        <v>1</v>
      </c>
      <c r="N429" s="195" t="s">
        <v>42</v>
      </c>
      <c r="O429" s="70"/>
      <c r="P429" s="196">
        <f>O429*H429</f>
        <v>0</v>
      </c>
      <c r="Q429" s="196">
        <v>0</v>
      </c>
      <c r="R429" s="196">
        <f>Q429*H429</f>
        <v>0</v>
      </c>
      <c r="S429" s="196">
        <v>1.7700000000000001E-3</v>
      </c>
      <c r="T429" s="197">
        <f>S429*H429</f>
        <v>0.14000699999999999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98" t="s">
        <v>230</v>
      </c>
      <c r="AT429" s="198" t="s">
        <v>139</v>
      </c>
      <c r="AU429" s="198" t="s">
        <v>86</v>
      </c>
      <c r="AY429" s="16" t="s">
        <v>137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6" t="s">
        <v>8</v>
      </c>
      <c r="BK429" s="199">
        <f>ROUND(I429*H429,0)</f>
        <v>0</v>
      </c>
      <c r="BL429" s="16" t="s">
        <v>230</v>
      </c>
      <c r="BM429" s="198" t="s">
        <v>785</v>
      </c>
    </row>
    <row r="430" spans="1:65" s="13" customFormat="1">
      <c r="B430" s="200"/>
      <c r="C430" s="201"/>
      <c r="D430" s="202" t="s">
        <v>145</v>
      </c>
      <c r="E430" s="203" t="s">
        <v>1</v>
      </c>
      <c r="F430" s="204" t="s">
        <v>786</v>
      </c>
      <c r="G430" s="201"/>
      <c r="H430" s="205">
        <v>79.099999999999994</v>
      </c>
      <c r="I430" s="206"/>
      <c r="J430" s="201"/>
      <c r="K430" s="201"/>
      <c r="L430" s="207"/>
      <c r="M430" s="208"/>
      <c r="N430" s="209"/>
      <c r="O430" s="209"/>
      <c r="P430" s="209"/>
      <c r="Q430" s="209"/>
      <c r="R430" s="209"/>
      <c r="S430" s="209"/>
      <c r="T430" s="210"/>
      <c r="AT430" s="211" t="s">
        <v>145</v>
      </c>
      <c r="AU430" s="211" t="s">
        <v>86</v>
      </c>
      <c r="AV430" s="13" t="s">
        <v>86</v>
      </c>
      <c r="AW430" s="13" t="s">
        <v>33</v>
      </c>
      <c r="AX430" s="13" t="s">
        <v>77</v>
      </c>
      <c r="AY430" s="211" t="s">
        <v>137</v>
      </c>
    </row>
    <row r="431" spans="1:65" s="2" customFormat="1" ht="14.45" customHeight="1">
      <c r="A431" s="33"/>
      <c r="B431" s="34"/>
      <c r="C431" s="186" t="s">
        <v>787</v>
      </c>
      <c r="D431" s="186" t="s">
        <v>139</v>
      </c>
      <c r="E431" s="187" t="s">
        <v>788</v>
      </c>
      <c r="F431" s="188" t="s">
        <v>789</v>
      </c>
      <c r="G431" s="189" t="s">
        <v>502</v>
      </c>
      <c r="H431" s="190">
        <v>11.1</v>
      </c>
      <c r="I431" s="191"/>
      <c r="J431" s="192">
        <f>ROUND(I431*H431,0)</f>
        <v>0</v>
      </c>
      <c r="K431" s="193"/>
      <c r="L431" s="38"/>
      <c r="M431" s="194" t="s">
        <v>1</v>
      </c>
      <c r="N431" s="195" t="s">
        <v>42</v>
      </c>
      <c r="O431" s="70"/>
      <c r="P431" s="196">
        <f>O431*H431</f>
        <v>0</v>
      </c>
      <c r="Q431" s="196">
        <v>0</v>
      </c>
      <c r="R431" s="196">
        <f>Q431*H431</f>
        <v>0</v>
      </c>
      <c r="S431" s="196">
        <v>1.67E-3</v>
      </c>
      <c r="T431" s="197">
        <f>S431*H431</f>
        <v>1.8537000000000001E-2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98" t="s">
        <v>230</v>
      </c>
      <c r="AT431" s="198" t="s">
        <v>139</v>
      </c>
      <c r="AU431" s="198" t="s">
        <v>86</v>
      </c>
      <c r="AY431" s="16" t="s">
        <v>137</v>
      </c>
      <c r="BE431" s="199">
        <f>IF(N431="základní",J431,0)</f>
        <v>0</v>
      </c>
      <c r="BF431" s="199">
        <f>IF(N431="snížená",J431,0)</f>
        <v>0</v>
      </c>
      <c r="BG431" s="199">
        <f>IF(N431="zákl. přenesená",J431,0)</f>
        <v>0</v>
      </c>
      <c r="BH431" s="199">
        <f>IF(N431="sníž. přenesená",J431,0)</f>
        <v>0</v>
      </c>
      <c r="BI431" s="199">
        <f>IF(N431="nulová",J431,0)</f>
        <v>0</v>
      </c>
      <c r="BJ431" s="16" t="s">
        <v>8</v>
      </c>
      <c r="BK431" s="199">
        <f>ROUND(I431*H431,0)</f>
        <v>0</v>
      </c>
      <c r="BL431" s="16" t="s">
        <v>230</v>
      </c>
      <c r="BM431" s="198" t="s">
        <v>790</v>
      </c>
    </row>
    <row r="432" spans="1:65" s="13" customFormat="1">
      <c r="B432" s="200"/>
      <c r="C432" s="201"/>
      <c r="D432" s="202" t="s">
        <v>145</v>
      </c>
      <c r="E432" s="203" t="s">
        <v>1</v>
      </c>
      <c r="F432" s="204" t="s">
        <v>791</v>
      </c>
      <c r="G432" s="201"/>
      <c r="H432" s="205">
        <v>11.1</v>
      </c>
      <c r="I432" s="206"/>
      <c r="J432" s="201"/>
      <c r="K432" s="201"/>
      <c r="L432" s="207"/>
      <c r="M432" s="208"/>
      <c r="N432" s="209"/>
      <c r="O432" s="209"/>
      <c r="P432" s="209"/>
      <c r="Q432" s="209"/>
      <c r="R432" s="209"/>
      <c r="S432" s="209"/>
      <c r="T432" s="210"/>
      <c r="AT432" s="211" t="s">
        <v>145</v>
      </c>
      <c r="AU432" s="211" t="s">
        <v>86</v>
      </c>
      <c r="AV432" s="13" t="s">
        <v>86</v>
      </c>
      <c r="AW432" s="13" t="s">
        <v>33</v>
      </c>
      <c r="AX432" s="13" t="s">
        <v>77</v>
      </c>
      <c r="AY432" s="211" t="s">
        <v>137</v>
      </c>
    </row>
    <row r="433" spans="1:65" s="2" customFormat="1" ht="14.45" customHeight="1">
      <c r="A433" s="33"/>
      <c r="B433" s="34"/>
      <c r="C433" s="186" t="s">
        <v>792</v>
      </c>
      <c r="D433" s="186" t="s">
        <v>139</v>
      </c>
      <c r="E433" s="187" t="s">
        <v>793</v>
      </c>
      <c r="F433" s="188" t="s">
        <v>794</v>
      </c>
      <c r="G433" s="189" t="s">
        <v>502</v>
      </c>
      <c r="H433" s="190">
        <v>79.099999999999994</v>
      </c>
      <c r="I433" s="191"/>
      <c r="J433" s="192">
        <f>ROUND(I433*H433,0)</f>
        <v>0</v>
      </c>
      <c r="K433" s="193"/>
      <c r="L433" s="38"/>
      <c r="M433" s="194" t="s">
        <v>1</v>
      </c>
      <c r="N433" s="195" t="s">
        <v>42</v>
      </c>
      <c r="O433" s="70"/>
      <c r="P433" s="196">
        <f>O433*H433</f>
        <v>0</v>
      </c>
      <c r="Q433" s="196">
        <v>0</v>
      </c>
      <c r="R433" s="196">
        <f>Q433*H433</f>
        <v>0</v>
      </c>
      <c r="S433" s="196">
        <v>2.5999999999999999E-3</v>
      </c>
      <c r="T433" s="197">
        <f>S433*H433</f>
        <v>0.20565999999999998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98" t="s">
        <v>230</v>
      </c>
      <c r="AT433" s="198" t="s">
        <v>139</v>
      </c>
      <c r="AU433" s="198" t="s">
        <v>86</v>
      </c>
      <c r="AY433" s="16" t="s">
        <v>137</v>
      </c>
      <c r="BE433" s="199">
        <f>IF(N433="základní",J433,0)</f>
        <v>0</v>
      </c>
      <c r="BF433" s="199">
        <f>IF(N433="snížená",J433,0)</f>
        <v>0</v>
      </c>
      <c r="BG433" s="199">
        <f>IF(N433="zákl. přenesená",J433,0)</f>
        <v>0</v>
      </c>
      <c r="BH433" s="199">
        <f>IF(N433="sníž. přenesená",J433,0)</f>
        <v>0</v>
      </c>
      <c r="BI433" s="199">
        <f>IF(N433="nulová",J433,0)</f>
        <v>0</v>
      </c>
      <c r="BJ433" s="16" t="s">
        <v>8</v>
      </c>
      <c r="BK433" s="199">
        <f>ROUND(I433*H433,0)</f>
        <v>0</v>
      </c>
      <c r="BL433" s="16" t="s">
        <v>230</v>
      </c>
      <c r="BM433" s="198" t="s">
        <v>795</v>
      </c>
    </row>
    <row r="434" spans="1:65" s="2" customFormat="1" ht="14.45" customHeight="1">
      <c r="A434" s="33"/>
      <c r="B434" s="34"/>
      <c r="C434" s="186" t="s">
        <v>796</v>
      </c>
      <c r="D434" s="186" t="s">
        <v>139</v>
      </c>
      <c r="E434" s="187" t="s">
        <v>797</v>
      </c>
      <c r="F434" s="188" t="s">
        <v>798</v>
      </c>
      <c r="G434" s="189" t="s">
        <v>502</v>
      </c>
      <c r="H434" s="190">
        <v>15</v>
      </c>
      <c r="I434" s="191"/>
      <c r="J434" s="192">
        <f>ROUND(I434*H434,0)</f>
        <v>0</v>
      </c>
      <c r="K434" s="193"/>
      <c r="L434" s="38"/>
      <c r="M434" s="194" t="s">
        <v>1</v>
      </c>
      <c r="N434" s="195" t="s">
        <v>42</v>
      </c>
      <c r="O434" s="70"/>
      <c r="P434" s="196">
        <f>O434*H434</f>
        <v>0</v>
      </c>
      <c r="Q434" s="196">
        <v>0</v>
      </c>
      <c r="R434" s="196">
        <f>Q434*H434</f>
        <v>0</v>
      </c>
      <c r="S434" s="196">
        <v>3.9399999999999999E-3</v>
      </c>
      <c r="T434" s="197">
        <f>S434*H434</f>
        <v>5.91E-2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98" t="s">
        <v>230</v>
      </c>
      <c r="AT434" s="198" t="s">
        <v>139</v>
      </c>
      <c r="AU434" s="198" t="s">
        <v>86</v>
      </c>
      <c r="AY434" s="16" t="s">
        <v>137</v>
      </c>
      <c r="BE434" s="199">
        <f>IF(N434="základní",J434,0)</f>
        <v>0</v>
      </c>
      <c r="BF434" s="199">
        <f>IF(N434="snížená",J434,0)</f>
        <v>0</v>
      </c>
      <c r="BG434" s="199">
        <f>IF(N434="zákl. přenesená",J434,0)</f>
        <v>0</v>
      </c>
      <c r="BH434" s="199">
        <f>IF(N434="sníž. přenesená",J434,0)</f>
        <v>0</v>
      </c>
      <c r="BI434" s="199">
        <f>IF(N434="nulová",J434,0)</f>
        <v>0</v>
      </c>
      <c r="BJ434" s="16" t="s">
        <v>8</v>
      </c>
      <c r="BK434" s="199">
        <f>ROUND(I434*H434,0)</f>
        <v>0</v>
      </c>
      <c r="BL434" s="16" t="s">
        <v>230</v>
      </c>
      <c r="BM434" s="198" t="s">
        <v>799</v>
      </c>
    </row>
    <row r="435" spans="1:65" s="13" customFormat="1">
      <c r="B435" s="200"/>
      <c r="C435" s="201"/>
      <c r="D435" s="202" t="s">
        <v>145</v>
      </c>
      <c r="E435" s="203" t="s">
        <v>1</v>
      </c>
      <c r="F435" s="204" t="s">
        <v>800</v>
      </c>
      <c r="G435" s="201"/>
      <c r="H435" s="205">
        <v>15</v>
      </c>
      <c r="I435" s="206"/>
      <c r="J435" s="201"/>
      <c r="K435" s="201"/>
      <c r="L435" s="207"/>
      <c r="M435" s="208"/>
      <c r="N435" s="209"/>
      <c r="O435" s="209"/>
      <c r="P435" s="209"/>
      <c r="Q435" s="209"/>
      <c r="R435" s="209"/>
      <c r="S435" s="209"/>
      <c r="T435" s="210"/>
      <c r="AT435" s="211" t="s">
        <v>145</v>
      </c>
      <c r="AU435" s="211" t="s">
        <v>86</v>
      </c>
      <c r="AV435" s="13" t="s">
        <v>86</v>
      </c>
      <c r="AW435" s="13" t="s">
        <v>33</v>
      </c>
      <c r="AX435" s="13" t="s">
        <v>77</v>
      </c>
      <c r="AY435" s="211" t="s">
        <v>137</v>
      </c>
    </row>
    <row r="436" spans="1:65" s="2" customFormat="1" ht="24.2" customHeight="1">
      <c r="A436" s="33"/>
      <c r="B436" s="34"/>
      <c r="C436" s="186" t="s">
        <v>801</v>
      </c>
      <c r="D436" s="186" t="s">
        <v>139</v>
      </c>
      <c r="E436" s="187" t="s">
        <v>802</v>
      </c>
      <c r="F436" s="188" t="s">
        <v>803</v>
      </c>
      <c r="G436" s="189" t="s">
        <v>502</v>
      </c>
      <c r="H436" s="190">
        <v>62</v>
      </c>
      <c r="I436" s="191"/>
      <c r="J436" s="192">
        <f>ROUND(I436*H436,0)</f>
        <v>0</v>
      </c>
      <c r="K436" s="193"/>
      <c r="L436" s="38"/>
      <c r="M436" s="194" t="s">
        <v>1</v>
      </c>
      <c r="N436" s="195" t="s">
        <v>42</v>
      </c>
      <c r="O436" s="70"/>
      <c r="P436" s="196">
        <f>O436*H436</f>
        <v>0</v>
      </c>
      <c r="Q436" s="196">
        <v>1.31E-3</v>
      </c>
      <c r="R436" s="196">
        <f>Q436*H436</f>
        <v>8.1220000000000001E-2</v>
      </c>
      <c r="S436" s="196">
        <v>0</v>
      </c>
      <c r="T436" s="197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98" t="s">
        <v>230</v>
      </c>
      <c r="AT436" s="198" t="s">
        <v>139</v>
      </c>
      <c r="AU436" s="198" t="s">
        <v>86</v>
      </c>
      <c r="AY436" s="16" t="s">
        <v>137</v>
      </c>
      <c r="BE436" s="199">
        <f>IF(N436="základní",J436,0)</f>
        <v>0</v>
      </c>
      <c r="BF436" s="199">
        <f>IF(N436="snížená",J436,0)</f>
        <v>0</v>
      </c>
      <c r="BG436" s="199">
        <f>IF(N436="zákl. přenesená",J436,0)</f>
        <v>0</v>
      </c>
      <c r="BH436" s="199">
        <f>IF(N436="sníž. přenesená",J436,0)</f>
        <v>0</v>
      </c>
      <c r="BI436" s="199">
        <f>IF(N436="nulová",J436,0)</f>
        <v>0</v>
      </c>
      <c r="BJ436" s="16" t="s">
        <v>8</v>
      </c>
      <c r="BK436" s="199">
        <f>ROUND(I436*H436,0)</f>
        <v>0</v>
      </c>
      <c r="BL436" s="16" t="s">
        <v>230</v>
      </c>
      <c r="BM436" s="198" t="s">
        <v>804</v>
      </c>
    </row>
    <row r="437" spans="1:65" s="13" customFormat="1" ht="22.5">
      <c r="B437" s="200"/>
      <c r="C437" s="201"/>
      <c r="D437" s="202" t="s">
        <v>145</v>
      </c>
      <c r="E437" s="203" t="s">
        <v>1</v>
      </c>
      <c r="F437" s="204" t="s">
        <v>805</v>
      </c>
      <c r="G437" s="201"/>
      <c r="H437" s="205">
        <v>21</v>
      </c>
      <c r="I437" s="206"/>
      <c r="J437" s="201"/>
      <c r="K437" s="201"/>
      <c r="L437" s="207"/>
      <c r="M437" s="208"/>
      <c r="N437" s="209"/>
      <c r="O437" s="209"/>
      <c r="P437" s="209"/>
      <c r="Q437" s="209"/>
      <c r="R437" s="209"/>
      <c r="S437" s="209"/>
      <c r="T437" s="210"/>
      <c r="AT437" s="211" t="s">
        <v>145</v>
      </c>
      <c r="AU437" s="211" t="s">
        <v>86</v>
      </c>
      <c r="AV437" s="13" t="s">
        <v>86</v>
      </c>
      <c r="AW437" s="13" t="s">
        <v>33</v>
      </c>
      <c r="AX437" s="13" t="s">
        <v>77</v>
      </c>
      <c r="AY437" s="211" t="s">
        <v>137</v>
      </c>
    </row>
    <row r="438" spans="1:65" s="13" customFormat="1">
      <c r="B438" s="200"/>
      <c r="C438" s="201"/>
      <c r="D438" s="202" t="s">
        <v>145</v>
      </c>
      <c r="E438" s="203" t="s">
        <v>1</v>
      </c>
      <c r="F438" s="204" t="s">
        <v>806</v>
      </c>
      <c r="G438" s="201"/>
      <c r="H438" s="205">
        <v>41</v>
      </c>
      <c r="I438" s="206"/>
      <c r="J438" s="201"/>
      <c r="K438" s="201"/>
      <c r="L438" s="207"/>
      <c r="M438" s="208"/>
      <c r="N438" s="209"/>
      <c r="O438" s="209"/>
      <c r="P438" s="209"/>
      <c r="Q438" s="209"/>
      <c r="R438" s="209"/>
      <c r="S438" s="209"/>
      <c r="T438" s="210"/>
      <c r="AT438" s="211" t="s">
        <v>145</v>
      </c>
      <c r="AU438" s="211" t="s">
        <v>86</v>
      </c>
      <c r="AV438" s="13" t="s">
        <v>86</v>
      </c>
      <c r="AW438" s="13" t="s">
        <v>33</v>
      </c>
      <c r="AX438" s="13" t="s">
        <v>77</v>
      </c>
      <c r="AY438" s="211" t="s">
        <v>137</v>
      </c>
    </row>
    <row r="439" spans="1:65" s="2" customFormat="1" ht="24.2" customHeight="1">
      <c r="A439" s="33"/>
      <c r="B439" s="34"/>
      <c r="C439" s="186" t="s">
        <v>807</v>
      </c>
      <c r="D439" s="186" t="s">
        <v>139</v>
      </c>
      <c r="E439" s="187" t="s">
        <v>808</v>
      </c>
      <c r="F439" s="188" t="s">
        <v>809</v>
      </c>
      <c r="G439" s="189" t="s">
        <v>502</v>
      </c>
      <c r="H439" s="190">
        <v>39.524999999999999</v>
      </c>
      <c r="I439" s="191"/>
      <c r="J439" s="192">
        <f>ROUND(I439*H439,0)</f>
        <v>0</v>
      </c>
      <c r="K439" s="193"/>
      <c r="L439" s="38"/>
      <c r="M439" s="194" t="s">
        <v>1</v>
      </c>
      <c r="N439" s="195" t="s">
        <v>42</v>
      </c>
      <c r="O439" s="70"/>
      <c r="P439" s="196">
        <f>O439*H439</f>
        <v>0</v>
      </c>
      <c r="Q439" s="196">
        <v>4.3699999999999998E-3</v>
      </c>
      <c r="R439" s="196">
        <f>Q439*H439</f>
        <v>0.17272425</v>
      </c>
      <c r="S439" s="196">
        <v>0</v>
      </c>
      <c r="T439" s="197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98" t="s">
        <v>230</v>
      </c>
      <c r="AT439" s="198" t="s">
        <v>139</v>
      </c>
      <c r="AU439" s="198" t="s">
        <v>86</v>
      </c>
      <c r="AY439" s="16" t="s">
        <v>137</v>
      </c>
      <c r="BE439" s="199">
        <f>IF(N439="základní",J439,0)</f>
        <v>0</v>
      </c>
      <c r="BF439" s="199">
        <f>IF(N439="snížená",J439,0)</f>
        <v>0</v>
      </c>
      <c r="BG439" s="199">
        <f>IF(N439="zákl. přenesená",J439,0)</f>
        <v>0</v>
      </c>
      <c r="BH439" s="199">
        <f>IF(N439="sníž. přenesená",J439,0)</f>
        <v>0</v>
      </c>
      <c r="BI439" s="199">
        <f>IF(N439="nulová",J439,0)</f>
        <v>0</v>
      </c>
      <c r="BJ439" s="16" t="s">
        <v>8</v>
      </c>
      <c r="BK439" s="199">
        <f>ROUND(I439*H439,0)</f>
        <v>0</v>
      </c>
      <c r="BL439" s="16" t="s">
        <v>230</v>
      </c>
      <c r="BM439" s="198" t="s">
        <v>810</v>
      </c>
    </row>
    <row r="440" spans="1:65" s="13" customFormat="1">
      <c r="B440" s="200"/>
      <c r="C440" s="201"/>
      <c r="D440" s="202" t="s">
        <v>145</v>
      </c>
      <c r="E440" s="203" t="s">
        <v>1</v>
      </c>
      <c r="F440" s="204" t="s">
        <v>811</v>
      </c>
      <c r="G440" s="201"/>
      <c r="H440" s="205">
        <v>39.524999999999999</v>
      </c>
      <c r="I440" s="206"/>
      <c r="J440" s="201"/>
      <c r="K440" s="201"/>
      <c r="L440" s="207"/>
      <c r="M440" s="208"/>
      <c r="N440" s="209"/>
      <c r="O440" s="209"/>
      <c r="P440" s="209"/>
      <c r="Q440" s="209"/>
      <c r="R440" s="209"/>
      <c r="S440" s="209"/>
      <c r="T440" s="210"/>
      <c r="AT440" s="211" t="s">
        <v>145</v>
      </c>
      <c r="AU440" s="211" t="s">
        <v>86</v>
      </c>
      <c r="AV440" s="13" t="s">
        <v>86</v>
      </c>
      <c r="AW440" s="13" t="s">
        <v>33</v>
      </c>
      <c r="AX440" s="13" t="s">
        <v>77</v>
      </c>
      <c r="AY440" s="211" t="s">
        <v>137</v>
      </c>
    </row>
    <row r="441" spans="1:65" s="2" customFormat="1" ht="24.2" customHeight="1">
      <c r="A441" s="33"/>
      <c r="B441" s="34"/>
      <c r="C441" s="186" t="s">
        <v>812</v>
      </c>
      <c r="D441" s="186" t="s">
        <v>139</v>
      </c>
      <c r="E441" s="187" t="s">
        <v>813</v>
      </c>
      <c r="F441" s="188" t="s">
        <v>814</v>
      </c>
      <c r="G441" s="189" t="s">
        <v>502</v>
      </c>
      <c r="H441" s="190">
        <v>50</v>
      </c>
      <c r="I441" s="191"/>
      <c r="J441" s="192">
        <f>ROUND(I441*H441,0)</f>
        <v>0</v>
      </c>
      <c r="K441" s="193"/>
      <c r="L441" s="38"/>
      <c r="M441" s="194" t="s">
        <v>1</v>
      </c>
      <c r="N441" s="195" t="s">
        <v>42</v>
      </c>
      <c r="O441" s="70"/>
      <c r="P441" s="196">
        <f>O441*H441</f>
        <v>0</v>
      </c>
      <c r="Q441" s="196">
        <v>2.8700000000000002E-3</v>
      </c>
      <c r="R441" s="196">
        <f>Q441*H441</f>
        <v>0.14350000000000002</v>
      </c>
      <c r="S441" s="196">
        <v>0</v>
      </c>
      <c r="T441" s="197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98" t="s">
        <v>230</v>
      </c>
      <c r="AT441" s="198" t="s">
        <v>139</v>
      </c>
      <c r="AU441" s="198" t="s">
        <v>86</v>
      </c>
      <c r="AY441" s="16" t="s">
        <v>137</v>
      </c>
      <c r="BE441" s="199">
        <f>IF(N441="základní",J441,0)</f>
        <v>0</v>
      </c>
      <c r="BF441" s="199">
        <f>IF(N441="snížená",J441,0)</f>
        <v>0</v>
      </c>
      <c r="BG441" s="199">
        <f>IF(N441="zákl. přenesená",J441,0)</f>
        <v>0</v>
      </c>
      <c r="BH441" s="199">
        <f>IF(N441="sníž. přenesená",J441,0)</f>
        <v>0</v>
      </c>
      <c r="BI441" s="199">
        <f>IF(N441="nulová",J441,0)</f>
        <v>0</v>
      </c>
      <c r="BJ441" s="16" t="s">
        <v>8</v>
      </c>
      <c r="BK441" s="199">
        <f>ROUND(I441*H441,0)</f>
        <v>0</v>
      </c>
      <c r="BL441" s="16" t="s">
        <v>230</v>
      </c>
      <c r="BM441" s="198" t="s">
        <v>815</v>
      </c>
    </row>
    <row r="442" spans="1:65" s="13" customFormat="1">
      <c r="B442" s="200"/>
      <c r="C442" s="201"/>
      <c r="D442" s="202" t="s">
        <v>145</v>
      </c>
      <c r="E442" s="203" t="s">
        <v>1</v>
      </c>
      <c r="F442" s="204" t="s">
        <v>816</v>
      </c>
      <c r="G442" s="201"/>
      <c r="H442" s="205">
        <v>50</v>
      </c>
      <c r="I442" s="206"/>
      <c r="J442" s="201"/>
      <c r="K442" s="201"/>
      <c r="L442" s="207"/>
      <c r="M442" s="208"/>
      <c r="N442" s="209"/>
      <c r="O442" s="209"/>
      <c r="P442" s="209"/>
      <c r="Q442" s="209"/>
      <c r="R442" s="209"/>
      <c r="S442" s="209"/>
      <c r="T442" s="210"/>
      <c r="AT442" s="211" t="s">
        <v>145</v>
      </c>
      <c r="AU442" s="211" t="s">
        <v>86</v>
      </c>
      <c r="AV442" s="13" t="s">
        <v>86</v>
      </c>
      <c r="AW442" s="13" t="s">
        <v>33</v>
      </c>
      <c r="AX442" s="13" t="s">
        <v>77</v>
      </c>
      <c r="AY442" s="211" t="s">
        <v>137</v>
      </c>
    </row>
    <row r="443" spans="1:65" s="2" customFormat="1" ht="24.2" customHeight="1">
      <c r="A443" s="33"/>
      <c r="B443" s="34"/>
      <c r="C443" s="186" t="s">
        <v>817</v>
      </c>
      <c r="D443" s="186" t="s">
        <v>139</v>
      </c>
      <c r="E443" s="187" t="s">
        <v>818</v>
      </c>
      <c r="F443" s="188" t="s">
        <v>819</v>
      </c>
      <c r="G443" s="189" t="s">
        <v>502</v>
      </c>
      <c r="H443" s="190">
        <v>21</v>
      </c>
      <c r="I443" s="191"/>
      <c r="J443" s="192">
        <f>ROUND(I443*H443,0)</f>
        <v>0</v>
      </c>
      <c r="K443" s="193"/>
      <c r="L443" s="38"/>
      <c r="M443" s="194" t="s">
        <v>1</v>
      </c>
      <c r="N443" s="195" t="s">
        <v>42</v>
      </c>
      <c r="O443" s="70"/>
      <c r="P443" s="196">
        <f>O443*H443</f>
        <v>0</v>
      </c>
      <c r="Q443" s="196">
        <v>4.3800000000000002E-3</v>
      </c>
      <c r="R443" s="196">
        <f>Q443*H443</f>
        <v>9.1980000000000006E-2</v>
      </c>
      <c r="S443" s="196">
        <v>0</v>
      </c>
      <c r="T443" s="197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98" t="s">
        <v>230</v>
      </c>
      <c r="AT443" s="198" t="s">
        <v>139</v>
      </c>
      <c r="AU443" s="198" t="s">
        <v>86</v>
      </c>
      <c r="AY443" s="16" t="s">
        <v>137</v>
      </c>
      <c r="BE443" s="199">
        <f>IF(N443="základní",J443,0)</f>
        <v>0</v>
      </c>
      <c r="BF443" s="199">
        <f>IF(N443="snížená",J443,0)</f>
        <v>0</v>
      </c>
      <c r="BG443" s="199">
        <f>IF(N443="zákl. přenesená",J443,0)</f>
        <v>0</v>
      </c>
      <c r="BH443" s="199">
        <f>IF(N443="sníž. přenesená",J443,0)</f>
        <v>0</v>
      </c>
      <c r="BI443" s="199">
        <f>IF(N443="nulová",J443,0)</f>
        <v>0</v>
      </c>
      <c r="BJ443" s="16" t="s">
        <v>8</v>
      </c>
      <c r="BK443" s="199">
        <f>ROUND(I443*H443,0)</f>
        <v>0</v>
      </c>
      <c r="BL443" s="16" t="s">
        <v>230</v>
      </c>
      <c r="BM443" s="198" t="s">
        <v>820</v>
      </c>
    </row>
    <row r="444" spans="1:65" s="13" customFormat="1">
      <c r="B444" s="200"/>
      <c r="C444" s="201"/>
      <c r="D444" s="202" t="s">
        <v>145</v>
      </c>
      <c r="E444" s="203" t="s">
        <v>1</v>
      </c>
      <c r="F444" s="204" t="s">
        <v>821</v>
      </c>
      <c r="G444" s="201"/>
      <c r="H444" s="205">
        <v>21</v>
      </c>
      <c r="I444" s="206"/>
      <c r="J444" s="201"/>
      <c r="K444" s="201"/>
      <c r="L444" s="207"/>
      <c r="M444" s="208"/>
      <c r="N444" s="209"/>
      <c r="O444" s="209"/>
      <c r="P444" s="209"/>
      <c r="Q444" s="209"/>
      <c r="R444" s="209"/>
      <c r="S444" s="209"/>
      <c r="T444" s="210"/>
      <c r="AT444" s="211" t="s">
        <v>145</v>
      </c>
      <c r="AU444" s="211" t="s">
        <v>86</v>
      </c>
      <c r="AV444" s="13" t="s">
        <v>86</v>
      </c>
      <c r="AW444" s="13" t="s">
        <v>33</v>
      </c>
      <c r="AX444" s="13" t="s">
        <v>77</v>
      </c>
      <c r="AY444" s="211" t="s">
        <v>137</v>
      </c>
    </row>
    <row r="445" spans="1:65" s="2" customFormat="1" ht="24.2" customHeight="1">
      <c r="A445" s="33"/>
      <c r="B445" s="34"/>
      <c r="C445" s="186" t="s">
        <v>822</v>
      </c>
      <c r="D445" s="186" t="s">
        <v>139</v>
      </c>
      <c r="E445" s="187" t="s">
        <v>823</v>
      </c>
      <c r="F445" s="188" t="s">
        <v>824</v>
      </c>
      <c r="G445" s="189" t="s">
        <v>502</v>
      </c>
      <c r="H445" s="190">
        <v>40</v>
      </c>
      <c r="I445" s="191"/>
      <c r="J445" s="192">
        <f>ROUND(I445*H445,0)</f>
        <v>0</v>
      </c>
      <c r="K445" s="193"/>
      <c r="L445" s="38"/>
      <c r="M445" s="194" t="s">
        <v>1</v>
      </c>
      <c r="N445" s="195" t="s">
        <v>42</v>
      </c>
      <c r="O445" s="70"/>
      <c r="P445" s="196">
        <f>O445*H445</f>
        <v>0</v>
      </c>
      <c r="Q445" s="196">
        <v>3.5200000000000001E-3</v>
      </c>
      <c r="R445" s="196">
        <f>Q445*H445</f>
        <v>0.14080000000000001</v>
      </c>
      <c r="S445" s="196">
        <v>0</v>
      </c>
      <c r="T445" s="197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98" t="s">
        <v>230</v>
      </c>
      <c r="AT445" s="198" t="s">
        <v>139</v>
      </c>
      <c r="AU445" s="198" t="s">
        <v>86</v>
      </c>
      <c r="AY445" s="16" t="s">
        <v>137</v>
      </c>
      <c r="BE445" s="199">
        <f>IF(N445="základní",J445,0)</f>
        <v>0</v>
      </c>
      <c r="BF445" s="199">
        <f>IF(N445="snížená",J445,0)</f>
        <v>0</v>
      </c>
      <c r="BG445" s="199">
        <f>IF(N445="zákl. přenesená",J445,0)</f>
        <v>0</v>
      </c>
      <c r="BH445" s="199">
        <f>IF(N445="sníž. přenesená",J445,0)</f>
        <v>0</v>
      </c>
      <c r="BI445" s="199">
        <f>IF(N445="nulová",J445,0)</f>
        <v>0</v>
      </c>
      <c r="BJ445" s="16" t="s">
        <v>8</v>
      </c>
      <c r="BK445" s="199">
        <f>ROUND(I445*H445,0)</f>
        <v>0</v>
      </c>
      <c r="BL445" s="16" t="s">
        <v>230</v>
      </c>
      <c r="BM445" s="198" t="s">
        <v>825</v>
      </c>
    </row>
    <row r="446" spans="1:65" s="13" customFormat="1">
      <c r="B446" s="200"/>
      <c r="C446" s="201"/>
      <c r="D446" s="202" t="s">
        <v>145</v>
      </c>
      <c r="E446" s="203" t="s">
        <v>1</v>
      </c>
      <c r="F446" s="204" t="s">
        <v>826</v>
      </c>
      <c r="G446" s="201"/>
      <c r="H446" s="205">
        <v>40</v>
      </c>
      <c r="I446" s="206"/>
      <c r="J446" s="201"/>
      <c r="K446" s="201"/>
      <c r="L446" s="207"/>
      <c r="M446" s="208"/>
      <c r="N446" s="209"/>
      <c r="O446" s="209"/>
      <c r="P446" s="209"/>
      <c r="Q446" s="209"/>
      <c r="R446" s="209"/>
      <c r="S446" s="209"/>
      <c r="T446" s="210"/>
      <c r="AT446" s="211" t="s">
        <v>145</v>
      </c>
      <c r="AU446" s="211" t="s">
        <v>86</v>
      </c>
      <c r="AV446" s="13" t="s">
        <v>86</v>
      </c>
      <c r="AW446" s="13" t="s">
        <v>33</v>
      </c>
      <c r="AX446" s="13" t="s">
        <v>77</v>
      </c>
      <c r="AY446" s="211" t="s">
        <v>137</v>
      </c>
    </row>
    <row r="447" spans="1:65" s="2" customFormat="1" ht="24.2" customHeight="1">
      <c r="A447" s="33"/>
      <c r="B447" s="34"/>
      <c r="C447" s="186" t="s">
        <v>827</v>
      </c>
      <c r="D447" s="186" t="s">
        <v>139</v>
      </c>
      <c r="E447" s="187" t="s">
        <v>828</v>
      </c>
      <c r="F447" s="188" t="s">
        <v>829</v>
      </c>
      <c r="G447" s="189" t="s">
        <v>502</v>
      </c>
      <c r="H447" s="190">
        <v>41</v>
      </c>
      <c r="I447" s="191"/>
      <c r="J447" s="192">
        <f>ROUND(I447*H447,0)</f>
        <v>0</v>
      </c>
      <c r="K447" s="193"/>
      <c r="L447" s="38"/>
      <c r="M447" s="194" t="s">
        <v>1</v>
      </c>
      <c r="N447" s="195" t="s">
        <v>42</v>
      </c>
      <c r="O447" s="70"/>
      <c r="P447" s="196">
        <f>O447*H447</f>
        <v>0</v>
      </c>
      <c r="Q447" s="196">
        <v>2.9099999999999998E-3</v>
      </c>
      <c r="R447" s="196">
        <f>Q447*H447</f>
        <v>0.11931</v>
      </c>
      <c r="S447" s="196">
        <v>0</v>
      </c>
      <c r="T447" s="197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98" t="s">
        <v>230</v>
      </c>
      <c r="AT447" s="198" t="s">
        <v>139</v>
      </c>
      <c r="AU447" s="198" t="s">
        <v>86</v>
      </c>
      <c r="AY447" s="16" t="s">
        <v>137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16" t="s">
        <v>8</v>
      </c>
      <c r="BK447" s="199">
        <f>ROUND(I447*H447,0)</f>
        <v>0</v>
      </c>
      <c r="BL447" s="16" t="s">
        <v>230</v>
      </c>
      <c r="BM447" s="198" t="s">
        <v>830</v>
      </c>
    </row>
    <row r="448" spans="1:65" s="13" customFormat="1">
      <c r="B448" s="200"/>
      <c r="C448" s="201"/>
      <c r="D448" s="202" t="s">
        <v>145</v>
      </c>
      <c r="E448" s="203" t="s">
        <v>1</v>
      </c>
      <c r="F448" s="204" t="s">
        <v>806</v>
      </c>
      <c r="G448" s="201"/>
      <c r="H448" s="205">
        <v>41</v>
      </c>
      <c r="I448" s="206"/>
      <c r="J448" s="201"/>
      <c r="K448" s="201"/>
      <c r="L448" s="207"/>
      <c r="M448" s="208"/>
      <c r="N448" s="209"/>
      <c r="O448" s="209"/>
      <c r="P448" s="209"/>
      <c r="Q448" s="209"/>
      <c r="R448" s="209"/>
      <c r="S448" s="209"/>
      <c r="T448" s="210"/>
      <c r="AT448" s="211" t="s">
        <v>145</v>
      </c>
      <c r="AU448" s="211" t="s">
        <v>86</v>
      </c>
      <c r="AV448" s="13" t="s">
        <v>86</v>
      </c>
      <c r="AW448" s="13" t="s">
        <v>33</v>
      </c>
      <c r="AX448" s="13" t="s">
        <v>77</v>
      </c>
      <c r="AY448" s="211" t="s">
        <v>137</v>
      </c>
    </row>
    <row r="449" spans="1:65" s="2" customFormat="1" ht="24.2" customHeight="1">
      <c r="A449" s="33"/>
      <c r="B449" s="34"/>
      <c r="C449" s="186" t="s">
        <v>831</v>
      </c>
      <c r="D449" s="186" t="s">
        <v>139</v>
      </c>
      <c r="E449" s="187" t="s">
        <v>832</v>
      </c>
      <c r="F449" s="188" t="s">
        <v>833</v>
      </c>
      <c r="G449" s="189" t="s">
        <v>502</v>
      </c>
      <c r="H449" s="190">
        <v>21</v>
      </c>
      <c r="I449" s="191"/>
      <c r="J449" s="192">
        <f>ROUND(I449*H449,0)</f>
        <v>0</v>
      </c>
      <c r="K449" s="193"/>
      <c r="L449" s="38"/>
      <c r="M449" s="194" t="s">
        <v>1</v>
      </c>
      <c r="N449" s="195" t="s">
        <v>42</v>
      </c>
      <c r="O449" s="70"/>
      <c r="P449" s="196">
        <f>O449*H449</f>
        <v>0</v>
      </c>
      <c r="Q449" s="196">
        <v>2.8900000000000002E-3</v>
      </c>
      <c r="R449" s="196">
        <f>Q449*H449</f>
        <v>6.0690000000000008E-2</v>
      </c>
      <c r="S449" s="196">
        <v>0</v>
      </c>
      <c r="T449" s="197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98" t="s">
        <v>230</v>
      </c>
      <c r="AT449" s="198" t="s">
        <v>139</v>
      </c>
      <c r="AU449" s="198" t="s">
        <v>86</v>
      </c>
      <c r="AY449" s="16" t="s">
        <v>137</v>
      </c>
      <c r="BE449" s="199">
        <f>IF(N449="základní",J449,0)</f>
        <v>0</v>
      </c>
      <c r="BF449" s="199">
        <f>IF(N449="snížená",J449,0)</f>
        <v>0</v>
      </c>
      <c r="BG449" s="199">
        <f>IF(N449="zákl. přenesená",J449,0)</f>
        <v>0</v>
      </c>
      <c r="BH449" s="199">
        <f>IF(N449="sníž. přenesená",J449,0)</f>
        <v>0</v>
      </c>
      <c r="BI449" s="199">
        <f>IF(N449="nulová",J449,0)</f>
        <v>0</v>
      </c>
      <c r="BJ449" s="16" t="s">
        <v>8</v>
      </c>
      <c r="BK449" s="199">
        <f>ROUND(I449*H449,0)</f>
        <v>0</v>
      </c>
      <c r="BL449" s="16" t="s">
        <v>230</v>
      </c>
      <c r="BM449" s="198" t="s">
        <v>834</v>
      </c>
    </row>
    <row r="450" spans="1:65" s="13" customFormat="1" ht="22.5">
      <c r="B450" s="200"/>
      <c r="C450" s="201"/>
      <c r="D450" s="202" t="s">
        <v>145</v>
      </c>
      <c r="E450" s="203" t="s">
        <v>1</v>
      </c>
      <c r="F450" s="204" t="s">
        <v>835</v>
      </c>
      <c r="G450" s="201"/>
      <c r="H450" s="205">
        <v>21</v>
      </c>
      <c r="I450" s="206"/>
      <c r="J450" s="201"/>
      <c r="K450" s="201"/>
      <c r="L450" s="207"/>
      <c r="M450" s="208"/>
      <c r="N450" s="209"/>
      <c r="O450" s="209"/>
      <c r="P450" s="209"/>
      <c r="Q450" s="209"/>
      <c r="R450" s="209"/>
      <c r="S450" s="209"/>
      <c r="T450" s="210"/>
      <c r="AT450" s="211" t="s">
        <v>145</v>
      </c>
      <c r="AU450" s="211" t="s">
        <v>86</v>
      </c>
      <c r="AV450" s="13" t="s">
        <v>86</v>
      </c>
      <c r="AW450" s="13" t="s">
        <v>33</v>
      </c>
      <c r="AX450" s="13" t="s">
        <v>77</v>
      </c>
      <c r="AY450" s="211" t="s">
        <v>137</v>
      </c>
    </row>
    <row r="451" spans="1:65" s="2" customFormat="1" ht="24.2" customHeight="1">
      <c r="A451" s="33"/>
      <c r="B451" s="34"/>
      <c r="C451" s="186" t="s">
        <v>836</v>
      </c>
      <c r="D451" s="186" t="s">
        <v>139</v>
      </c>
      <c r="E451" s="187" t="s">
        <v>837</v>
      </c>
      <c r="F451" s="188" t="s">
        <v>838</v>
      </c>
      <c r="G451" s="189" t="s">
        <v>502</v>
      </c>
      <c r="H451" s="190">
        <v>21</v>
      </c>
      <c r="I451" s="191"/>
      <c r="J451" s="192">
        <f>ROUND(I451*H451,0)</f>
        <v>0</v>
      </c>
      <c r="K451" s="193"/>
      <c r="L451" s="38"/>
      <c r="M451" s="194" t="s">
        <v>1</v>
      </c>
      <c r="N451" s="195" t="s">
        <v>42</v>
      </c>
      <c r="O451" s="70"/>
      <c r="P451" s="196">
        <f>O451*H451</f>
        <v>0</v>
      </c>
      <c r="Q451" s="196">
        <v>4.3600000000000002E-3</v>
      </c>
      <c r="R451" s="196">
        <f>Q451*H451</f>
        <v>9.1560000000000002E-2</v>
      </c>
      <c r="S451" s="196">
        <v>0</v>
      </c>
      <c r="T451" s="197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98" t="s">
        <v>230</v>
      </c>
      <c r="AT451" s="198" t="s">
        <v>139</v>
      </c>
      <c r="AU451" s="198" t="s">
        <v>86</v>
      </c>
      <c r="AY451" s="16" t="s">
        <v>137</v>
      </c>
      <c r="BE451" s="199">
        <f>IF(N451="základní",J451,0)</f>
        <v>0</v>
      </c>
      <c r="BF451" s="199">
        <f>IF(N451="snížená",J451,0)</f>
        <v>0</v>
      </c>
      <c r="BG451" s="199">
        <f>IF(N451="zákl. přenesená",J451,0)</f>
        <v>0</v>
      </c>
      <c r="BH451" s="199">
        <f>IF(N451="sníž. přenesená",J451,0)</f>
        <v>0</v>
      </c>
      <c r="BI451" s="199">
        <f>IF(N451="nulová",J451,0)</f>
        <v>0</v>
      </c>
      <c r="BJ451" s="16" t="s">
        <v>8</v>
      </c>
      <c r="BK451" s="199">
        <f>ROUND(I451*H451,0)</f>
        <v>0</v>
      </c>
      <c r="BL451" s="16" t="s">
        <v>230</v>
      </c>
      <c r="BM451" s="198" t="s">
        <v>839</v>
      </c>
    </row>
    <row r="452" spans="1:65" s="13" customFormat="1">
      <c r="B452" s="200"/>
      <c r="C452" s="201"/>
      <c r="D452" s="202" t="s">
        <v>145</v>
      </c>
      <c r="E452" s="203" t="s">
        <v>1</v>
      </c>
      <c r="F452" s="204" t="s">
        <v>821</v>
      </c>
      <c r="G452" s="201"/>
      <c r="H452" s="205">
        <v>21</v>
      </c>
      <c r="I452" s="206"/>
      <c r="J452" s="201"/>
      <c r="K452" s="201"/>
      <c r="L452" s="207"/>
      <c r="M452" s="208"/>
      <c r="N452" s="209"/>
      <c r="O452" s="209"/>
      <c r="P452" s="209"/>
      <c r="Q452" s="209"/>
      <c r="R452" s="209"/>
      <c r="S452" s="209"/>
      <c r="T452" s="210"/>
      <c r="AT452" s="211" t="s">
        <v>145</v>
      </c>
      <c r="AU452" s="211" t="s">
        <v>86</v>
      </c>
      <c r="AV452" s="13" t="s">
        <v>86</v>
      </c>
      <c r="AW452" s="13" t="s">
        <v>33</v>
      </c>
      <c r="AX452" s="13" t="s">
        <v>77</v>
      </c>
      <c r="AY452" s="211" t="s">
        <v>137</v>
      </c>
    </row>
    <row r="453" spans="1:65" s="2" customFormat="1" ht="24.2" customHeight="1">
      <c r="A453" s="33"/>
      <c r="B453" s="34"/>
      <c r="C453" s="186" t="s">
        <v>840</v>
      </c>
      <c r="D453" s="186" t="s">
        <v>139</v>
      </c>
      <c r="E453" s="187" t="s">
        <v>841</v>
      </c>
      <c r="F453" s="188" t="s">
        <v>842</v>
      </c>
      <c r="G453" s="189" t="s">
        <v>502</v>
      </c>
      <c r="H453" s="190">
        <v>39.524999999999999</v>
      </c>
      <c r="I453" s="191"/>
      <c r="J453" s="192">
        <f>ROUND(I453*H453,0)</f>
        <v>0</v>
      </c>
      <c r="K453" s="193"/>
      <c r="L453" s="38"/>
      <c r="M453" s="194" t="s">
        <v>1</v>
      </c>
      <c r="N453" s="195" t="s">
        <v>42</v>
      </c>
      <c r="O453" s="70"/>
      <c r="P453" s="196">
        <f>O453*H453</f>
        <v>0</v>
      </c>
      <c r="Q453" s="196">
        <v>1.6199999999999999E-3</v>
      </c>
      <c r="R453" s="196">
        <f>Q453*H453</f>
        <v>6.403049999999999E-2</v>
      </c>
      <c r="S453" s="196">
        <v>0</v>
      </c>
      <c r="T453" s="197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98" t="s">
        <v>230</v>
      </c>
      <c r="AT453" s="198" t="s">
        <v>139</v>
      </c>
      <c r="AU453" s="198" t="s">
        <v>86</v>
      </c>
      <c r="AY453" s="16" t="s">
        <v>137</v>
      </c>
      <c r="BE453" s="199">
        <f>IF(N453="základní",J453,0)</f>
        <v>0</v>
      </c>
      <c r="BF453" s="199">
        <f>IF(N453="snížená",J453,0)</f>
        <v>0</v>
      </c>
      <c r="BG453" s="199">
        <f>IF(N453="zákl. přenesená",J453,0)</f>
        <v>0</v>
      </c>
      <c r="BH453" s="199">
        <f>IF(N453="sníž. přenesená",J453,0)</f>
        <v>0</v>
      </c>
      <c r="BI453" s="199">
        <f>IF(N453="nulová",J453,0)</f>
        <v>0</v>
      </c>
      <c r="BJ453" s="16" t="s">
        <v>8</v>
      </c>
      <c r="BK453" s="199">
        <f>ROUND(I453*H453,0)</f>
        <v>0</v>
      </c>
      <c r="BL453" s="16" t="s">
        <v>230</v>
      </c>
      <c r="BM453" s="198" t="s">
        <v>843</v>
      </c>
    </row>
    <row r="454" spans="1:65" s="13" customFormat="1">
      <c r="B454" s="200"/>
      <c r="C454" s="201"/>
      <c r="D454" s="202" t="s">
        <v>145</v>
      </c>
      <c r="E454" s="203" t="s">
        <v>1</v>
      </c>
      <c r="F454" s="204" t="s">
        <v>844</v>
      </c>
      <c r="G454" s="201"/>
      <c r="H454" s="205">
        <v>39.524999999999999</v>
      </c>
      <c r="I454" s="206"/>
      <c r="J454" s="201"/>
      <c r="K454" s="201"/>
      <c r="L454" s="207"/>
      <c r="M454" s="208"/>
      <c r="N454" s="209"/>
      <c r="O454" s="209"/>
      <c r="P454" s="209"/>
      <c r="Q454" s="209"/>
      <c r="R454" s="209"/>
      <c r="S454" s="209"/>
      <c r="T454" s="210"/>
      <c r="AT454" s="211" t="s">
        <v>145</v>
      </c>
      <c r="AU454" s="211" t="s">
        <v>86</v>
      </c>
      <c r="AV454" s="13" t="s">
        <v>86</v>
      </c>
      <c r="AW454" s="13" t="s">
        <v>33</v>
      </c>
      <c r="AX454" s="13" t="s">
        <v>77</v>
      </c>
      <c r="AY454" s="211" t="s">
        <v>137</v>
      </c>
    </row>
    <row r="455" spans="1:65" s="2" customFormat="1" ht="24.2" customHeight="1">
      <c r="A455" s="33"/>
      <c r="B455" s="34"/>
      <c r="C455" s="186" t="s">
        <v>845</v>
      </c>
      <c r="D455" s="186" t="s">
        <v>139</v>
      </c>
      <c r="E455" s="187" t="s">
        <v>846</v>
      </c>
      <c r="F455" s="188" t="s">
        <v>847</v>
      </c>
      <c r="G455" s="189" t="s">
        <v>502</v>
      </c>
      <c r="H455" s="190">
        <v>39.524999999999999</v>
      </c>
      <c r="I455" s="191"/>
      <c r="J455" s="192">
        <f>ROUND(I455*H455,0)</f>
        <v>0</v>
      </c>
      <c r="K455" s="193"/>
      <c r="L455" s="38"/>
      <c r="M455" s="194" t="s">
        <v>1</v>
      </c>
      <c r="N455" s="195" t="s">
        <v>42</v>
      </c>
      <c r="O455" s="70"/>
      <c r="P455" s="196">
        <f>O455*H455</f>
        <v>0</v>
      </c>
      <c r="Q455" s="196">
        <v>1.6299999999999999E-3</v>
      </c>
      <c r="R455" s="196">
        <f>Q455*H455</f>
        <v>6.442574999999999E-2</v>
      </c>
      <c r="S455" s="196">
        <v>0</v>
      </c>
      <c r="T455" s="197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98" t="s">
        <v>230</v>
      </c>
      <c r="AT455" s="198" t="s">
        <v>139</v>
      </c>
      <c r="AU455" s="198" t="s">
        <v>86</v>
      </c>
      <c r="AY455" s="16" t="s">
        <v>137</v>
      </c>
      <c r="BE455" s="199">
        <f>IF(N455="základní",J455,0)</f>
        <v>0</v>
      </c>
      <c r="BF455" s="199">
        <f>IF(N455="snížená",J455,0)</f>
        <v>0</v>
      </c>
      <c r="BG455" s="199">
        <f>IF(N455="zákl. přenesená",J455,0)</f>
        <v>0</v>
      </c>
      <c r="BH455" s="199">
        <f>IF(N455="sníž. přenesená",J455,0)</f>
        <v>0</v>
      </c>
      <c r="BI455" s="199">
        <f>IF(N455="nulová",J455,0)</f>
        <v>0</v>
      </c>
      <c r="BJ455" s="16" t="s">
        <v>8</v>
      </c>
      <c r="BK455" s="199">
        <f>ROUND(I455*H455,0)</f>
        <v>0</v>
      </c>
      <c r="BL455" s="16" t="s">
        <v>230</v>
      </c>
      <c r="BM455" s="198" t="s">
        <v>848</v>
      </c>
    </row>
    <row r="456" spans="1:65" s="13" customFormat="1">
      <c r="B456" s="200"/>
      <c r="C456" s="201"/>
      <c r="D456" s="202" t="s">
        <v>145</v>
      </c>
      <c r="E456" s="203" t="s">
        <v>1</v>
      </c>
      <c r="F456" s="204" t="s">
        <v>849</v>
      </c>
      <c r="G456" s="201"/>
      <c r="H456" s="205">
        <v>39.524999999999999</v>
      </c>
      <c r="I456" s="206"/>
      <c r="J456" s="201"/>
      <c r="K456" s="201"/>
      <c r="L456" s="207"/>
      <c r="M456" s="208"/>
      <c r="N456" s="209"/>
      <c r="O456" s="209"/>
      <c r="P456" s="209"/>
      <c r="Q456" s="209"/>
      <c r="R456" s="209"/>
      <c r="S456" s="209"/>
      <c r="T456" s="210"/>
      <c r="AT456" s="211" t="s">
        <v>145</v>
      </c>
      <c r="AU456" s="211" t="s">
        <v>86</v>
      </c>
      <c r="AV456" s="13" t="s">
        <v>86</v>
      </c>
      <c r="AW456" s="13" t="s">
        <v>33</v>
      </c>
      <c r="AX456" s="13" t="s">
        <v>77</v>
      </c>
      <c r="AY456" s="211" t="s">
        <v>137</v>
      </c>
    </row>
    <row r="457" spans="1:65" s="2" customFormat="1" ht="24.2" customHeight="1">
      <c r="A457" s="33"/>
      <c r="B457" s="34"/>
      <c r="C457" s="186" t="s">
        <v>850</v>
      </c>
      <c r="D457" s="186" t="s">
        <v>139</v>
      </c>
      <c r="E457" s="187" t="s">
        <v>851</v>
      </c>
      <c r="F457" s="188" t="s">
        <v>852</v>
      </c>
      <c r="G457" s="189" t="s">
        <v>558</v>
      </c>
      <c r="H457" s="190">
        <v>6</v>
      </c>
      <c r="I457" s="191"/>
      <c r="J457" s="192">
        <f>ROUND(I457*H457,0)</f>
        <v>0</v>
      </c>
      <c r="K457" s="193"/>
      <c r="L457" s="38"/>
      <c r="M457" s="194" t="s">
        <v>1</v>
      </c>
      <c r="N457" s="195" t="s">
        <v>42</v>
      </c>
      <c r="O457" s="70"/>
      <c r="P457" s="196">
        <f>O457*H457</f>
        <v>0</v>
      </c>
      <c r="Q457" s="196">
        <v>2.5000000000000001E-4</v>
      </c>
      <c r="R457" s="196">
        <f>Q457*H457</f>
        <v>1.5E-3</v>
      </c>
      <c r="S457" s="196">
        <v>0</v>
      </c>
      <c r="T457" s="197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98" t="s">
        <v>230</v>
      </c>
      <c r="AT457" s="198" t="s">
        <v>139</v>
      </c>
      <c r="AU457" s="198" t="s">
        <v>86</v>
      </c>
      <c r="AY457" s="16" t="s">
        <v>137</v>
      </c>
      <c r="BE457" s="199">
        <f>IF(N457="základní",J457,0)</f>
        <v>0</v>
      </c>
      <c r="BF457" s="199">
        <f>IF(N457="snížená",J457,0)</f>
        <v>0</v>
      </c>
      <c r="BG457" s="199">
        <f>IF(N457="zákl. přenesená",J457,0)</f>
        <v>0</v>
      </c>
      <c r="BH457" s="199">
        <f>IF(N457="sníž. přenesená",J457,0)</f>
        <v>0</v>
      </c>
      <c r="BI457" s="199">
        <f>IF(N457="nulová",J457,0)</f>
        <v>0</v>
      </c>
      <c r="BJ457" s="16" t="s">
        <v>8</v>
      </c>
      <c r="BK457" s="199">
        <f>ROUND(I457*H457,0)</f>
        <v>0</v>
      </c>
      <c r="BL457" s="16" t="s">
        <v>230</v>
      </c>
      <c r="BM457" s="198" t="s">
        <v>853</v>
      </c>
    </row>
    <row r="458" spans="1:65" s="13" customFormat="1" ht="22.5">
      <c r="B458" s="200"/>
      <c r="C458" s="201"/>
      <c r="D458" s="202" t="s">
        <v>145</v>
      </c>
      <c r="E458" s="203" t="s">
        <v>1</v>
      </c>
      <c r="F458" s="204" t="s">
        <v>854</v>
      </c>
      <c r="G458" s="201"/>
      <c r="H458" s="205">
        <v>3</v>
      </c>
      <c r="I458" s="206"/>
      <c r="J458" s="201"/>
      <c r="K458" s="201"/>
      <c r="L458" s="207"/>
      <c r="M458" s="208"/>
      <c r="N458" s="209"/>
      <c r="O458" s="209"/>
      <c r="P458" s="209"/>
      <c r="Q458" s="209"/>
      <c r="R458" s="209"/>
      <c r="S458" s="209"/>
      <c r="T458" s="210"/>
      <c r="AT458" s="211" t="s">
        <v>145</v>
      </c>
      <c r="AU458" s="211" t="s">
        <v>86</v>
      </c>
      <c r="AV458" s="13" t="s">
        <v>86</v>
      </c>
      <c r="AW458" s="13" t="s">
        <v>33</v>
      </c>
      <c r="AX458" s="13" t="s">
        <v>77</v>
      </c>
      <c r="AY458" s="211" t="s">
        <v>137</v>
      </c>
    </row>
    <row r="459" spans="1:65" s="13" customFormat="1" ht="22.5">
      <c r="B459" s="200"/>
      <c r="C459" s="201"/>
      <c r="D459" s="202" t="s">
        <v>145</v>
      </c>
      <c r="E459" s="203" t="s">
        <v>1</v>
      </c>
      <c r="F459" s="204" t="s">
        <v>855</v>
      </c>
      <c r="G459" s="201"/>
      <c r="H459" s="205">
        <v>3</v>
      </c>
      <c r="I459" s="206"/>
      <c r="J459" s="201"/>
      <c r="K459" s="201"/>
      <c r="L459" s="207"/>
      <c r="M459" s="208"/>
      <c r="N459" s="209"/>
      <c r="O459" s="209"/>
      <c r="P459" s="209"/>
      <c r="Q459" s="209"/>
      <c r="R459" s="209"/>
      <c r="S459" s="209"/>
      <c r="T459" s="210"/>
      <c r="AT459" s="211" t="s">
        <v>145</v>
      </c>
      <c r="AU459" s="211" t="s">
        <v>86</v>
      </c>
      <c r="AV459" s="13" t="s">
        <v>86</v>
      </c>
      <c r="AW459" s="13" t="s">
        <v>33</v>
      </c>
      <c r="AX459" s="13" t="s">
        <v>77</v>
      </c>
      <c r="AY459" s="211" t="s">
        <v>137</v>
      </c>
    </row>
    <row r="460" spans="1:65" s="2" customFormat="1" ht="24.2" customHeight="1">
      <c r="A460" s="33"/>
      <c r="B460" s="34"/>
      <c r="C460" s="186" t="s">
        <v>856</v>
      </c>
      <c r="D460" s="186" t="s">
        <v>139</v>
      </c>
      <c r="E460" s="187" t="s">
        <v>857</v>
      </c>
      <c r="F460" s="188" t="s">
        <v>858</v>
      </c>
      <c r="G460" s="189" t="s">
        <v>502</v>
      </c>
      <c r="H460" s="190">
        <v>30</v>
      </c>
      <c r="I460" s="191"/>
      <c r="J460" s="192">
        <f>ROUND(I460*H460,0)</f>
        <v>0</v>
      </c>
      <c r="K460" s="193"/>
      <c r="L460" s="38"/>
      <c r="M460" s="194" t="s">
        <v>1</v>
      </c>
      <c r="N460" s="195" t="s">
        <v>42</v>
      </c>
      <c r="O460" s="70"/>
      <c r="P460" s="196">
        <f>O460*H460</f>
        <v>0</v>
      </c>
      <c r="Q460" s="196">
        <v>2.0999999999999999E-3</v>
      </c>
      <c r="R460" s="196">
        <f>Q460*H460</f>
        <v>6.3E-2</v>
      </c>
      <c r="S460" s="196">
        <v>0</v>
      </c>
      <c r="T460" s="197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98" t="s">
        <v>230</v>
      </c>
      <c r="AT460" s="198" t="s">
        <v>139</v>
      </c>
      <c r="AU460" s="198" t="s">
        <v>86</v>
      </c>
      <c r="AY460" s="16" t="s">
        <v>137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16" t="s">
        <v>8</v>
      </c>
      <c r="BK460" s="199">
        <f>ROUND(I460*H460,0)</f>
        <v>0</v>
      </c>
      <c r="BL460" s="16" t="s">
        <v>230</v>
      </c>
      <c r="BM460" s="198" t="s">
        <v>859</v>
      </c>
    </row>
    <row r="461" spans="1:65" s="13" customFormat="1">
      <c r="B461" s="200"/>
      <c r="C461" s="201"/>
      <c r="D461" s="202" t="s">
        <v>145</v>
      </c>
      <c r="E461" s="203" t="s">
        <v>1</v>
      </c>
      <c r="F461" s="204" t="s">
        <v>860</v>
      </c>
      <c r="G461" s="201"/>
      <c r="H461" s="205">
        <v>15</v>
      </c>
      <c r="I461" s="206"/>
      <c r="J461" s="201"/>
      <c r="K461" s="201"/>
      <c r="L461" s="207"/>
      <c r="M461" s="208"/>
      <c r="N461" s="209"/>
      <c r="O461" s="209"/>
      <c r="P461" s="209"/>
      <c r="Q461" s="209"/>
      <c r="R461" s="209"/>
      <c r="S461" s="209"/>
      <c r="T461" s="210"/>
      <c r="AT461" s="211" t="s">
        <v>145</v>
      </c>
      <c r="AU461" s="211" t="s">
        <v>86</v>
      </c>
      <c r="AV461" s="13" t="s">
        <v>86</v>
      </c>
      <c r="AW461" s="13" t="s">
        <v>33</v>
      </c>
      <c r="AX461" s="13" t="s">
        <v>77</v>
      </c>
      <c r="AY461" s="211" t="s">
        <v>137</v>
      </c>
    </row>
    <row r="462" spans="1:65" s="13" customFormat="1" ht="22.5">
      <c r="B462" s="200"/>
      <c r="C462" s="201"/>
      <c r="D462" s="202" t="s">
        <v>145</v>
      </c>
      <c r="E462" s="203" t="s">
        <v>1</v>
      </c>
      <c r="F462" s="204" t="s">
        <v>861</v>
      </c>
      <c r="G462" s="201"/>
      <c r="H462" s="205">
        <v>15</v>
      </c>
      <c r="I462" s="206"/>
      <c r="J462" s="201"/>
      <c r="K462" s="201"/>
      <c r="L462" s="207"/>
      <c r="M462" s="208"/>
      <c r="N462" s="209"/>
      <c r="O462" s="209"/>
      <c r="P462" s="209"/>
      <c r="Q462" s="209"/>
      <c r="R462" s="209"/>
      <c r="S462" s="209"/>
      <c r="T462" s="210"/>
      <c r="AT462" s="211" t="s">
        <v>145</v>
      </c>
      <c r="AU462" s="211" t="s">
        <v>86</v>
      </c>
      <c r="AV462" s="13" t="s">
        <v>86</v>
      </c>
      <c r="AW462" s="13" t="s">
        <v>33</v>
      </c>
      <c r="AX462" s="13" t="s">
        <v>77</v>
      </c>
      <c r="AY462" s="211" t="s">
        <v>137</v>
      </c>
    </row>
    <row r="463" spans="1:65" s="2" customFormat="1" ht="24.2" customHeight="1">
      <c r="A463" s="33"/>
      <c r="B463" s="34"/>
      <c r="C463" s="186" t="s">
        <v>862</v>
      </c>
      <c r="D463" s="186" t="s">
        <v>139</v>
      </c>
      <c r="E463" s="187" t="s">
        <v>863</v>
      </c>
      <c r="F463" s="188" t="s">
        <v>864</v>
      </c>
      <c r="G463" s="189" t="s">
        <v>502</v>
      </c>
      <c r="H463" s="190">
        <v>11</v>
      </c>
      <c r="I463" s="191"/>
      <c r="J463" s="192">
        <f>ROUND(I463*H463,0)</f>
        <v>0</v>
      </c>
      <c r="K463" s="193"/>
      <c r="L463" s="38"/>
      <c r="M463" s="194" t="s">
        <v>1</v>
      </c>
      <c r="N463" s="195" t="s">
        <v>42</v>
      </c>
      <c r="O463" s="70"/>
      <c r="P463" s="196">
        <f>O463*H463</f>
        <v>0</v>
      </c>
      <c r="Q463" s="196">
        <v>0</v>
      </c>
      <c r="R463" s="196">
        <f>Q463*H463</f>
        <v>0</v>
      </c>
      <c r="S463" s="196">
        <v>0</v>
      </c>
      <c r="T463" s="197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98" t="s">
        <v>230</v>
      </c>
      <c r="AT463" s="198" t="s">
        <v>139</v>
      </c>
      <c r="AU463" s="198" t="s">
        <v>86</v>
      </c>
      <c r="AY463" s="16" t="s">
        <v>137</v>
      </c>
      <c r="BE463" s="199">
        <f>IF(N463="základní",J463,0)</f>
        <v>0</v>
      </c>
      <c r="BF463" s="199">
        <f>IF(N463="snížená",J463,0)</f>
        <v>0</v>
      </c>
      <c r="BG463" s="199">
        <f>IF(N463="zákl. přenesená",J463,0)</f>
        <v>0</v>
      </c>
      <c r="BH463" s="199">
        <f>IF(N463="sníž. přenesená",J463,0)</f>
        <v>0</v>
      </c>
      <c r="BI463" s="199">
        <f>IF(N463="nulová",J463,0)</f>
        <v>0</v>
      </c>
      <c r="BJ463" s="16" t="s">
        <v>8</v>
      </c>
      <c r="BK463" s="199">
        <f>ROUND(I463*H463,0)</f>
        <v>0</v>
      </c>
      <c r="BL463" s="16" t="s">
        <v>230</v>
      </c>
      <c r="BM463" s="198" t="s">
        <v>865</v>
      </c>
    </row>
    <row r="464" spans="1:65" s="13" customFormat="1">
      <c r="B464" s="200"/>
      <c r="C464" s="201"/>
      <c r="D464" s="202" t="s">
        <v>145</v>
      </c>
      <c r="E464" s="203" t="s">
        <v>1</v>
      </c>
      <c r="F464" s="204" t="s">
        <v>866</v>
      </c>
      <c r="G464" s="201"/>
      <c r="H464" s="205">
        <v>11</v>
      </c>
      <c r="I464" s="206"/>
      <c r="J464" s="201"/>
      <c r="K464" s="201"/>
      <c r="L464" s="207"/>
      <c r="M464" s="208"/>
      <c r="N464" s="209"/>
      <c r="O464" s="209"/>
      <c r="P464" s="209"/>
      <c r="Q464" s="209"/>
      <c r="R464" s="209"/>
      <c r="S464" s="209"/>
      <c r="T464" s="210"/>
      <c r="AT464" s="211" t="s">
        <v>145</v>
      </c>
      <c r="AU464" s="211" t="s">
        <v>86</v>
      </c>
      <c r="AV464" s="13" t="s">
        <v>86</v>
      </c>
      <c r="AW464" s="13" t="s">
        <v>33</v>
      </c>
      <c r="AX464" s="13" t="s">
        <v>77</v>
      </c>
      <c r="AY464" s="211" t="s">
        <v>137</v>
      </c>
    </row>
    <row r="465" spans="1:65" s="2" customFormat="1" ht="24.2" customHeight="1">
      <c r="A465" s="33"/>
      <c r="B465" s="34"/>
      <c r="C465" s="186" t="s">
        <v>867</v>
      </c>
      <c r="D465" s="186" t="s">
        <v>139</v>
      </c>
      <c r="E465" s="187" t="s">
        <v>868</v>
      </c>
      <c r="F465" s="188" t="s">
        <v>869</v>
      </c>
      <c r="G465" s="189" t="s">
        <v>502</v>
      </c>
      <c r="H465" s="190">
        <v>11</v>
      </c>
      <c r="I465" s="191"/>
      <c r="J465" s="192">
        <f>ROUND(I465*H465,0)</f>
        <v>0</v>
      </c>
      <c r="K465" s="193"/>
      <c r="L465" s="38"/>
      <c r="M465" s="194" t="s">
        <v>1</v>
      </c>
      <c r="N465" s="195" t="s">
        <v>42</v>
      </c>
      <c r="O465" s="70"/>
      <c r="P465" s="196">
        <f>O465*H465</f>
        <v>0</v>
      </c>
      <c r="Q465" s="196">
        <v>0</v>
      </c>
      <c r="R465" s="196">
        <f>Q465*H465</f>
        <v>0</v>
      </c>
      <c r="S465" s="196">
        <v>0</v>
      </c>
      <c r="T465" s="197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98" t="s">
        <v>230</v>
      </c>
      <c r="AT465" s="198" t="s">
        <v>139</v>
      </c>
      <c r="AU465" s="198" t="s">
        <v>86</v>
      </c>
      <c r="AY465" s="16" t="s">
        <v>137</v>
      </c>
      <c r="BE465" s="199">
        <f>IF(N465="základní",J465,0)</f>
        <v>0</v>
      </c>
      <c r="BF465" s="199">
        <f>IF(N465="snížená",J465,0)</f>
        <v>0</v>
      </c>
      <c r="BG465" s="199">
        <f>IF(N465="zákl. přenesená",J465,0)</f>
        <v>0</v>
      </c>
      <c r="BH465" s="199">
        <f>IF(N465="sníž. přenesená",J465,0)</f>
        <v>0</v>
      </c>
      <c r="BI465" s="199">
        <f>IF(N465="nulová",J465,0)</f>
        <v>0</v>
      </c>
      <c r="BJ465" s="16" t="s">
        <v>8</v>
      </c>
      <c r="BK465" s="199">
        <f>ROUND(I465*H465,0)</f>
        <v>0</v>
      </c>
      <c r="BL465" s="16" t="s">
        <v>230</v>
      </c>
      <c r="BM465" s="198" t="s">
        <v>870</v>
      </c>
    </row>
    <row r="466" spans="1:65" s="13" customFormat="1">
      <c r="B466" s="200"/>
      <c r="C466" s="201"/>
      <c r="D466" s="202" t="s">
        <v>145</v>
      </c>
      <c r="E466" s="203" t="s">
        <v>1</v>
      </c>
      <c r="F466" s="204" t="s">
        <v>871</v>
      </c>
      <c r="G466" s="201"/>
      <c r="H466" s="205">
        <v>11</v>
      </c>
      <c r="I466" s="206"/>
      <c r="J466" s="201"/>
      <c r="K466" s="201"/>
      <c r="L466" s="207"/>
      <c r="M466" s="208"/>
      <c r="N466" s="209"/>
      <c r="O466" s="209"/>
      <c r="P466" s="209"/>
      <c r="Q466" s="209"/>
      <c r="R466" s="209"/>
      <c r="S466" s="209"/>
      <c r="T466" s="210"/>
      <c r="AT466" s="211" t="s">
        <v>145</v>
      </c>
      <c r="AU466" s="211" t="s">
        <v>86</v>
      </c>
      <c r="AV466" s="13" t="s">
        <v>86</v>
      </c>
      <c r="AW466" s="13" t="s">
        <v>33</v>
      </c>
      <c r="AX466" s="13" t="s">
        <v>77</v>
      </c>
      <c r="AY466" s="211" t="s">
        <v>137</v>
      </c>
    </row>
    <row r="467" spans="1:65" s="2" customFormat="1" ht="24.2" customHeight="1">
      <c r="A467" s="33"/>
      <c r="B467" s="34"/>
      <c r="C467" s="186" t="s">
        <v>872</v>
      </c>
      <c r="D467" s="186" t="s">
        <v>139</v>
      </c>
      <c r="E467" s="187" t="s">
        <v>873</v>
      </c>
      <c r="F467" s="188" t="s">
        <v>874</v>
      </c>
      <c r="G467" s="189" t="s">
        <v>502</v>
      </c>
      <c r="H467" s="190">
        <v>11.15</v>
      </c>
      <c r="I467" s="191"/>
      <c r="J467" s="192">
        <f>ROUND(I467*H467,0)</f>
        <v>0</v>
      </c>
      <c r="K467" s="193"/>
      <c r="L467" s="38"/>
      <c r="M467" s="194" t="s">
        <v>1</v>
      </c>
      <c r="N467" s="195" t="s">
        <v>42</v>
      </c>
      <c r="O467" s="70"/>
      <c r="P467" s="196">
        <f>O467*H467</f>
        <v>0</v>
      </c>
      <c r="Q467" s="196">
        <v>0</v>
      </c>
      <c r="R467" s="196">
        <f>Q467*H467</f>
        <v>0</v>
      </c>
      <c r="S467" s="196">
        <v>0</v>
      </c>
      <c r="T467" s="197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98" t="s">
        <v>230</v>
      </c>
      <c r="AT467" s="198" t="s">
        <v>139</v>
      </c>
      <c r="AU467" s="198" t="s">
        <v>86</v>
      </c>
      <c r="AY467" s="16" t="s">
        <v>137</v>
      </c>
      <c r="BE467" s="199">
        <f>IF(N467="základní",J467,0)</f>
        <v>0</v>
      </c>
      <c r="BF467" s="199">
        <f>IF(N467="snížená",J467,0)</f>
        <v>0</v>
      </c>
      <c r="BG467" s="199">
        <f>IF(N467="zákl. přenesená",J467,0)</f>
        <v>0</v>
      </c>
      <c r="BH467" s="199">
        <f>IF(N467="sníž. přenesená",J467,0)</f>
        <v>0</v>
      </c>
      <c r="BI467" s="199">
        <f>IF(N467="nulová",J467,0)</f>
        <v>0</v>
      </c>
      <c r="BJ467" s="16" t="s">
        <v>8</v>
      </c>
      <c r="BK467" s="199">
        <f>ROUND(I467*H467,0)</f>
        <v>0</v>
      </c>
      <c r="BL467" s="16" t="s">
        <v>230</v>
      </c>
      <c r="BM467" s="198" t="s">
        <v>875</v>
      </c>
    </row>
    <row r="468" spans="1:65" s="13" customFormat="1">
      <c r="B468" s="200"/>
      <c r="C468" s="201"/>
      <c r="D468" s="202" t="s">
        <v>145</v>
      </c>
      <c r="E468" s="203" t="s">
        <v>1</v>
      </c>
      <c r="F468" s="204" t="s">
        <v>876</v>
      </c>
      <c r="G468" s="201"/>
      <c r="H468" s="205">
        <v>11.15</v>
      </c>
      <c r="I468" s="206"/>
      <c r="J468" s="201"/>
      <c r="K468" s="201"/>
      <c r="L468" s="207"/>
      <c r="M468" s="208"/>
      <c r="N468" s="209"/>
      <c r="O468" s="209"/>
      <c r="P468" s="209"/>
      <c r="Q468" s="209"/>
      <c r="R468" s="209"/>
      <c r="S468" s="209"/>
      <c r="T468" s="210"/>
      <c r="AT468" s="211" t="s">
        <v>145</v>
      </c>
      <c r="AU468" s="211" t="s">
        <v>86</v>
      </c>
      <c r="AV468" s="13" t="s">
        <v>86</v>
      </c>
      <c r="AW468" s="13" t="s">
        <v>33</v>
      </c>
      <c r="AX468" s="13" t="s">
        <v>77</v>
      </c>
      <c r="AY468" s="211" t="s">
        <v>137</v>
      </c>
    </row>
    <row r="469" spans="1:65" s="2" customFormat="1" ht="24.2" customHeight="1">
      <c r="A469" s="33"/>
      <c r="B469" s="34"/>
      <c r="C469" s="186" t="s">
        <v>877</v>
      </c>
      <c r="D469" s="186" t="s">
        <v>139</v>
      </c>
      <c r="E469" s="187" t="s">
        <v>878</v>
      </c>
      <c r="F469" s="188" t="s">
        <v>879</v>
      </c>
      <c r="G469" s="189" t="s">
        <v>203</v>
      </c>
      <c r="H469" s="190">
        <v>1.095</v>
      </c>
      <c r="I469" s="191"/>
      <c r="J469" s="192">
        <f>ROUND(I469*H469,0)</f>
        <v>0</v>
      </c>
      <c r="K469" s="193"/>
      <c r="L469" s="38"/>
      <c r="M469" s="194" t="s">
        <v>1</v>
      </c>
      <c r="N469" s="195" t="s">
        <v>42</v>
      </c>
      <c r="O469" s="70"/>
      <c r="P469" s="196">
        <f>O469*H469</f>
        <v>0</v>
      </c>
      <c r="Q469" s="196">
        <v>0</v>
      </c>
      <c r="R469" s="196">
        <f>Q469*H469</f>
        <v>0</v>
      </c>
      <c r="S469" s="196">
        <v>0</v>
      </c>
      <c r="T469" s="197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98" t="s">
        <v>230</v>
      </c>
      <c r="AT469" s="198" t="s">
        <v>139</v>
      </c>
      <c r="AU469" s="198" t="s">
        <v>86</v>
      </c>
      <c r="AY469" s="16" t="s">
        <v>137</v>
      </c>
      <c r="BE469" s="199">
        <f>IF(N469="základní",J469,0)</f>
        <v>0</v>
      </c>
      <c r="BF469" s="199">
        <f>IF(N469="snížená",J469,0)</f>
        <v>0</v>
      </c>
      <c r="BG469" s="199">
        <f>IF(N469="zákl. přenesená",J469,0)</f>
        <v>0</v>
      </c>
      <c r="BH469" s="199">
        <f>IF(N469="sníž. přenesená",J469,0)</f>
        <v>0</v>
      </c>
      <c r="BI469" s="199">
        <f>IF(N469="nulová",J469,0)</f>
        <v>0</v>
      </c>
      <c r="BJ469" s="16" t="s">
        <v>8</v>
      </c>
      <c r="BK469" s="199">
        <f>ROUND(I469*H469,0)</f>
        <v>0</v>
      </c>
      <c r="BL469" s="16" t="s">
        <v>230</v>
      </c>
      <c r="BM469" s="198" t="s">
        <v>880</v>
      </c>
    </row>
    <row r="470" spans="1:65" s="12" customFormat="1" ht="22.9" customHeight="1">
      <c r="B470" s="170"/>
      <c r="C470" s="171"/>
      <c r="D470" s="172" t="s">
        <v>76</v>
      </c>
      <c r="E470" s="184" t="s">
        <v>881</v>
      </c>
      <c r="F470" s="184" t="s">
        <v>882</v>
      </c>
      <c r="G470" s="171"/>
      <c r="H470" s="171"/>
      <c r="I470" s="174"/>
      <c r="J470" s="185">
        <f>BK470</f>
        <v>0</v>
      </c>
      <c r="K470" s="171"/>
      <c r="L470" s="176"/>
      <c r="M470" s="177"/>
      <c r="N470" s="178"/>
      <c r="O470" s="178"/>
      <c r="P470" s="179">
        <f>SUM(P471:P475)</f>
        <v>0</v>
      </c>
      <c r="Q470" s="178"/>
      <c r="R470" s="179">
        <f>SUM(R471:R475)</f>
        <v>0</v>
      </c>
      <c r="S470" s="178"/>
      <c r="T470" s="180">
        <f>SUM(T471:T475)</f>
        <v>7.2270505999999992</v>
      </c>
      <c r="AR470" s="181" t="s">
        <v>86</v>
      </c>
      <c r="AT470" s="182" t="s">
        <v>76</v>
      </c>
      <c r="AU470" s="182" t="s">
        <v>8</v>
      </c>
      <c r="AY470" s="181" t="s">
        <v>137</v>
      </c>
      <c r="BK470" s="183">
        <f>SUM(BK471:BK475)</f>
        <v>0</v>
      </c>
    </row>
    <row r="471" spans="1:65" s="2" customFormat="1" ht="24.2" customHeight="1">
      <c r="A471" s="33"/>
      <c r="B471" s="34"/>
      <c r="C471" s="186" t="s">
        <v>883</v>
      </c>
      <c r="D471" s="186" t="s">
        <v>139</v>
      </c>
      <c r="E471" s="187" t="s">
        <v>884</v>
      </c>
      <c r="F471" s="188" t="s">
        <v>885</v>
      </c>
      <c r="G471" s="189" t="s">
        <v>142</v>
      </c>
      <c r="H471" s="190">
        <v>450.87</v>
      </c>
      <c r="I471" s="191"/>
      <c r="J471" s="192">
        <f>ROUND(I471*H471,0)</f>
        <v>0</v>
      </c>
      <c r="K471" s="193"/>
      <c r="L471" s="38"/>
      <c r="M471" s="194" t="s">
        <v>1</v>
      </c>
      <c r="N471" s="195" t="s">
        <v>42</v>
      </c>
      <c r="O471" s="70"/>
      <c r="P471" s="196">
        <f>O471*H471</f>
        <v>0</v>
      </c>
      <c r="Q471" s="196">
        <v>0</v>
      </c>
      <c r="R471" s="196">
        <f>Q471*H471</f>
        <v>0</v>
      </c>
      <c r="S471" s="196">
        <v>1.533E-2</v>
      </c>
      <c r="T471" s="197">
        <f>S471*H471</f>
        <v>6.9118370999999996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98" t="s">
        <v>230</v>
      </c>
      <c r="AT471" s="198" t="s">
        <v>139</v>
      </c>
      <c r="AU471" s="198" t="s">
        <v>86</v>
      </c>
      <c r="AY471" s="16" t="s">
        <v>137</v>
      </c>
      <c r="BE471" s="199">
        <f>IF(N471="základní",J471,0)</f>
        <v>0</v>
      </c>
      <c r="BF471" s="199">
        <f>IF(N471="snížená",J471,0)</f>
        <v>0</v>
      </c>
      <c r="BG471" s="199">
        <f>IF(N471="zákl. přenesená",J471,0)</f>
        <v>0</v>
      </c>
      <c r="BH471" s="199">
        <f>IF(N471="sníž. přenesená",J471,0)</f>
        <v>0</v>
      </c>
      <c r="BI471" s="199">
        <f>IF(N471="nulová",J471,0)</f>
        <v>0</v>
      </c>
      <c r="BJ471" s="16" t="s">
        <v>8</v>
      </c>
      <c r="BK471" s="199">
        <f>ROUND(I471*H471,0)</f>
        <v>0</v>
      </c>
      <c r="BL471" s="16" t="s">
        <v>230</v>
      </c>
      <c r="BM471" s="198" t="s">
        <v>886</v>
      </c>
    </row>
    <row r="472" spans="1:65" s="13" customFormat="1">
      <c r="B472" s="200"/>
      <c r="C472" s="201"/>
      <c r="D472" s="202" t="s">
        <v>145</v>
      </c>
      <c r="E472" s="203" t="s">
        <v>1</v>
      </c>
      <c r="F472" s="204" t="s">
        <v>887</v>
      </c>
      <c r="G472" s="201"/>
      <c r="H472" s="205">
        <v>450.87</v>
      </c>
      <c r="I472" s="206"/>
      <c r="J472" s="201"/>
      <c r="K472" s="201"/>
      <c r="L472" s="207"/>
      <c r="M472" s="208"/>
      <c r="N472" s="209"/>
      <c r="O472" s="209"/>
      <c r="P472" s="209"/>
      <c r="Q472" s="209"/>
      <c r="R472" s="209"/>
      <c r="S472" s="209"/>
      <c r="T472" s="210"/>
      <c r="AT472" s="211" t="s">
        <v>145</v>
      </c>
      <c r="AU472" s="211" t="s">
        <v>86</v>
      </c>
      <c r="AV472" s="13" t="s">
        <v>86</v>
      </c>
      <c r="AW472" s="13" t="s">
        <v>33</v>
      </c>
      <c r="AX472" s="13" t="s">
        <v>77</v>
      </c>
      <c r="AY472" s="211" t="s">
        <v>137</v>
      </c>
    </row>
    <row r="473" spans="1:65" s="2" customFormat="1" ht="24.2" customHeight="1">
      <c r="A473" s="33"/>
      <c r="B473" s="34"/>
      <c r="C473" s="186" t="s">
        <v>888</v>
      </c>
      <c r="D473" s="186" t="s">
        <v>139</v>
      </c>
      <c r="E473" s="187" t="s">
        <v>889</v>
      </c>
      <c r="F473" s="188" t="s">
        <v>890</v>
      </c>
      <c r="G473" s="189" t="s">
        <v>502</v>
      </c>
      <c r="H473" s="190">
        <v>39.549999999999997</v>
      </c>
      <c r="I473" s="191"/>
      <c r="J473" s="192">
        <f>ROUND(I473*H473,0)</f>
        <v>0</v>
      </c>
      <c r="K473" s="193"/>
      <c r="L473" s="38"/>
      <c r="M473" s="194" t="s">
        <v>1</v>
      </c>
      <c r="N473" s="195" t="s">
        <v>42</v>
      </c>
      <c r="O473" s="70"/>
      <c r="P473" s="196">
        <f>O473*H473</f>
        <v>0</v>
      </c>
      <c r="Q473" s="196">
        <v>0</v>
      </c>
      <c r="R473" s="196">
        <f>Q473*H473</f>
        <v>0</v>
      </c>
      <c r="S473" s="196">
        <v>7.9699999999999997E-3</v>
      </c>
      <c r="T473" s="197">
        <f>S473*H473</f>
        <v>0.31521349999999998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98" t="s">
        <v>230</v>
      </c>
      <c r="AT473" s="198" t="s">
        <v>139</v>
      </c>
      <c r="AU473" s="198" t="s">
        <v>86</v>
      </c>
      <c r="AY473" s="16" t="s">
        <v>137</v>
      </c>
      <c r="BE473" s="199">
        <f>IF(N473="základní",J473,0)</f>
        <v>0</v>
      </c>
      <c r="BF473" s="199">
        <f>IF(N473="snížená",J473,0)</f>
        <v>0</v>
      </c>
      <c r="BG473" s="199">
        <f>IF(N473="zákl. přenesená",J473,0)</f>
        <v>0</v>
      </c>
      <c r="BH473" s="199">
        <f>IF(N473="sníž. přenesená",J473,0)</f>
        <v>0</v>
      </c>
      <c r="BI473" s="199">
        <f>IF(N473="nulová",J473,0)</f>
        <v>0</v>
      </c>
      <c r="BJ473" s="16" t="s">
        <v>8</v>
      </c>
      <c r="BK473" s="199">
        <f>ROUND(I473*H473,0)</f>
        <v>0</v>
      </c>
      <c r="BL473" s="16" t="s">
        <v>230</v>
      </c>
      <c r="BM473" s="198" t="s">
        <v>891</v>
      </c>
    </row>
    <row r="474" spans="1:65" s="13" customFormat="1">
      <c r="B474" s="200"/>
      <c r="C474" s="201"/>
      <c r="D474" s="202" t="s">
        <v>145</v>
      </c>
      <c r="E474" s="203" t="s">
        <v>1</v>
      </c>
      <c r="F474" s="204" t="s">
        <v>892</v>
      </c>
      <c r="G474" s="201"/>
      <c r="H474" s="205">
        <v>39.549999999999997</v>
      </c>
      <c r="I474" s="206"/>
      <c r="J474" s="201"/>
      <c r="K474" s="201"/>
      <c r="L474" s="207"/>
      <c r="M474" s="208"/>
      <c r="N474" s="209"/>
      <c r="O474" s="209"/>
      <c r="P474" s="209"/>
      <c r="Q474" s="209"/>
      <c r="R474" s="209"/>
      <c r="S474" s="209"/>
      <c r="T474" s="210"/>
      <c r="AT474" s="211" t="s">
        <v>145</v>
      </c>
      <c r="AU474" s="211" t="s">
        <v>86</v>
      </c>
      <c r="AV474" s="13" t="s">
        <v>86</v>
      </c>
      <c r="AW474" s="13" t="s">
        <v>33</v>
      </c>
      <c r="AX474" s="13" t="s">
        <v>77</v>
      </c>
      <c r="AY474" s="211" t="s">
        <v>137</v>
      </c>
    </row>
    <row r="475" spans="1:65" s="2" customFormat="1" ht="14.45" customHeight="1">
      <c r="A475" s="33"/>
      <c r="B475" s="34"/>
      <c r="C475" s="186" t="s">
        <v>893</v>
      </c>
      <c r="D475" s="186" t="s">
        <v>139</v>
      </c>
      <c r="E475" s="187" t="s">
        <v>894</v>
      </c>
      <c r="F475" s="188" t="s">
        <v>895</v>
      </c>
      <c r="G475" s="189" t="s">
        <v>502</v>
      </c>
      <c r="H475" s="190">
        <v>11</v>
      </c>
      <c r="I475" s="191"/>
      <c r="J475" s="192">
        <f>ROUND(I475*H475,0)</f>
        <v>0</v>
      </c>
      <c r="K475" s="193"/>
      <c r="L475" s="38"/>
      <c r="M475" s="194" t="s">
        <v>1</v>
      </c>
      <c r="N475" s="195" t="s">
        <v>42</v>
      </c>
      <c r="O475" s="70"/>
      <c r="P475" s="196">
        <f>O475*H475</f>
        <v>0</v>
      </c>
      <c r="Q475" s="196">
        <v>0</v>
      </c>
      <c r="R475" s="196">
        <f>Q475*H475</f>
        <v>0</v>
      </c>
      <c r="S475" s="196">
        <v>0</v>
      </c>
      <c r="T475" s="197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98" t="s">
        <v>230</v>
      </c>
      <c r="AT475" s="198" t="s">
        <v>139</v>
      </c>
      <c r="AU475" s="198" t="s">
        <v>86</v>
      </c>
      <c r="AY475" s="16" t="s">
        <v>137</v>
      </c>
      <c r="BE475" s="199">
        <f>IF(N475="základní",J475,0)</f>
        <v>0</v>
      </c>
      <c r="BF475" s="199">
        <f>IF(N475="snížená",J475,0)</f>
        <v>0</v>
      </c>
      <c r="BG475" s="199">
        <f>IF(N475="zákl. přenesená",J475,0)</f>
        <v>0</v>
      </c>
      <c r="BH475" s="199">
        <f>IF(N475="sníž. přenesená",J475,0)</f>
        <v>0</v>
      </c>
      <c r="BI475" s="199">
        <f>IF(N475="nulová",J475,0)</f>
        <v>0</v>
      </c>
      <c r="BJ475" s="16" t="s">
        <v>8</v>
      </c>
      <c r="BK475" s="199">
        <f>ROUND(I475*H475,0)</f>
        <v>0</v>
      </c>
      <c r="BL475" s="16" t="s">
        <v>230</v>
      </c>
      <c r="BM475" s="198" t="s">
        <v>896</v>
      </c>
    </row>
    <row r="476" spans="1:65" s="12" customFormat="1" ht="22.9" customHeight="1">
      <c r="B476" s="170"/>
      <c r="C476" s="171"/>
      <c r="D476" s="172" t="s">
        <v>76</v>
      </c>
      <c r="E476" s="184" t="s">
        <v>897</v>
      </c>
      <c r="F476" s="184" t="s">
        <v>898</v>
      </c>
      <c r="G476" s="171"/>
      <c r="H476" s="171"/>
      <c r="I476" s="174"/>
      <c r="J476" s="185">
        <f>BK476</f>
        <v>0</v>
      </c>
      <c r="K476" s="171"/>
      <c r="L476" s="176"/>
      <c r="M476" s="177"/>
      <c r="N476" s="178"/>
      <c r="O476" s="178"/>
      <c r="P476" s="179">
        <f>SUM(P477:P486)</f>
        <v>0</v>
      </c>
      <c r="Q476" s="178"/>
      <c r="R476" s="179">
        <f>SUM(R477:R486)</f>
        <v>4.7088787999999999</v>
      </c>
      <c r="S476" s="178"/>
      <c r="T476" s="180">
        <f>SUM(T477:T486)</f>
        <v>1.7549999999999999</v>
      </c>
      <c r="AR476" s="181" t="s">
        <v>86</v>
      </c>
      <c r="AT476" s="182" t="s">
        <v>76</v>
      </c>
      <c r="AU476" s="182" t="s">
        <v>8</v>
      </c>
      <c r="AY476" s="181" t="s">
        <v>137</v>
      </c>
      <c r="BK476" s="183">
        <f>SUM(BK477:BK486)</f>
        <v>0</v>
      </c>
    </row>
    <row r="477" spans="1:65" s="2" customFormat="1" ht="14.45" customHeight="1">
      <c r="A477" s="33"/>
      <c r="B477" s="34"/>
      <c r="C477" s="186" t="s">
        <v>899</v>
      </c>
      <c r="D477" s="186" t="s">
        <v>139</v>
      </c>
      <c r="E477" s="187" t="s">
        <v>900</v>
      </c>
      <c r="F477" s="188" t="s">
        <v>901</v>
      </c>
      <c r="G477" s="189" t="s">
        <v>142</v>
      </c>
      <c r="H477" s="190">
        <v>3.22</v>
      </c>
      <c r="I477" s="191"/>
      <c r="J477" s="192">
        <f>ROUND(I477*H477,0)</f>
        <v>0</v>
      </c>
      <c r="K477" s="193"/>
      <c r="L477" s="38"/>
      <c r="M477" s="194" t="s">
        <v>1</v>
      </c>
      <c r="N477" s="195" t="s">
        <v>42</v>
      </c>
      <c r="O477" s="70"/>
      <c r="P477" s="196">
        <f>O477*H477</f>
        <v>0</v>
      </c>
      <c r="Q477" s="196">
        <v>6.0000000000000002E-5</v>
      </c>
      <c r="R477" s="196">
        <f>Q477*H477</f>
        <v>1.9320000000000001E-4</v>
      </c>
      <c r="S477" s="196">
        <v>0</v>
      </c>
      <c r="T477" s="197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98" t="s">
        <v>230</v>
      </c>
      <c r="AT477" s="198" t="s">
        <v>139</v>
      </c>
      <c r="AU477" s="198" t="s">
        <v>86</v>
      </c>
      <c r="AY477" s="16" t="s">
        <v>137</v>
      </c>
      <c r="BE477" s="199">
        <f>IF(N477="základní",J477,0)</f>
        <v>0</v>
      </c>
      <c r="BF477" s="199">
        <f>IF(N477="snížená",J477,0)</f>
        <v>0</v>
      </c>
      <c r="BG477" s="199">
        <f>IF(N477="zákl. přenesená",J477,0)</f>
        <v>0</v>
      </c>
      <c r="BH477" s="199">
        <f>IF(N477="sníž. přenesená",J477,0)</f>
        <v>0</v>
      </c>
      <c r="BI477" s="199">
        <f>IF(N477="nulová",J477,0)</f>
        <v>0</v>
      </c>
      <c r="BJ477" s="16" t="s">
        <v>8</v>
      </c>
      <c r="BK477" s="199">
        <f>ROUND(I477*H477,0)</f>
        <v>0</v>
      </c>
      <c r="BL477" s="16" t="s">
        <v>230</v>
      </c>
      <c r="BM477" s="198" t="s">
        <v>902</v>
      </c>
    </row>
    <row r="478" spans="1:65" s="13" customFormat="1">
      <c r="B478" s="200"/>
      <c r="C478" s="201"/>
      <c r="D478" s="202" t="s">
        <v>145</v>
      </c>
      <c r="E478" s="203" t="s">
        <v>1</v>
      </c>
      <c r="F478" s="204" t="s">
        <v>903</v>
      </c>
      <c r="G478" s="201"/>
      <c r="H478" s="205">
        <v>3.22</v>
      </c>
      <c r="I478" s="206"/>
      <c r="J478" s="201"/>
      <c r="K478" s="201"/>
      <c r="L478" s="207"/>
      <c r="M478" s="208"/>
      <c r="N478" s="209"/>
      <c r="O478" s="209"/>
      <c r="P478" s="209"/>
      <c r="Q478" s="209"/>
      <c r="R478" s="209"/>
      <c r="S478" s="209"/>
      <c r="T478" s="210"/>
      <c r="AT478" s="211" t="s">
        <v>145</v>
      </c>
      <c r="AU478" s="211" t="s">
        <v>86</v>
      </c>
      <c r="AV478" s="13" t="s">
        <v>86</v>
      </c>
      <c r="AW478" s="13" t="s">
        <v>33</v>
      </c>
      <c r="AX478" s="13" t="s">
        <v>77</v>
      </c>
      <c r="AY478" s="211" t="s">
        <v>137</v>
      </c>
    </row>
    <row r="479" spans="1:65" s="2" customFormat="1" ht="24.2" customHeight="1">
      <c r="A479" s="33"/>
      <c r="B479" s="34"/>
      <c r="C479" s="186" t="s">
        <v>904</v>
      </c>
      <c r="D479" s="186" t="s">
        <v>139</v>
      </c>
      <c r="E479" s="187" t="s">
        <v>905</v>
      </c>
      <c r="F479" s="188" t="s">
        <v>906</v>
      </c>
      <c r="G479" s="189" t="s">
        <v>142</v>
      </c>
      <c r="H479" s="190">
        <v>590</v>
      </c>
      <c r="I479" s="191"/>
      <c r="J479" s="192">
        <f>ROUND(I479*H479,0)</f>
        <v>0</v>
      </c>
      <c r="K479" s="193"/>
      <c r="L479" s="38"/>
      <c r="M479" s="194" t="s">
        <v>1</v>
      </c>
      <c r="N479" s="195" t="s">
        <v>42</v>
      </c>
      <c r="O479" s="70"/>
      <c r="P479" s="196">
        <f>O479*H479</f>
        <v>0</v>
      </c>
      <c r="Q479" s="196">
        <v>3.6000000000000002E-4</v>
      </c>
      <c r="R479" s="196">
        <f>Q479*H479</f>
        <v>0.21240000000000001</v>
      </c>
      <c r="S479" s="196">
        <v>0</v>
      </c>
      <c r="T479" s="197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98" t="s">
        <v>230</v>
      </c>
      <c r="AT479" s="198" t="s">
        <v>139</v>
      </c>
      <c r="AU479" s="198" t="s">
        <v>86</v>
      </c>
      <c r="AY479" s="16" t="s">
        <v>137</v>
      </c>
      <c r="BE479" s="199">
        <f>IF(N479="základní",J479,0)</f>
        <v>0</v>
      </c>
      <c r="BF479" s="199">
        <f>IF(N479="snížená",J479,0)</f>
        <v>0</v>
      </c>
      <c r="BG479" s="199">
        <f>IF(N479="zákl. přenesená",J479,0)</f>
        <v>0</v>
      </c>
      <c r="BH479" s="199">
        <f>IF(N479="sníž. přenesená",J479,0)</f>
        <v>0</v>
      </c>
      <c r="BI479" s="199">
        <f>IF(N479="nulová",J479,0)</f>
        <v>0</v>
      </c>
      <c r="BJ479" s="16" t="s">
        <v>8</v>
      </c>
      <c r="BK479" s="199">
        <f>ROUND(I479*H479,0)</f>
        <v>0</v>
      </c>
      <c r="BL479" s="16" t="s">
        <v>230</v>
      </c>
      <c r="BM479" s="198" t="s">
        <v>907</v>
      </c>
    </row>
    <row r="480" spans="1:65" s="13" customFormat="1">
      <c r="B480" s="200"/>
      <c r="C480" s="201"/>
      <c r="D480" s="202" t="s">
        <v>145</v>
      </c>
      <c r="E480" s="203" t="s">
        <v>1</v>
      </c>
      <c r="F480" s="204" t="s">
        <v>908</v>
      </c>
      <c r="G480" s="201"/>
      <c r="H480" s="205">
        <v>590</v>
      </c>
      <c r="I480" s="206"/>
      <c r="J480" s="201"/>
      <c r="K480" s="201"/>
      <c r="L480" s="207"/>
      <c r="M480" s="208"/>
      <c r="N480" s="209"/>
      <c r="O480" s="209"/>
      <c r="P480" s="209"/>
      <c r="Q480" s="209"/>
      <c r="R480" s="209"/>
      <c r="S480" s="209"/>
      <c r="T480" s="210"/>
      <c r="AT480" s="211" t="s">
        <v>145</v>
      </c>
      <c r="AU480" s="211" t="s">
        <v>86</v>
      </c>
      <c r="AV480" s="13" t="s">
        <v>86</v>
      </c>
      <c r="AW480" s="13" t="s">
        <v>33</v>
      </c>
      <c r="AX480" s="13" t="s">
        <v>77</v>
      </c>
      <c r="AY480" s="211" t="s">
        <v>137</v>
      </c>
    </row>
    <row r="481" spans="1:65" s="2" customFormat="1" ht="14.45" customHeight="1">
      <c r="A481" s="33"/>
      <c r="B481" s="34"/>
      <c r="C481" s="212" t="s">
        <v>909</v>
      </c>
      <c r="D481" s="212" t="s">
        <v>220</v>
      </c>
      <c r="E481" s="213" t="s">
        <v>910</v>
      </c>
      <c r="F481" s="214" t="s">
        <v>911</v>
      </c>
      <c r="G481" s="215" t="s">
        <v>142</v>
      </c>
      <c r="H481" s="216">
        <v>652.54200000000003</v>
      </c>
      <c r="I481" s="217"/>
      <c r="J481" s="218">
        <f>ROUND(I481*H481,0)</f>
        <v>0</v>
      </c>
      <c r="K481" s="219"/>
      <c r="L481" s="220"/>
      <c r="M481" s="221" t="s">
        <v>1</v>
      </c>
      <c r="N481" s="222" t="s">
        <v>42</v>
      </c>
      <c r="O481" s="70"/>
      <c r="P481" s="196">
        <f>O481*H481</f>
        <v>0</v>
      </c>
      <c r="Q481" s="196">
        <v>6.7999999999999996E-3</v>
      </c>
      <c r="R481" s="196">
        <f>Q481*H481</f>
        <v>4.4372856000000001</v>
      </c>
      <c r="S481" s="196">
        <v>0</v>
      </c>
      <c r="T481" s="197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98" t="s">
        <v>320</v>
      </c>
      <c r="AT481" s="198" t="s">
        <v>220</v>
      </c>
      <c r="AU481" s="198" t="s">
        <v>86</v>
      </c>
      <c r="AY481" s="16" t="s">
        <v>137</v>
      </c>
      <c r="BE481" s="199">
        <f>IF(N481="základní",J481,0)</f>
        <v>0</v>
      </c>
      <c r="BF481" s="199">
        <f>IF(N481="snížená",J481,0)</f>
        <v>0</v>
      </c>
      <c r="BG481" s="199">
        <f>IF(N481="zákl. přenesená",J481,0)</f>
        <v>0</v>
      </c>
      <c r="BH481" s="199">
        <f>IF(N481="sníž. přenesená",J481,0)</f>
        <v>0</v>
      </c>
      <c r="BI481" s="199">
        <f>IF(N481="nulová",J481,0)</f>
        <v>0</v>
      </c>
      <c r="BJ481" s="16" t="s">
        <v>8</v>
      </c>
      <c r="BK481" s="199">
        <f>ROUND(I481*H481,0)</f>
        <v>0</v>
      </c>
      <c r="BL481" s="16" t="s">
        <v>230</v>
      </c>
      <c r="BM481" s="198" t="s">
        <v>912</v>
      </c>
    </row>
    <row r="482" spans="1:65" s="13" customFormat="1">
      <c r="B482" s="200"/>
      <c r="C482" s="201"/>
      <c r="D482" s="202" t="s">
        <v>145</v>
      </c>
      <c r="E482" s="203" t="s">
        <v>1</v>
      </c>
      <c r="F482" s="204" t="s">
        <v>913</v>
      </c>
      <c r="G482" s="201"/>
      <c r="H482" s="205">
        <v>649</v>
      </c>
      <c r="I482" s="206"/>
      <c r="J482" s="201"/>
      <c r="K482" s="201"/>
      <c r="L482" s="207"/>
      <c r="M482" s="208"/>
      <c r="N482" s="209"/>
      <c r="O482" s="209"/>
      <c r="P482" s="209"/>
      <c r="Q482" s="209"/>
      <c r="R482" s="209"/>
      <c r="S482" s="209"/>
      <c r="T482" s="210"/>
      <c r="AT482" s="211" t="s">
        <v>145</v>
      </c>
      <c r="AU482" s="211" t="s">
        <v>86</v>
      </c>
      <c r="AV482" s="13" t="s">
        <v>86</v>
      </c>
      <c r="AW482" s="13" t="s">
        <v>33</v>
      </c>
      <c r="AX482" s="13" t="s">
        <v>77</v>
      </c>
      <c r="AY482" s="211" t="s">
        <v>137</v>
      </c>
    </row>
    <row r="483" spans="1:65" s="13" customFormat="1">
      <c r="B483" s="200"/>
      <c r="C483" s="201"/>
      <c r="D483" s="202" t="s">
        <v>145</v>
      </c>
      <c r="E483" s="203" t="s">
        <v>1</v>
      </c>
      <c r="F483" s="204" t="s">
        <v>914</v>
      </c>
      <c r="G483" s="201"/>
      <c r="H483" s="205">
        <v>3.5419999999999998</v>
      </c>
      <c r="I483" s="206"/>
      <c r="J483" s="201"/>
      <c r="K483" s="201"/>
      <c r="L483" s="207"/>
      <c r="M483" s="208"/>
      <c r="N483" s="209"/>
      <c r="O483" s="209"/>
      <c r="P483" s="209"/>
      <c r="Q483" s="209"/>
      <c r="R483" s="209"/>
      <c r="S483" s="209"/>
      <c r="T483" s="210"/>
      <c r="AT483" s="211" t="s">
        <v>145</v>
      </c>
      <c r="AU483" s="211" t="s">
        <v>86</v>
      </c>
      <c r="AV483" s="13" t="s">
        <v>86</v>
      </c>
      <c r="AW483" s="13" t="s">
        <v>33</v>
      </c>
      <c r="AX483" s="13" t="s">
        <v>77</v>
      </c>
      <c r="AY483" s="211" t="s">
        <v>137</v>
      </c>
    </row>
    <row r="484" spans="1:65" s="2" customFormat="1" ht="24.2" customHeight="1">
      <c r="A484" s="33"/>
      <c r="B484" s="34"/>
      <c r="C484" s="186" t="s">
        <v>915</v>
      </c>
      <c r="D484" s="186" t="s">
        <v>139</v>
      </c>
      <c r="E484" s="187" t="s">
        <v>916</v>
      </c>
      <c r="F484" s="188" t="s">
        <v>917</v>
      </c>
      <c r="G484" s="189" t="s">
        <v>142</v>
      </c>
      <c r="H484" s="190">
        <v>590</v>
      </c>
      <c r="I484" s="191"/>
      <c r="J484" s="192">
        <f>ROUND(I484*H484,0)</f>
        <v>0</v>
      </c>
      <c r="K484" s="193"/>
      <c r="L484" s="38"/>
      <c r="M484" s="194" t="s">
        <v>1</v>
      </c>
      <c r="N484" s="195" t="s">
        <v>42</v>
      </c>
      <c r="O484" s="70"/>
      <c r="P484" s="196">
        <f>O484*H484</f>
        <v>0</v>
      </c>
      <c r="Q484" s="196">
        <v>1E-4</v>
      </c>
      <c r="R484" s="196">
        <f>Q484*H484</f>
        <v>5.9000000000000004E-2</v>
      </c>
      <c r="S484" s="196">
        <v>0</v>
      </c>
      <c r="T484" s="197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98" t="s">
        <v>230</v>
      </c>
      <c r="AT484" s="198" t="s">
        <v>139</v>
      </c>
      <c r="AU484" s="198" t="s">
        <v>86</v>
      </c>
      <c r="AY484" s="16" t="s">
        <v>137</v>
      </c>
      <c r="BE484" s="199">
        <f>IF(N484="základní",J484,0)</f>
        <v>0</v>
      </c>
      <c r="BF484" s="199">
        <f>IF(N484="snížená",J484,0)</f>
        <v>0</v>
      </c>
      <c r="BG484" s="199">
        <f>IF(N484="zákl. přenesená",J484,0)</f>
        <v>0</v>
      </c>
      <c r="BH484" s="199">
        <f>IF(N484="sníž. přenesená",J484,0)</f>
        <v>0</v>
      </c>
      <c r="BI484" s="199">
        <f>IF(N484="nulová",J484,0)</f>
        <v>0</v>
      </c>
      <c r="BJ484" s="16" t="s">
        <v>8</v>
      </c>
      <c r="BK484" s="199">
        <f>ROUND(I484*H484,0)</f>
        <v>0</v>
      </c>
      <c r="BL484" s="16" t="s">
        <v>230</v>
      </c>
      <c r="BM484" s="198" t="s">
        <v>918</v>
      </c>
    </row>
    <row r="485" spans="1:65" s="2" customFormat="1" ht="14.45" customHeight="1">
      <c r="A485" s="33"/>
      <c r="B485" s="34"/>
      <c r="C485" s="186" t="s">
        <v>919</v>
      </c>
      <c r="D485" s="186" t="s">
        <v>139</v>
      </c>
      <c r="E485" s="187" t="s">
        <v>920</v>
      </c>
      <c r="F485" s="188" t="s">
        <v>921</v>
      </c>
      <c r="G485" s="189" t="s">
        <v>558</v>
      </c>
      <c r="H485" s="190">
        <v>10</v>
      </c>
      <c r="I485" s="191"/>
      <c r="J485" s="192">
        <f>ROUND(I485*H485,0)</f>
        <v>0</v>
      </c>
      <c r="K485" s="193"/>
      <c r="L485" s="38"/>
      <c r="M485" s="194" t="s">
        <v>1</v>
      </c>
      <c r="N485" s="195" t="s">
        <v>42</v>
      </c>
      <c r="O485" s="70"/>
      <c r="P485" s="196">
        <f>O485*H485</f>
        <v>0</v>
      </c>
      <c r="Q485" s="196">
        <v>0</v>
      </c>
      <c r="R485" s="196">
        <f>Q485*H485</f>
        <v>0</v>
      </c>
      <c r="S485" s="196">
        <v>0.17549999999999999</v>
      </c>
      <c r="T485" s="197">
        <f>S485*H485</f>
        <v>1.7549999999999999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98" t="s">
        <v>230</v>
      </c>
      <c r="AT485" s="198" t="s">
        <v>139</v>
      </c>
      <c r="AU485" s="198" t="s">
        <v>86</v>
      </c>
      <c r="AY485" s="16" t="s">
        <v>137</v>
      </c>
      <c r="BE485" s="199">
        <f>IF(N485="základní",J485,0)</f>
        <v>0</v>
      </c>
      <c r="BF485" s="199">
        <f>IF(N485="snížená",J485,0)</f>
        <v>0</v>
      </c>
      <c r="BG485" s="199">
        <f>IF(N485="zákl. přenesená",J485,0)</f>
        <v>0</v>
      </c>
      <c r="BH485" s="199">
        <f>IF(N485="sníž. přenesená",J485,0)</f>
        <v>0</v>
      </c>
      <c r="BI485" s="199">
        <f>IF(N485="nulová",J485,0)</f>
        <v>0</v>
      </c>
      <c r="BJ485" s="16" t="s">
        <v>8</v>
      </c>
      <c r="BK485" s="199">
        <f>ROUND(I485*H485,0)</f>
        <v>0</v>
      </c>
      <c r="BL485" s="16" t="s">
        <v>230</v>
      </c>
      <c r="BM485" s="198" t="s">
        <v>922</v>
      </c>
    </row>
    <row r="486" spans="1:65" s="2" customFormat="1" ht="24.2" customHeight="1">
      <c r="A486" s="33"/>
      <c r="B486" s="34"/>
      <c r="C486" s="186" t="s">
        <v>923</v>
      </c>
      <c r="D486" s="186" t="s">
        <v>139</v>
      </c>
      <c r="E486" s="187" t="s">
        <v>924</v>
      </c>
      <c r="F486" s="188" t="s">
        <v>925</v>
      </c>
      <c r="G486" s="189" t="s">
        <v>203</v>
      </c>
      <c r="H486" s="190">
        <v>4.7089999999999996</v>
      </c>
      <c r="I486" s="191"/>
      <c r="J486" s="192">
        <f>ROUND(I486*H486,0)</f>
        <v>0</v>
      </c>
      <c r="K486" s="193"/>
      <c r="L486" s="38"/>
      <c r="M486" s="194" t="s">
        <v>1</v>
      </c>
      <c r="N486" s="195" t="s">
        <v>42</v>
      </c>
      <c r="O486" s="70"/>
      <c r="P486" s="196">
        <f>O486*H486</f>
        <v>0</v>
      </c>
      <c r="Q486" s="196">
        <v>0</v>
      </c>
      <c r="R486" s="196">
        <f>Q486*H486</f>
        <v>0</v>
      </c>
      <c r="S486" s="196">
        <v>0</v>
      </c>
      <c r="T486" s="197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98" t="s">
        <v>230</v>
      </c>
      <c r="AT486" s="198" t="s">
        <v>139</v>
      </c>
      <c r="AU486" s="198" t="s">
        <v>86</v>
      </c>
      <c r="AY486" s="16" t="s">
        <v>137</v>
      </c>
      <c r="BE486" s="199">
        <f>IF(N486="základní",J486,0)</f>
        <v>0</v>
      </c>
      <c r="BF486" s="199">
        <f>IF(N486="snížená",J486,0)</f>
        <v>0</v>
      </c>
      <c r="BG486" s="199">
        <f>IF(N486="zákl. přenesená",J486,0)</f>
        <v>0</v>
      </c>
      <c r="BH486" s="199">
        <f>IF(N486="sníž. přenesená",J486,0)</f>
        <v>0</v>
      </c>
      <c r="BI486" s="199">
        <f>IF(N486="nulová",J486,0)</f>
        <v>0</v>
      </c>
      <c r="BJ486" s="16" t="s">
        <v>8</v>
      </c>
      <c r="BK486" s="199">
        <f>ROUND(I486*H486,0)</f>
        <v>0</v>
      </c>
      <c r="BL486" s="16" t="s">
        <v>230</v>
      </c>
      <c r="BM486" s="198" t="s">
        <v>926</v>
      </c>
    </row>
    <row r="487" spans="1:65" s="12" customFormat="1" ht="22.9" customHeight="1">
      <c r="B487" s="170"/>
      <c r="C487" s="171"/>
      <c r="D487" s="172" t="s">
        <v>76</v>
      </c>
      <c r="E487" s="184" t="s">
        <v>927</v>
      </c>
      <c r="F487" s="184" t="s">
        <v>928</v>
      </c>
      <c r="G487" s="171"/>
      <c r="H487" s="171"/>
      <c r="I487" s="174"/>
      <c r="J487" s="185">
        <f>BK487</f>
        <v>0</v>
      </c>
      <c r="K487" s="171"/>
      <c r="L487" s="176"/>
      <c r="M487" s="177"/>
      <c r="N487" s="178"/>
      <c r="O487" s="178"/>
      <c r="P487" s="179">
        <f>SUM(P488:P490)</f>
        <v>0</v>
      </c>
      <c r="Q487" s="178"/>
      <c r="R487" s="179">
        <f>SUM(R488:R490)</f>
        <v>0</v>
      </c>
      <c r="S487" s="178"/>
      <c r="T487" s="180">
        <f>SUM(T488:T490)</f>
        <v>0</v>
      </c>
      <c r="AR487" s="181" t="s">
        <v>86</v>
      </c>
      <c r="AT487" s="182" t="s">
        <v>76</v>
      </c>
      <c r="AU487" s="182" t="s">
        <v>8</v>
      </c>
      <c r="AY487" s="181" t="s">
        <v>137</v>
      </c>
      <c r="BK487" s="183">
        <f>SUM(BK488:BK490)</f>
        <v>0</v>
      </c>
    </row>
    <row r="488" spans="1:65" s="2" customFormat="1" ht="24.2" customHeight="1">
      <c r="A488" s="33"/>
      <c r="B488" s="34"/>
      <c r="C488" s="186" t="s">
        <v>929</v>
      </c>
      <c r="D488" s="186" t="s">
        <v>139</v>
      </c>
      <c r="E488" s="187" t="s">
        <v>930</v>
      </c>
      <c r="F488" s="188" t="s">
        <v>931</v>
      </c>
      <c r="G488" s="189" t="s">
        <v>142</v>
      </c>
      <c r="H488" s="190">
        <v>412.7</v>
      </c>
      <c r="I488" s="191"/>
      <c r="J488" s="192">
        <f>ROUND(I488*H488,0)</f>
        <v>0</v>
      </c>
      <c r="K488" s="193"/>
      <c r="L488" s="38"/>
      <c r="M488" s="194" t="s">
        <v>1</v>
      </c>
      <c r="N488" s="195" t="s">
        <v>42</v>
      </c>
      <c r="O488" s="70"/>
      <c r="P488" s="196">
        <f>O488*H488</f>
        <v>0</v>
      </c>
      <c r="Q488" s="196">
        <v>0</v>
      </c>
      <c r="R488" s="196">
        <f>Q488*H488</f>
        <v>0</v>
      </c>
      <c r="S488" s="196">
        <v>0</v>
      </c>
      <c r="T488" s="197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98" t="s">
        <v>230</v>
      </c>
      <c r="AT488" s="198" t="s">
        <v>139</v>
      </c>
      <c r="AU488" s="198" t="s">
        <v>86</v>
      </c>
      <c r="AY488" s="16" t="s">
        <v>137</v>
      </c>
      <c r="BE488" s="199">
        <f>IF(N488="základní",J488,0)</f>
        <v>0</v>
      </c>
      <c r="BF488" s="199">
        <f>IF(N488="snížená",J488,0)</f>
        <v>0</v>
      </c>
      <c r="BG488" s="199">
        <f>IF(N488="zákl. přenesená",J488,0)</f>
        <v>0</v>
      </c>
      <c r="BH488" s="199">
        <f>IF(N488="sníž. přenesená",J488,0)</f>
        <v>0</v>
      </c>
      <c r="BI488" s="199">
        <f>IF(N488="nulová",J488,0)</f>
        <v>0</v>
      </c>
      <c r="BJ488" s="16" t="s">
        <v>8</v>
      </c>
      <c r="BK488" s="199">
        <f>ROUND(I488*H488,0)</f>
        <v>0</v>
      </c>
      <c r="BL488" s="16" t="s">
        <v>230</v>
      </c>
      <c r="BM488" s="198" t="s">
        <v>932</v>
      </c>
    </row>
    <row r="489" spans="1:65" s="13" customFormat="1">
      <c r="B489" s="200"/>
      <c r="C489" s="201"/>
      <c r="D489" s="202" t="s">
        <v>145</v>
      </c>
      <c r="E489" s="203" t="s">
        <v>1</v>
      </c>
      <c r="F489" s="204" t="s">
        <v>933</v>
      </c>
      <c r="G489" s="201"/>
      <c r="H489" s="205">
        <v>412.7</v>
      </c>
      <c r="I489" s="206"/>
      <c r="J489" s="201"/>
      <c r="K489" s="201"/>
      <c r="L489" s="207"/>
      <c r="M489" s="208"/>
      <c r="N489" s="209"/>
      <c r="O489" s="209"/>
      <c r="P489" s="209"/>
      <c r="Q489" s="209"/>
      <c r="R489" s="209"/>
      <c r="S489" s="209"/>
      <c r="T489" s="210"/>
      <c r="AT489" s="211" t="s">
        <v>145</v>
      </c>
      <c r="AU489" s="211" t="s">
        <v>86</v>
      </c>
      <c r="AV489" s="13" t="s">
        <v>86</v>
      </c>
      <c r="AW489" s="13" t="s">
        <v>33</v>
      </c>
      <c r="AX489" s="13" t="s">
        <v>77</v>
      </c>
      <c r="AY489" s="211" t="s">
        <v>137</v>
      </c>
    </row>
    <row r="490" spans="1:65" s="2" customFormat="1" ht="24.2" customHeight="1">
      <c r="A490" s="33"/>
      <c r="B490" s="34"/>
      <c r="C490" s="186" t="s">
        <v>934</v>
      </c>
      <c r="D490" s="186" t="s">
        <v>139</v>
      </c>
      <c r="E490" s="187" t="s">
        <v>935</v>
      </c>
      <c r="F490" s="188" t="s">
        <v>936</v>
      </c>
      <c r="G490" s="189" t="s">
        <v>937</v>
      </c>
      <c r="H490" s="233"/>
      <c r="I490" s="191"/>
      <c r="J490" s="192">
        <f>ROUND(I490*H490,0)</f>
        <v>0</v>
      </c>
      <c r="K490" s="193"/>
      <c r="L490" s="38"/>
      <c r="M490" s="194" t="s">
        <v>1</v>
      </c>
      <c r="N490" s="195" t="s">
        <v>42</v>
      </c>
      <c r="O490" s="70"/>
      <c r="P490" s="196">
        <f>O490*H490</f>
        <v>0</v>
      </c>
      <c r="Q490" s="196">
        <v>0</v>
      </c>
      <c r="R490" s="196">
        <f>Q490*H490</f>
        <v>0</v>
      </c>
      <c r="S490" s="196">
        <v>0</v>
      </c>
      <c r="T490" s="197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98" t="s">
        <v>230</v>
      </c>
      <c r="AT490" s="198" t="s">
        <v>139</v>
      </c>
      <c r="AU490" s="198" t="s">
        <v>86</v>
      </c>
      <c r="AY490" s="16" t="s">
        <v>137</v>
      </c>
      <c r="BE490" s="199">
        <f>IF(N490="základní",J490,0)</f>
        <v>0</v>
      </c>
      <c r="BF490" s="199">
        <f>IF(N490="snížená",J490,0)</f>
        <v>0</v>
      </c>
      <c r="BG490" s="199">
        <f>IF(N490="zákl. přenesená",J490,0)</f>
        <v>0</v>
      </c>
      <c r="BH490" s="199">
        <f>IF(N490="sníž. přenesená",J490,0)</f>
        <v>0</v>
      </c>
      <c r="BI490" s="199">
        <f>IF(N490="nulová",J490,0)</f>
        <v>0</v>
      </c>
      <c r="BJ490" s="16" t="s">
        <v>8</v>
      </c>
      <c r="BK490" s="199">
        <f>ROUND(I490*H490,0)</f>
        <v>0</v>
      </c>
      <c r="BL490" s="16" t="s">
        <v>230</v>
      </c>
      <c r="BM490" s="198" t="s">
        <v>938</v>
      </c>
    </row>
    <row r="491" spans="1:65" s="12" customFormat="1" ht="22.9" customHeight="1">
      <c r="B491" s="170"/>
      <c r="C491" s="171"/>
      <c r="D491" s="172" t="s">
        <v>76</v>
      </c>
      <c r="E491" s="184" t="s">
        <v>939</v>
      </c>
      <c r="F491" s="184" t="s">
        <v>940</v>
      </c>
      <c r="G491" s="171"/>
      <c r="H491" s="171"/>
      <c r="I491" s="174"/>
      <c r="J491" s="185">
        <f>BK491</f>
        <v>0</v>
      </c>
      <c r="K491" s="171"/>
      <c r="L491" s="176"/>
      <c r="M491" s="177"/>
      <c r="N491" s="178"/>
      <c r="O491" s="178"/>
      <c r="P491" s="179">
        <f>SUM(P492:P496)</f>
        <v>0</v>
      </c>
      <c r="Q491" s="178"/>
      <c r="R491" s="179">
        <f>SUM(R492:R496)</f>
        <v>0.1509452</v>
      </c>
      <c r="S491" s="178"/>
      <c r="T491" s="180">
        <f>SUM(T492:T496)</f>
        <v>0</v>
      </c>
      <c r="AR491" s="181" t="s">
        <v>86</v>
      </c>
      <c r="AT491" s="182" t="s">
        <v>76</v>
      </c>
      <c r="AU491" s="182" t="s">
        <v>8</v>
      </c>
      <c r="AY491" s="181" t="s">
        <v>137</v>
      </c>
      <c r="BK491" s="183">
        <f>SUM(BK492:BK496)</f>
        <v>0</v>
      </c>
    </row>
    <row r="492" spans="1:65" s="2" customFormat="1" ht="24.2" customHeight="1">
      <c r="A492" s="33"/>
      <c r="B492" s="34"/>
      <c r="C492" s="186" t="s">
        <v>941</v>
      </c>
      <c r="D492" s="186" t="s">
        <v>139</v>
      </c>
      <c r="E492" s="187" t="s">
        <v>942</v>
      </c>
      <c r="F492" s="188" t="s">
        <v>943</v>
      </c>
      <c r="G492" s="189" t="s">
        <v>142</v>
      </c>
      <c r="H492" s="190">
        <v>431.27199999999999</v>
      </c>
      <c r="I492" s="191"/>
      <c r="J492" s="192">
        <f>ROUND(I492*H492,0)</f>
        <v>0</v>
      </c>
      <c r="K492" s="193"/>
      <c r="L492" s="38"/>
      <c r="M492" s="194" t="s">
        <v>1</v>
      </c>
      <c r="N492" s="195" t="s">
        <v>42</v>
      </c>
      <c r="O492" s="70"/>
      <c r="P492" s="196">
        <f>O492*H492</f>
        <v>0</v>
      </c>
      <c r="Q492" s="196">
        <v>3.5E-4</v>
      </c>
      <c r="R492" s="196">
        <f>Q492*H492</f>
        <v>0.1509452</v>
      </c>
      <c r="S492" s="196">
        <v>0</v>
      </c>
      <c r="T492" s="197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98" t="s">
        <v>230</v>
      </c>
      <c r="AT492" s="198" t="s">
        <v>139</v>
      </c>
      <c r="AU492" s="198" t="s">
        <v>86</v>
      </c>
      <c r="AY492" s="16" t="s">
        <v>137</v>
      </c>
      <c r="BE492" s="199">
        <f>IF(N492="základní",J492,0)</f>
        <v>0</v>
      </c>
      <c r="BF492" s="199">
        <f>IF(N492="snížená",J492,0)</f>
        <v>0</v>
      </c>
      <c r="BG492" s="199">
        <f>IF(N492="zákl. přenesená",J492,0)</f>
        <v>0</v>
      </c>
      <c r="BH492" s="199">
        <f>IF(N492="sníž. přenesená",J492,0)</f>
        <v>0</v>
      </c>
      <c r="BI492" s="199">
        <f>IF(N492="nulová",J492,0)</f>
        <v>0</v>
      </c>
      <c r="BJ492" s="16" t="s">
        <v>8</v>
      </c>
      <c r="BK492" s="199">
        <f>ROUND(I492*H492,0)</f>
        <v>0</v>
      </c>
      <c r="BL492" s="16" t="s">
        <v>230</v>
      </c>
      <c r="BM492" s="198" t="s">
        <v>944</v>
      </c>
    </row>
    <row r="493" spans="1:65" s="13" customFormat="1">
      <c r="B493" s="200"/>
      <c r="C493" s="201"/>
      <c r="D493" s="202" t="s">
        <v>145</v>
      </c>
      <c r="E493" s="203" t="s">
        <v>1</v>
      </c>
      <c r="F493" s="204" t="s">
        <v>945</v>
      </c>
      <c r="G493" s="201"/>
      <c r="H493" s="205">
        <v>129.72999999999999</v>
      </c>
      <c r="I493" s="206"/>
      <c r="J493" s="201"/>
      <c r="K493" s="201"/>
      <c r="L493" s="207"/>
      <c r="M493" s="208"/>
      <c r="N493" s="209"/>
      <c r="O493" s="209"/>
      <c r="P493" s="209"/>
      <c r="Q493" s="209"/>
      <c r="R493" s="209"/>
      <c r="S493" s="209"/>
      <c r="T493" s="210"/>
      <c r="AT493" s="211" t="s">
        <v>145</v>
      </c>
      <c r="AU493" s="211" t="s">
        <v>86</v>
      </c>
      <c r="AV493" s="13" t="s">
        <v>86</v>
      </c>
      <c r="AW493" s="13" t="s">
        <v>33</v>
      </c>
      <c r="AX493" s="13" t="s">
        <v>77</v>
      </c>
      <c r="AY493" s="211" t="s">
        <v>137</v>
      </c>
    </row>
    <row r="494" spans="1:65" s="13" customFormat="1">
      <c r="B494" s="200"/>
      <c r="C494" s="201"/>
      <c r="D494" s="202" t="s">
        <v>145</v>
      </c>
      <c r="E494" s="203" t="s">
        <v>1</v>
      </c>
      <c r="F494" s="204" t="s">
        <v>946</v>
      </c>
      <c r="G494" s="201"/>
      <c r="H494" s="205">
        <v>111.642</v>
      </c>
      <c r="I494" s="206"/>
      <c r="J494" s="201"/>
      <c r="K494" s="201"/>
      <c r="L494" s="207"/>
      <c r="M494" s="208"/>
      <c r="N494" s="209"/>
      <c r="O494" s="209"/>
      <c r="P494" s="209"/>
      <c r="Q494" s="209"/>
      <c r="R494" s="209"/>
      <c r="S494" s="209"/>
      <c r="T494" s="210"/>
      <c r="AT494" s="211" t="s">
        <v>145</v>
      </c>
      <c r="AU494" s="211" t="s">
        <v>86</v>
      </c>
      <c r="AV494" s="13" t="s">
        <v>86</v>
      </c>
      <c r="AW494" s="13" t="s">
        <v>33</v>
      </c>
      <c r="AX494" s="13" t="s">
        <v>77</v>
      </c>
      <c r="AY494" s="211" t="s">
        <v>137</v>
      </c>
    </row>
    <row r="495" spans="1:65" s="13" customFormat="1">
      <c r="B495" s="200"/>
      <c r="C495" s="201"/>
      <c r="D495" s="202" t="s">
        <v>145</v>
      </c>
      <c r="E495" s="203" t="s">
        <v>1</v>
      </c>
      <c r="F495" s="204" t="s">
        <v>947</v>
      </c>
      <c r="G495" s="201"/>
      <c r="H495" s="205">
        <v>184.2</v>
      </c>
      <c r="I495" s="206"/>
      <c r="J495" s="201"/>
      <c r="K495" s="201"/>
      <c r="L495" s="207"/>
      <c r="M495" s="208"/>
      <c r="N495" s="209"/>
      <c r="O495" s="209"/>
      <c r="P495" s="209"/>
      <c r="Q495" s="209"/>
      <c r="R495" s="209"/>
      <c r="S495" s="209"/>
      <c r="T495" s="210"/>
      <c r="AT495" s="211" t="s">
        <v>145</v>
      </c>
      <c r="AU495" s="211" t="s">
        <v>86</v>
      </c>
      <c r="AV495" s="13" t="s">
        <v>86</v>
      </c>
      <c r="AW495" s="13" t="s">
        <v>33</v>
      </c>
      <c r="AX495" s="13" t="s">
        <v>77</v>
      </c>
      <c r="AY495" s="211" t="s">
        <v>137</v>
      </c>
    </row>
    <row r="496" spans="1:65" s="13" customFormat="1">
      <c r="B496" s="200"/>
      <c r="C496" s="201"/>
      <c r="D496" s="202" t="s">
        <v>145</v>
      </c>
      <c r="E496" s="203" t="s">
        <v>1</v>
      </c>
      <c r="F496" s="204" t="s">
        <v>948</v>
      </c>
      <c r="G496" s="201"/>
      <c r="H496" s="205">
        <v>5.7</v>
      </c>
      <c r="I496" s="206"/>
      <c r="J496" s="201"/>
      <c r="K496" s="201"/>
      <c r="L496" s="207"/>
      <c r="M496" s="208"/>
      <c r="N496" s="209"/>
      <c r="O496" s="209"/>
      <c r="P496" s="209"/>
      <c r="Q496" s="209"/>
      <c r="R496" s="209"/>
      <c r="S496" s="209"/>
      <c r="T496" s="210"/>
      <c r="AT496" s="211" t="s">
        <v>145</v>
      </c>
      <c r="AU496" s="211" t="s">
        <v>86</v>
      </c>
      <c r="AV496" s="13" t="s">
        <v>86</v>
      </c>
      <c r="AW496" s="13" t="s">
        <v>33</v>
      </c>
      <c r="AX496" s="13" t="s">
        <v>77</v>
      </c>
      <c r="AY496" s="211" t="s">
        <v>137</v>
      </c>
    </row>
    <row r="497" spans="1:65" s="12" customFormat="1" ht="22.9" customHeight="1">
      <c r="B497" s="170"/>
      <c r="C497" s="171"/>
      <c r="D497" s="172" t="s">
        <v>76</v>
      </c>
      <c r="E497" s="184" t="s">
        <v>949</v>
      </c>
      <c r="F497" s="184" t="s">
        <v>950</v>
      </c>
      <c r="G497" s="171"/>
      <c r="H497" s="171"/>
      <c r="I497" s="174"/>
      <c r="J497" s="185">
        <f>BK497</f>
        <v>0</v>
      </c>
      <c r="K497" s="171"/>
      <c r="L497" s="176"/>
      <c r="M497" s="177"/>
      <c r="N497" s="178"/>
      <c r="O497" s="178"/>
      <c r="P497" s="179">
        <f>SUM(P498:P500)</f>
        <v>0</v>
      </c>
      <c r="Q497" s="178"/>
      <c r="R497" s="179">
        <f>SUM(R498:R500)</f>
        <v>4.154352E-2</v>
      </c>
      <c r="S497" s="178"/>
      <c r="T497" s="180">
        <f>SUM(T498:T500)</f>
        <v>0</v>
      </c>
      <c r="AR497" s="181" t="s">
        <v>86</v>
      </c>
      <c r="AT497" s="182" t="s">
        <v>76</v>
      </c>
      <c r="AU497" s="182" t="s">
        <v>8</v>
      </c>
      <c r="AY497" s="181" t="s">
        <v>137</v>
      </c>
      <c r="BK497" s="183">
        <f>SUM(BK498:BK500)</f>
        <v>0</v>
      </c>
    </row>
    <row r="498" spans="1:65" s="2" customFormat="1" ht="24.2" customHeight="1">
      <c r="A498" s="33"/>
      <c r="B498" s="34"/>
      <c r="C498" s="186" t="s">
        <v>951</v>
      </c>
      <c r="D498" s="186" t="s">
        <v>139</v>
      </c>
      <c r="E498" s="187" t="s">
        <v>952</v>
      </c>
      <c r="F498" s="188" t="s">
        <v>953</v>
      </c>
      <c r="G498" s="189" t="s">
        <v>142</v>
      </c>
      <c r="H498" s="190">
        <v>90.311999999999998</v>
      </c>
      <c r="I498" s="191"/>
      <c r="J498" s="192">
        <f>ROUND(I498*H498,0)</f>
        <v>0</v>
      </c>
      <c r="K498" s="193"/>
      <c r="L498" s="38"/>
      <c r="M498" s="194" t="s">
        <v>1</v>
      </c>
      <c r="N498" s="195" t="s">
        <v>42</v>
      </c>
      <c r="O498" s="70"/>
      <c r="P498" s="196">
        <f>O498*H498</f>
        <v>0</v>
      </c>
      <c r="Q498" s="196">
        <v>2.0000000000000001E-4</v>
      </c>
      <c r="R498" s="196">
        <f>Q498*H498</f>
        <v>1.8062399999999999E-2</v>
      </c>
      <c r="S498" s="196">
        <v>0</v>
      </c>
      <c r="T498" s="197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98" t="s">
        <v>230</v>
      </c>
      <c r="AT498" s="198" t="s">
        <v>139</v>
      </c>
      <c r="AU498" s="198" t="s">
        <v>86</v>
      </c>
      <c r="AY498" s="16" t="s">
        <v>137</v>
      </c>
      <c r="BE498" s="199">
        <f>IF(N498="základní",J498,0)</f>
        <v>0</v>
      </c>
      <c r="BF498" s="199">
        <f>IF(N498="snížená",J498,0)</f>
        <v>0</v>
      </c>
      <c r="BG498" s="199">
        <f>IF(N498="zákl. přenesená",J498,0)</f>
        <v>0</v>
      </c>
      <c r="BH498" s="199">
        <f>IF(N498="sníž. přenesená",J498,0)</f>
        <v>0</v>
      </c>
      <c r="BI498" s="199">
        <f>IF(N498="nulová",J498,0)</f>
        <v>0</v>
      </c>
      <c r="BJ498" s="16" t="s">
        <v>8</v>
      </c>
      <c r="BK498" s="199">
        <f>ROUND(I498*H498,0)</f>
        <v>0</v>
      </c>
      <c r="BL498" s="16" t="s">
        <v>230</v>
      </c>
      <c r="BM498" s="198" t="s">
        <v>954</v>
      </c>
    </row>
    <row r="499" spans="1:65" s="13" customFormat="1">
      <c r="B499" s="200"/>
      <c r="C499" s="201"/>
      <c r="D499" s="202" t="s">
        <v>145</v>
      </c>
      <c r="E499" s="203" t="s">
        <v>1</v>
      </c>
      <c r="F499" s="204" t="s">
        <v>955</v>
      </c>
      <c r="G499" s="201"/>
      <c r="H499" s="205">
        <v>90.311999999999998</v>
      </c>
      <c r="I499" s="206"/>
      <c r="J499" s="201"/>
      <c r="K499" s="201"/>
      <c r="L499" s="207"/>
      <c r="M499" s="208"/>
      <c r="N499" s="209"/>
      <c r="O499" s="209"/>
      <c r="P499" s="209"/>
      <c r="Q499" s="209"/>
      <c r="R499" s="209"/>
      <c r="S499" s="209"/>
      <c r="T499" s="210"/>
      <c r="AT499" s="211" t="s">
        <v>145</v>
      </c>
      <c r="AU499" s="211" t="s">
        <v>86</v>
      </c>
      <c r="AV499" s="13" t="s">
        <v>86</v>
      </c>
      <c r="AW499" s="13" t="s">
        <v>33</v>
      </c>
      <c r="AX499" s="13" t="s">
        <v>77</v>
      </c>
      <c r="AY499" s="211" t="s">
        <v>137</v>
      </c>
    </row>
    <row r="500" spans="1:65" s="2" customFormat="1" ht="24.2" customHeight="1">
      <c r="A500" s="33"/>
      <c r="B500" s="34"/>
      <c r="C500" s="186" t="s">
        <v>956</v>
      </c>
      <c r="D500" s="186" t="s">
        <v>139</v>
      </c>
      <c r="E500" s="187" t="s">
        <v>957</v>
      </c>
      <c r="F500" s="188" t="s">
        <v>958</v>
      </c>
      <c r="G500" s="189" t="s">
        <v>142</v>
      </c>
      <c r="H500" s="190">
        <v>90.311999999999998</v>
      </c>
      <c r="I500" s="191"/>
      <c r="J500" s="192">
        <f>ROUND(I500*H500,0)</f>
        <v>0</v>
      </c>
      <c r="K500" s="193"/>
      <c r="L500" s="38"/>
      <c r="M500" s="194" t="s">
        <v>1</v>
      </c>
      <c r="N500" s="195" t="s">
        <v>42</v>
      </c>
      <c r="O500" s="70"/>
      <c r="P500" s="196">
        <f>O500*H500</f>
        <v>0</v>
      </c>
      <c r="Q500" s="196">
        <v>2.5999999999999998E-4</v>
      </c>
      <c r="R500" s="196">
        <f>Q500*H500</f>
        <v>2.3481119999999998E-2</v>
      </c>
      <c r="S500" s="196">
        <v>0</v>
      </c>
      <c r="T500" s="197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98" t="s">
        <v>230</v>
      </c>
      <c r="AT500" s="198" t="s">
        <v>139</v>
      </c>
      <c r="AU500" s="198" t="s">
        <v>86</v>
      </c>
      <c r="AY500" s="16" t="s">
        <v>137</v>
      </c>
      <c r="BE500" s="199">
        <f>IF(N500="základní",J500,0)</f>
        <v>0</v>
      </c>
      <c r="BF500" s="199">
        <f>IF(N500="snížená",J500,0)</f>
        <v>0</v>
      </c>
      <c r="BG500" s="199">
        <f>IF(N500="zákl. přenesená",J500,0)</f>
        <v>0</v>
      </c>
      <c r="BH500" s="199">
        <f>IF(N500="sníž. přenesená",J500,0)</f>
        <v>0</v>
      </c>
      <c r="BI500" s="199">
        <f>IF(N500="nulová",J500,0)</f>
        <v>0</v>
      </c>
      <c r="BJ500" s="16" t="s">
        <v>8</v>
      </c>
      <c r="BK500" s="199">
        <f>ROUND(I500*H500,0)</f>
        <v>0</v>
      </c>
      <c r="BL500" s="16" t="s">
        <v>230</v>
      </c>
      <c r="BM500" s="198" t="s">
        <v>959</v>
      </c>
    </row>
    <row r="501" spans="1:65" s="12" customFormat="1" ht="25.9" customHeight="1">
      <c r="B501" s="170"/>
      <c r="C501" s="171"/>
      <c r="D501" s="172" t="s">
        <v>76</v>
      </c>
      <c r="E501" s="173" t="s">
        <v>960</v>
      </c>
      <c r="F501" s="173" t="s">
        <v>961</v>
      </c>
      <c r="G501" s="171"/>
      <c r="H501" s="171"/>
      <c r="I501" s="174"/>
      <c r="J501" s="175">
        <f>BK501</f>
        <v>0</v>
      </c>
      <c r="K501" s="171"/>
      <c r="L501" s="176"/>
      <c r="M501" s="177"/>
      <c r="N501" s="178"/>
      <c r="O501" s="178"/>
      <c r="P501" s="179">
        <f>P502+P505</f>
        <v>0</v>
      </c>
      <c r="Q501" s="178"/>
      <c r="R501" s="179">
        <f>R502+R505</f>
        <v>0</v>
      </c>
      <c r="S501" s="178"/>
      <c r="T501" s="180">
        <f>T502+T505</f>
        <v>0</v>
      </c>
      <c r="AR501" s="181" t="s">
        <v>168</v>
      </c>
      <c r="AT501" s="182" t="s">
        <v>76</v>
      </c>
      <c r="AU501" s="182" t="s">
        <v>77</v>
      </c>
      <c r="AY501" s="181" t="s">
        <v>137</v>
      </c>
      <c r="BK501" s="183">
        <f>BK502+BK505</f>
        <v>0</v>
      </c>
    </row>
    <row r="502" spans="1:65" s="12" customFormat="1" ht="22.9" customHeight="1">
      <c r="B502" s="170"/>
      <c r="C502" s="171"/>
      <c r="D502" s="172" t="s">
        <v>76</v>
      </c>
      <c r="E502" s="184" t="s">
        <v>962</v>
      </c>
      <c r="F502" s="184" t="s">
        <v>963</v>
      </c>
      <c r="G502" s="171"/>
      <c r="H502" s="171"/>
      <c r="I502" s="174"/>
      <c r="J502" s="185">
        <f>BK502</f>
        <v>0</v>
      </c>
      <c r="K502" s="171"/>
      <c r="L502" s="176"/>
      <c r="M502" s="177"/>
      <c r="N502" s="178"/>
      <c r="O502" s="178"/>
      <c r="P502" s="179">
        <f>SUM(P503:P504)</f>
        <v>0</v>
      </c>
      <c r="Q502" s="178"/>
      <c r="R502" s="179">
        <f>SUM(R503:R504)</f>
        <v>0</v>
      </c>
      <c r="S502" s="178"/>
      <c r="T502" s="180">
        <f>SUM(T503:T504)</f>
        <v>0</v>
      </c>
      <c r="AR502" s="181" t="s">
        <v>168</v>
      </c>
      <c r="AT502" s="182" t="s">
        <v>76</v>
      </c>
      <c r="AU502" s="182" t="s">
        <v>8</v>
      </c>
      <c r="AY502" s="181" t="s">
        <v>137</v>
      </c>
      <c r="BK502" s="183">
        <f>SUM(BK503:BK504)</f>
        <v>0</v>
      </c>
    </row>
    <row r="503" spans="1:65" s="2" customFormat="1" ht="24.2" customHeight="1">
      <c r="A503" s="33"/>
      <c r="B503" s="34"/>
      <c r="C503" s="186" t="s">
        <v>964</v>
      </c>
      <c r="D503" s="186" t="s">
        <v>139</v>
      </c>
      <c r="E503" s="187" t="s">
        <v>965</v>
      </c>
      <c r="F503" s="188" t="s">
        <v>966</v>
      </c>
      <c r="G503" s="189" t="s">
        <v>967</v>
      </c>
      <c r="H503" s="190">
        <v>1</v>
      </c>
      <c r="I503" s="191"/>
      <c r="J503" s="192">
        <f>ROUND(I503*H503,0)</f>
        <v>0</v>
      </c>
      <c r="K503" s="193"/>
      <c r="L503" s="38"/>
      <c r="M503" s="194" t="s">
        <v>1</v>
      </c>
      <c r="N503" s="195" t="s">
        <v>42</v>
      </c>
      <c r="O503" s="70"/>
      <c r="P503" s="196">
        <f>O503*H503</f>
        <v>0</v>
      </c>
      <c r="Q503" s="196">
        <v>0</v>
      </c>
      <c r="R503" s="196">
        <f>Q503*H503</f>
        <v>0</v>
      </c>
      <c r="S503" s="196">
        <v>0</v>
      </c>
      <c r="T503" s="197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98" t="s">
        <v>968</v>
      </c>
      <c r="AT503" s="198" t="s">
        <v>139</v>
      </c>
      <c r="AU503" s="198" t="s">
        <v>86</v>
      </c>
      <c r="AY503" s="16" t="s">
        <v>137</v>
      </c>
      <c r="BE503" s="199">
        <f>IF(N503="základní",J503,0)</f>
        <v>0</v>
      </c>
      <c r="BF503" s="199">
        <f>IF(N503="snížená",J503,0)</f>
        <v>0</v>
      </c>
      <c r="BG503" s="199">
        <f>IF(N503="zákl. přenesená",J503,0)</f>
        <v>0</v>
      </c>
      <c r="BH503" s="199">
        <f>IF(N503="sníž. přenesená",J503,0)</f>
        <v>0</v>
      </c>
      <c r="BI503" s="199">
        <f>IF(N503="nulová",J503,0)</f>
        <v>0</v>
      </c>
      <c r="BJ503" s="16" t="s">
        <v>8</v>
      </c>
      <c r="BK503" s="199">
        <f>ROUND(I503*H503,0)</f>
        <v>0</v>
      </c>
      <c r="BL503" s="16" t="s">
        <v>968</v>
      </c>
      <c r="BM503" s="198" t="s">
        <v>969</v>
      </c>
    </row>
    <row r="504" spans="1:65" s="2" customFormat="1" ht="14.45" customHeight="1">
      <c r="A504" s="33"/>
      <c r="B504" s="34"/>
      <c r="C504" s="186" t="s">
        <v>970</v>
      </c>
      <c r="D504" s="186" t="s">
        <v>139</v>
      </c>
      <c r="E504" s="187" t="s">
        <v>971</v>
      </c>
      <c r="F504" s="188" t="s">
        <v>972</v>
      </c>
      <c r="G504" s="189" t="s">
        <v>967</v>
      </c>
      <c r="H504" s="190">
        <v>1</v>
      </c>
      <c r="I504" s="191"/>
      <c r="J504" s="192">
        <f>ROUND(I504*H504,0)</f>
        <v>0</v>
      </c>
      <c r="K504" s="193"/>
      <c r="L504" s="38"/>
      <c r="M504" s="194" t="s">
        <v>1</v>
      </c>
      <c r="N504" s="195" t="s">
        <v>42</v>
      </c>
      <c r="O504" s="70"/>
      <c r="P504" s="196">
        <f>O504*H504</f>
        <v>0</v>
      </c>
      <c r="Q504" s="196">
        <v>0</v>
      </c>
      <c r="R504" s="196">
        <f>Q504*H504</f>
        <v>0</v>
      </c>
      <c r="S504" s="196">
        <v>0</v>
      </c>
      <c r="T504" s="197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98" t="s">
        <v>968</v>
      </c>
      <c r="AT504" s="198" t="s">
        <v>139</v>
      </c>
      <c r="AU504" s="198" t="s">
        <v>86</v>
      </c>
      <c r="AY504" s="16" t="s">
        <v>137</v>
      </c>
      <c r="BE504" s="199">
        <f>IF(N504="základní",J504,0)</f>
        <v>0</v>
      </c>
      <c r="BF504" s="199">
        <f>IF(N504="snížená",J504,0)</f>
        <v>0</v>
      </c>
      <c r="BG504" s="199">
        <f>IF(N504="zákl. přenesená",J504,0)</f>
        <v>0</v>
      </c>
      <c r="BH504" s="199">
        <f>IF(N504="sníž. přenesená",J504,0)</f>
        <v>0</v>
      </c>
      <c r="BI504" s="199">
        <f>IF(N504="nulová",J504,0)</f>
        <v>0</v>
      </c>
      <c r="BJ504" s="16" t="s">
        <v>8</v>
      </c>
      <c r="BK504" s="199">
        <f>ROUND(I504*H504,0)</f>
        <v>0</v>
      </c>
      <c r="BL504" s="16" t="s">
        <v>968</v>
      </c>
      <c r="BM504" s="198" t="s">
        <v>973</v>
      </c>
    </row>
    <row r="505" spans="1:65" s="12" customFormat="1" ht="22.9" customHeight="1">
      <c r="B505" s="170"/>
      <c r="C505" s="171"/>
      <c r="D505" s="172" t="s">
        <v>76</v>
      </c>
      <c r="E505" s="184" t="s">
        <v>974</v>
      </c>
      <c r="F505" s="184" t="s">
        <v>975</v>
      </c>
      <c r="G505" s="171"/>
      <c r="H505" s="171"/>
      <c r="I505" s="174"/>
      <c r="J505" s="185">
        <f>BK505</f>
        <v>0</v>
      </c>
      <c r="K505" s="171"/>
      <c r="L505" s="176"/>
      <c r="M505" s="177"/>
      <c r="N505" s="178"/>
      <c r="O505" s="178"/>
      <c r="P505" s="179">
        <f>P506</f>
        <v>0</v>
      </c>
      <c r="Q505" s="178"/>
      <c r="R505" s="179">
        <f>R506</f>
        <v>0</v>
      </c>
      <c r="S505" s="178"/>
      <c r="T505" s="180">
        <f>T506</f>
        <v>0</v>
      </c>
      <c r="AR505" s="181" t="s">
        <v>168</v>
      </c>
      <c r="AT505" s="182" t="s">
        <v>76</v>
      </c>
      <c r="AU505" s="182" t="s">
        <v>8</v>
      </c>
      <c r="AY505" s="181" t="s">
        <v>137</v>
      </c>
      <c r="BK505" s="183">
        <f>BK506</f>
        <v>0</v>
      </c>
    </row>
    <row r="506" spans="1:65" s="2" customFormat="1" ht="14.45" customHeight="1">
      <c r="A506" s="33"/>
      <c r="B506" s="34"/>
      <c r="C506" s="186" t="s">
        <v>976</v>
      </c>
      <c r="D506" s="186" t="s">
        <v>139</v>
      </c>
      <c r="E506" s="187" t="s">
        <v>977</v>
      </c>
      <c r="F506" s="188" t="s">
        <v>975</v>
      </c>
      <c r="G506" s="189" t="s">
        <v>937</v>
      </c>
      <c r="H506" s="233"/>
      <c r="I506" s="191"/>
      <c r="J506" s="192">
        <f>ROUND(I506*H506,0)</f>
        <v>0</v>
      </c>
      <c r="K506" s="193"/>
      <c r="L506" s="38"/>
      <c r="M506" s="234" t="s">
        <v>1</v>
      </c>
      <c r="N506" s="235" t="s">
        <v>42</v>
      </c>
      <c r="O506" s="236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98" t="s">
        <v>968</v>
      </c>
      <c r="AT506" s="198" t="s">
        <v>139</v>
      </c>
      <c r="AU506" s="198" t="s">
        <v>86</v>
      </c>
      <c r="AY506" s="16" t="s">
        <v>137</v>
      </c>
      <c r="BE506" s="199">
        <f>IF(N506="základní",J506,0)</f>
        <v>0</v>
      </c>
      <c r="BF506" s="199">
        <f>IF(N506="snížená",J506,0)</f>
        <v>0</v>
      </c>
      <c r="BG506" s="199">
        <f>IF(N506="zákl. přenesená",J506,0)</f>
        <v>0</v>
      </c>
      <c r="BH506" s="199">
        <f>IF(N506="sníž. přenesená",J506,0)</f>
        <v>0</v>
      </c>
      <c r="BI506" s="199">
        <f>IF(N506="nulová",J506,0)</f>
        <v>0</v>
      </c>
      <c r="BJ506" s="16" t="s">
        <v>8</v>
      </c>
      <c r="BK506" s="199">
        <f>ROUND(I506*H506,0)</f>
        <v>0</v>
      </c>
      <c r="BL506" s="16" t="s">
        <v>968</v>
      </c>
      <c r="BM506" s="198" t="s">
        <v>978</v>
      </c>
    </row>
    <row r="507" spans="1:65" s="2" customFormat="1" ht="6.95" customHeight="1">
      <c r="A507" s="33"/>
      <c r="B507" s="53"/>
      <c r="C507" s="54"/>
      <c r="D507" s="54"/>
      <c r="E507" s="54"/>
      <c r="F507" s="54"/>
      <c r="G507" s="54"/>
      <c r="H507" s="54"/>
      <c r="I507" s="54"/>
      <c r="J507" s="54"/>
      <c r="K507" s="54"/>
      <c r="L507" s="38"/>
      <c r="M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</row>
  </sheetData>
  <sheetProtection algorithmName="SHA-512" hashValue="qYNllgsK4MOcBSYIg/Pdh1CW0Zdguij/76T5FOawkqVmWJkzpISb1xD3TDiMtjkGZGbNhqDdO4632hrWwylXCw==" saltValue="7RIiGUOUg6I180vhDgiGwKeTO9dAbX9Gy2jdI4Nf9Lo/pO9l2/hM2u9iz0HavzABG4HVHBynv1rvjZR8i40FmQ==" spinCount="100000" sheet="1" objects="1" scenarios="1" formatColumns="0" formatRows="0" autoFilter="0"/>
  <autoFilter ref="C139:K506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010 - Objekt SO.01</vt:lpstr>
      <vt:lpstr>'010 - Objekt SO.01'!Názvy_tisku</vt:lpstr>
      <vt:lpstr>'Rekapitulace stavby'!Názvy_tisku</vt:lpstr>
      <vt:lpstr>'010 - Objekt SO.01'!Oblast_tisku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Hrba</dc:creator>
  <cp:lastModifiedBy>Míka Marek</cp:lastModifiedBy>
  <dcterms:created xsi:type="dcterms:W3CDTF">2020-08-15T07:27:23Z</dcterms:created>
  <dcterms:modified xsi:type="dcterms:W3CDTF">2020-11-17T16:15:46Z</dcterms:modified>
</cp:coreProperties>
</file>