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8920" windowHeight="15840" activeTab="0"/>
  </bookViews>
  <sheets>
    <sheet name="Rekapitulace stavby" sheetId="1" r:id="rId1"/>
    <sheet name="SO 00 - Nestavební náklady" sheetId="2" r:id="rId2"/>
    <sheet name="SO 102 - Dopravně inženýr..." sheetId="3" r:id="rId3"/>
    <sheet name="SO 101 - Úprava komunikace" sheetId="4" r:id="rId4"/>
    <sheet name="SO 201 - Most" sheetId="5" r:id="rId5"/>
    <sheet name="SO 201a - Demolice" sheetId="6" r:id="rId6"/>
    <sheet name="SO 301 - Úprava koryta" sheetId="7" r:id="rId7"/>
  </sheets>
  <definedNames>
    <definedName name="_xlnm._FilterDatabase" localSheetId="1" hidden="1">'SO 00 - Nestavební náklady'!$C$116:$K$130</definedName>
    <definedName name="_xlnm._FilterDatabase" localSheetId="3" hidden="1">'SO 101 - Úprava komunikace'!$C$124:$K$293</definedName>
    <definedName name="_xlnm._FilterDatabase" localSheetId="2" hidden="1">'SO 102 - Dopravně inženýr...'!$C$121:$K$143</definedName>
    <definedName name="_xlnm._FilterDatabase" localSheetId="4" hidden="1">'SO 201 - Most'!$C$127:$K$268</definedName>
    <definedName name="_xlnm._FilterDatabase" localSheetId="5" hidden="1">'SO 201a - Demolice'!$C$120:$K$151</definedName>
    <definedName name="_xlnm._FilterDatabase" localSheetId="6" hidden="1">'SO 301 - Úprava koryta'!$C$124:$K$193</definedName>
    <definedName name="_xlnm.Print_Titles" localSheetId="0">'Rekapitulace stavby'!$92:$92</definedName>
    <definedName name="_xlnm.Print_Titles" localSheetId="1">'SO 00 - Nestavební náklady'!$116:$116</definedName>
    <definedName name="_xlnm.Print_Titles" localSheetId="3">'SO 101 - Úprava komunikace'!$124:$124</definedName>
    <definedName name="_xlnm.Print_Titles" localSheetId="2">'SO 102 - Dopravně inženýr...'!$121:$121</definedName>
    <definedName name="_xlnm.Print_Titles" localSheetId="4">'SO 201 - Most'!$127:$127</definedName>
    <definedName name="_xlnm.Print_Titles" localSheetId="5">'SO 201a - Demolice'!$120:$120</definedName>
    <definedName name="_xlnm.Print_Titles" localSheetId="6">'SO 301 - Úprava koryta'!$124:$124</definedName>
    <definedName name="_xlnm.Print_Area" localSheetId="0">'Rekapitulace stavby'!$D$4:$AO$76,'Rekapitulace stavby'!$C$82:$AQ$101</definedName>
    <definedName name="_xlnm.Print_Area" localSheetId="1">'SO 00 - Nestavební náklady'!$C$4:$J$76,'SO 00 - Nestavební náklady'!$C$82:$J$98,'SO 00 - Nestavební náklady'!$C$104:$K$130</definedName>
    <definedName name="_xlnm.Print_Area" localSheetId="3">'SO 101 - Úprava komunikace'!$C$4:$J$76,'SO 101 - Úprava komunikace'!$C$82:$J$106,'SO 101 - Úprava komunikace'!$C$112:$K$293</definedName>
    <definedName name="_xlnm.Print_Area" localSheetId="2">'SO 102 - Dopravně inženýr...'!$C$4:$J$76,'SO 102 - Dopravně inženýr...'!$C$82:$J$103,'SO 102 - Dopravně inženýr...'!$C$109:$K$143</definedName>
    <definedName name="_xlnm.Print_Area" localSheetId="4">'SO 201 - Most'!$C$4:$J$76,'SO 201 - Most'!$C$82:$J$109,'SO 201 - Most'!$C$115:$K$268</definedName>
    <definedName name="_xlnm.Print_Area" localSheetId="5">'SO 201a - Demolice'!$C$4:$J$76,'SO 201a - Demolice'!$C$82:$J$102,'SO 201a - Demolice'!$C$108:$K$151</definedName>
    <definedName name="_xlnm.Print_Area" localSheetId="6">'SO 301 - Úprava koryta'!$C$4:$J$76,'SO 301 - Úprava koryta'!$C$82:$J$106,'SO 301 - Úprava koryta'!$C$112:$K$193</definedName>
  </definedNames>
  <calcPr fullCalcOnLoad="1"/>
</workbook>
</file>

<file path=xl/sharedStrings.xml><?xml version="1.0" encoding="utf-8"?>
<sst xmlns="http://schemas.openxmlformats.org/spreadsheetml/2006/main" count="5640" uniqueCount="1002">
  <si>
    <t>Export Komplet</t>
  </si>
  <si>
    <t/>
  </si>
  <si>
    <t>2.0</t>
  </si>
  <si>
    <t>ZAMOK</t>
  </si>
  <si>
    <t>False</t>
  </si>
  <si>
    <t>{1053a8fa-4e21-4174-a352-d2129629a8c6}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</si>
  <si>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</si>
  <si>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</si>
  <si>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</si>
  <si>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</si>
  <si>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</si>
  <si>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</si>
  <si>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</si>
  <si>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</si>
  <si>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50084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</si>
  <si>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</si>
  <si>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</si>
  <si>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III/19910 LESNÁ</t>
  </si>
  <si>
    <t>KSO:</t>
  </si>
  <si>
    <t>CC-CZ:</t>
  </si>
  <si>
    <t>Místo:</t>
  </si>
  <si>
    <t xml:space="preserve"> </t>
  </si>
  <si>
    <t>Datum:</t>
  </si>
  <si>
    <t>7. 2. 2020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</si>
  <si>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</si>
  <si>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</si>
  <si>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</si>
  <si>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</si>
  <si>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</si>
  <si>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</si>
  <si>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</si>
  <si>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</si>
  <si>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</si>
  <si>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</si>
  <si>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</si>
  <si>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</si>
  <si>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</si>
  <si>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</si>
  <si>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</si>
  <si>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</si>
  <si>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</si>
  <si>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</si>
  <si>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</si>
  <si>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</si>
  <si>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</si>
  <si>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</si>
  <si>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</si>
  <si>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</si>
  <si>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</si>
  <si>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</si>
  <si>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</si>
  <si>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</si>
  <si>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</si>
  <si>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</si>
  <si>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</si>
  <si>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</si>
  <si>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</si>
  <si>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</si>
  <si>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</si>
  <si>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</si>
  <si>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</si>
  <si>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</si>
  <si>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</si>
  <si>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</si>
  <si>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</si>
  <si>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</si>
  <si>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</si>
  <si>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</si>
  <si>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</si>
  <si>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</si>
  <si>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</si>
  <si>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</si>
  <si>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</si>
  <si>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</si>
  <si>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</si>
  <si>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</si>
  <si>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</si>
  <si>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</si>
  <si>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</si>
  <si>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Nestavební náklady</t>
  </si>
  <si>
    <t>STA</t>
  </si>
  <si>
    <t>1</t>
  </si>
  <si>
    <t>{97df4d17-2626-4dd9-a79b-80d4b12d909f}</t>
  </si>
  <si>
    <t>2</t>
  </si>
  <si>
    <t>SO 102</t>
  </si>
  <si>
    <t>Dopravně inženýrská opatření</t>
  </si>
  <si>
    <t>{7b9a2845-dfdf-40de-a64c-69adf744da82}</t>
  </si>
  <si>
    <t>SO 101</t>
  </si>
  <si>
    <t>Úprava komunikace</t>
  </si>
  <si>
    <t>{396e2d28-8b78-4b10-959d-1d8dcd063cde}</t>
  </si>
  <si>
    <t>SO 201</t>
  </si>
  <si>
    <t>Most</t>
  </si>
  <si>
    <t>{fb623594-5d56-4fa0-8352-cb6e2b9bb27b}</t>
  </si>
  <si>
    <t>SO 201a</t>
  </si>
  <si>
    <t>Demolice</t>
  </si>
  <si>
    <t>{ae980436-d159-4d25-99cd-fa6398e96395}</t>
  </si>
  <si>
    <t>SO 301</t>
  </si>
  <si>
    <t>Úprava koryta</t>
  </si>
  <si>
    <t>{a40b37fc-081f-4c6a-9569-1645fe0f6c6e}</t>
  </si>
  <si>
    <t>KRYCÍ LIST SOUPISU PRACÍ</t>
  </si>
  <si>
    <t>Objekt:</t>
  </si>
  <si>
    <t>SO 00 - Nestavební náklady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</si>
  <si>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</si>
  <si>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</si>
  <si>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</si>
  <si>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</si>
  <si>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</si>
  <si>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</si>
  <si>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</si>
  <si>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</si>
  <si>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</si>
  <si>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</si>
  <si>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</si>
  <si>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</si>
  <si>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</si>
  <si>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</si>
  <si>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</si>
  <si>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</si>
  <si>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</si>
  <si>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</si>
  <si>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</si>
  <si>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</si>
  <si>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</si>
  <si>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</si>
  <si>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</si>
  <si>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</si>
  <si>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01</t>
  </si>
  <si>
    <t>kpl</t>
  </si>
  <si>
    <t>512</t>
  </si>
  <si>
    <t>02</t>
  </si>
  <si>
    <t>Realizační dokumentace stavby</t>
  </si>
  <si>
    <t>1083898965</t>
  </si>
  <si>
    <t>3</t>
  </si>
  <si>
    <t>03</t>
  </si>
  <si>
    <t>Dokumentace skutečného provedení stavby</t>
  </si>
  <si>
    <t>84276086</t>
  </si>
  <si>
    <t>04</t>
  </si>
  <si>
    <t>Fotodokumentace</t>
  </si>
  <si>
    <t>-1971186672</t>
  </si>
  <si>
    <t>5</t>
  </si>
  <si>
    <t>05</t>
  </si>
  <si>
    <t>Mostní list</t>
  </si>
  <si>
    <t>365667841</t>
  </si>
  <si>
    <t>6</t>
  </si>
  <si>
    <t>06</t>
  </si>
  <si>
    <t xml:space="preserve">Hlavní prohlídka mostu </t>
  </si>
  <si>
    <t>-336575555</t>
  </si>
  <si>
    <t>7</t>
  </si>
  <si>
    <t>07</t>
  </si>
  <si>
    <t>Geodetické práce - vytýčení stavby</t>
  </si>
  <si>
    <t>243645827</t>
  </si>
  <si>
    <t>8</t>
  </si>
  <si>
    <t>08</t>
  </si>
  <si>
    <t>Geodetické práce - zaměření skutečného provedení</t>
  </si>
  <si>
    <t>-1859990234</t>
  </si>
  <si>
    <t>9</t>
  </si>
  <si>
    <t>09</t>
  </si>
  <si>
    <t>-1939350888</t>
  </si>
  <si>
    <t>10</t>
  </si>
  <si>
    <t>Informační tabule - plechová včetně sloupku a patky</t>
  </si>
  <si>
    <t>2083800321</t>
  </si>
  <si>
    <t>11</t>
  </si>
  <si>
    <t>Oplocení staveniště - provizorní - 48m na 4 měsíce</t>
  </si>
  <si>
    <t>-242605864</t>
  </si>
  <si>
    <t>12</t>
  </si>
  <si>
    <t>2091702557</t>
  </si>
  <si>
    <t>13</t>
  </si>
  <si>
    <t>1737464254</t>
  </si>
  <si>
    <t>SO 102 - Dopravně inženýrská opatření</t>
  </si>
  <si>
    <t>HSV - Práce a dodávky HSV</t>
  </si>
  <si>
    <t xml:space="preserve">    5 - Komunikace pozemní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</si>
  <si>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</si>
  <si>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</si>
  <si>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</si>
  <si>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VRN3 - Zařízení staveniště</t>
  </si>
  <si>
    <t>HSV</t>
  </si>
  <si>
    <t>Práce a dodávky HSV</t>
  </si>
  <si>
    <t>Komunikace pozemní</t>
  </si>
  <si>
    <t>564861111</t>
  </si>
  <si>
    <t>Podklad ze štěrkodrtě ŠD tl 200 mm</t>
  </si>
  <si>
    <t>m2</t>
  </si>
  <si>
    <t>-43038099</t>
  </si>
  <si>
    <t>VV</t>
  </si>
  <si>
    <t>4*2,5*2</t>
  </si>
  <si>
    <t>584121108</t>
  </si>
  <si>
    <t>Osazení silničních dílců z ŽB do lože z kameniva těženého tl 40 mm plochy do 15 m2</t>
  </si>
  <si>
    <t>-620967899</t>
  </si>
  <si>
    <t>2*1*2</t>
  </si>
  <si>
    <t>Ostatní konstrukce a práce, bourání</t>
  </si>
  <si>
    <t>913121111</t>
  </si>
  <si>
    <t>Montáž a demontáž dočasné dopravní značky kompletní základní</t>
  </si>
  <si>
    <t>kus</t>
  </si>
  <si>
    <t>-1032995265</t>
  </si>
  <si>
    <t>2+2+2+3+6+2+1+4</t>
  </si>
  <si>
    <t>913121211</t>
  </si>
  <si>
    <t>Příplatek k dočasné dopravní značce kompletní základní za první a ZKD den použití</t>
  </si>
  <si>
    <t>627743186</t>
  </si>
  <si>
    <t>22*6*30</t>
  </si>
  <si>
    <t>913221111</t>
  </si>
  <si>
    <t>Montáž a demontáž dočasné dopravní zábrany světelné šířky 1,5 m se 3 světly</t>
  </si>
  <si>
    <t>-1713730120</t>
  </si>
  <si>
    <t>913221211</t>
  </si>
  <si>
    <t>Příplatek k dočasné dopravní zábraně světelné šířky 1,5m se 3 světly za první a ZKD den použití</t>
  </si>
  <si>
    <t>324051562</t>
  </si>
  <si>
    <t>2*6*30</t>
  </si>
  <si>
    <t>913921131</t>
  </si>
  <si>
    <t>Dočasné omezení platnosti zakrytí základní dopravní značky</t>
  </si>
  <si>
    <t>-1632395152</t>
  </si>
  <si>
    <t>998</t>
  </si>
  <si>
    <t>Přesun hmot</t>
  </si>
  <si>
    <t>998223011</t>
  </si>
  <si>
    <t>Přesun hmot pro pozemní komunikace s krytem dlážděným</t>
  </si>
  <si>
    <t>t</t>
  </si>
  <si>
    <t>-1793320594</t>
  </si>
  <si>
    <t>VRN</t>
  </si>
  <si>
    <t>Vedlejší rozpočtové náklady</t>
  </si>
  <si>
    <t>VRN3</t>
  </si>
  <si>
    <t>Zařízení staveniště</t>
  </si>
  <si>
    <t>032403000</t>
  </si>
  <si>
    <t>Provizorní lávka pro pěší 6x1,5m</t>
  </si>
  <si>
    <t>den</t>
  </si>
  <si>
    <t>1024</t>
  </si>
  <si>
    <t>744136923</t>
  </si>
  <si>
    <t>"montáž a demontáž, doba pronájmu 5 měsíců"1*5*30</t>
  </si>
  <si>
    <t>SO 101 - Úprava komunikace</t>
  </si>
  <si>
    <t xml:space="preserve">    1 - Zemní práce</t>
  </si>
  <si>
    <t xml:space="preserve">    2 - Zakládání</t>
  </si>
  <si>
    <t xml:space="preserve">    8 - Trubní vedení</t>
  </si>
  <si>
    <t xml:space="preserve">    997 - Přesun sutě</t>
  </si>
  <si>
    <t>Zemní práce</t>
  </si>
  <si>
    <t>111212351</t>
  </si>
  <si>
    <t>Odstranění nevhodných dřevin do 100 m2 výšky nad 1m s odstraněním pařezů v rovině nebo svahu 1:5</t>
  </si>
  <si>
    <t>-1467990033</t>
  </si>
  <si>
    <t>112151117</t>
  </si>
  <si>
    <t>Směrové kácení stromů s rozřezáním a odvětvením D kmene do 800 mm</t>
  </si>
  <si>
    <t>-710554299</t>
  </si>
  <si>
    <t>112151119</t>
  </si>
  <si>
    <t>Směrové kácení stromů s rozřezáním a odvětvením D kmene do 1000 mm</t>
  </si>
  <si>
    <t>-1534086582</t>
  </si>
  <si>
    <t>112201117</t>
  </si>
  <si>
    <t>Odstranění pařezů D do 0,8 m v rovině a svahu 1:5 s odklizením do 20 m a zasypáním jámy</t>
  </si>
  <si>
    <t>-506015601</t>
  </si>
  <si>
    <t>112201119</t>
  </si>
  <si>
    <t>Odstranění pařezů D do 1,0 m v rovině a svahu 1:5 s odklizením do 20 m a zasypáním jámy</t>
  </si>
  <si>
    <t>-1838679986</t>
  </si>
  <si>
    <t>113106191</t>
  </si>
  <si>
    <t>Rozebrání vozovek ze silničních dílců se spárami zalitými živicí strojně pl do 50 m2</t>
  </si>
  <si>
    <t>-1656995857</t>
  </si>
  <si>
    <t>18+29</t>
  </si>
  <si>
    <t>113107223</t>
  </si>
  <si>
    <t>Odstranění podkladu z kameniva drceného tl 300 mm strojně pl přes 200 m2</t>
  </si>
  <si>
    <t>1184830744</t>
  </si>
  <si>
    <t>113154334</t>
  </si>
  <si>
    <t>469462509</t>
  </si>
  <si>
    <t>"odvoz a recyklace v režii"1475</t>
  </si>
  <si>
    <t>121151125</t>
  </si>
  <si>
    <t>Sejmutí ornice plochy přes 500 m2 tl vrstvy do 300 mm strojně</t>
  </si>
  <si>
    <t>152263939</t>
  </si>
  <si>
    <t>"uložení na místě"688,3*0,3</t>
  </si>
  <si>
    <t>122251104</t>
  </si>
  <si>
    <t>Odkopávky a prokopávky nezapažené v hornině třídy těžitelnosti I, skupiny 3 objem do 500 m3 strojně</t>
  </si>
  <si>
    <t>m3</t>
  </si>
  <si>
    <t>-153175034</t>
  </si>
  <si>
    <t>"výměna podloží"258*0,5</t>
  </si>
  <si>
    <t>132251101</t>
  </si>
  <si>
    <t>Hloubení rýh nezapažených  š do 800 mm v hornině třídy těžitelnosti I, skupiny 3 objem do 20 m3 strojně</t>
  </si>
  <si>
    <t>-745656207</t>
  </si>
  <si>
    <t>"výkop rýhy pro silniční drenáž"(70+26+44)*0,16</t>
  </si>
  <si>
    <t>"Výkop rýhy pro povrchový žlab"7*0,15</t>
  </si>
  <si>
    <t>"výkop rýhy pro ochranu vodovodu"9*0,3</t>
  </si>
  <si>
    <t>162351103</t>
  </si>
  <si>
    <t>Vodorovné přemístění do 500 m výkopku/sypaniny z horniny třídy těžitelnosti I, skupiny 1 až 3</t>
  </si>
  <si>
    <t>-1444818505</t>
  </si>
  <si>
    <t>162651112</t>
  </si>
  <si>
    <t>Vodorovné přemístění do 5000 m výkopku/sypaniny z horniny třídy těžitelnosti I, skupiny 1 až 3</t>
  </si>
  <si>
    <t>-1598760331</t>
  </si>
  <si>
    <t>"výměna podloží"129</t>
  </si>
  <si>
    <t>"rýhy"26,150</t>
  </si>
  <si>
    <t>14</t>
  </si>
  <si>
    <t>167151111</t>
  </si>
  <si>
    <t>Nakládání výkopku z hornin třídy těžitelnosti I, skupiny 1 až 3 přes 100 m3</t>
  </si>
  <si>
    <t>755840175</t>
  </si>
  <si>
    <t>"výměna podloží - dovoz"129</t>
  </si>
  <si>
    <t>"nakládání pro dosyp a zásyp"145,3+63+37,8+46,2</t>
  </si>
  <si>
    <t>"nakládání ornice"35,1+22,8+148,59</t>
  </si>
  <si>
    <t>171152111</t>
  </si>
  <si>
    <t>Uložení sypaniny z hornin nesoudržných a sypkých do násypů zhutněných v aktivní zóně silnic a dálnic</t>
  </si>
  <si>
    <t>367224676</t>
  </si>
  <si>
    <t>"dosypání siltělesa se zhut."145,3</t>
  </si>
  <si>
    <t>16</t>
  </si>
  <si>
    <t>171251201</t>
  </si>
  <si>
    <t>Uložení sypaniny na skládky nebo meziskládky</t>
  </si>
  <si>
    <t>403500619</t>
  </si>
  <si>
    <t>"sejmutá ornice"688,3*0,3</t>
  </si>
  <si>
    <t>17</t>
  </si>
  <si>
    <t>174152102</t>
  </si>
  <si>
    <t>Zásyp v uzavřených prostorech do 30 m3 sypaninou se zhutněním při překopech inženýrských sítí</t>
  </si>
  <si>
    <t>380794283</t>
  </si>
  <si>
    <t>"zásyp - pravobřežní opěra se zhut."37,8</t>
  </si>
  <si>
    <t>"zásyp - pravobřežní nábřežní zeď se zhut."46,2</t>
  </si>
  <si>
    <t>18</t>
  </si>
  <si>
    <t>181351003</t>
  </si>
  <si>
    <t>Rozprostření ornice tl vrstvy do 200 mm pl do 100 m2 v rovině nebo ve svahu do 1:5 strojně</t>
  </si>
  <si>
    <t>-1411718811</t>
  </si>
  <si>
    <t>"rekultivace tl.0,1m"351</t>
  </si>
  <si>
    <t>19</t>
  </si>
  <si>
    <t>181351103</t>
  </si>
  <si>
    <t>Rozprostření ornice tl vrstvy do 200 mm pl do 500 m2 v rovině nebo ve svahu do 1:5 strojně</t>
  </si>
  <si>
    <t>-225038537</t>
  </si>
  <si>
    <t>"přebytek rozprostřít na stáv.zem.pozemky"(206,49-35,1-22,8)/0,1</t>
  </si>
  <si>
    <t>20</t>
  </si>
  <si>
    <t>181411121</t>
  </si>
  <si>
    <t>Založení lučního trávníku výsevem plochy do 1000 m2 v rovině a ve svahu do 1:5</t>
  </si>
  <si>
    <t>600733257</t>
  </si>
  <si>
    <t>(351+1485,9)*0,35</t>
  </si>
  <si>
    <t>181411123</t>
  </si>
  <si>
    <t>Založení lučního trávníku výsevem plochy do 1000 m2 ve svahu do 1:1</t>
  </si>
  <si>
    <t>-1182425605</t>
  </si>
  <si>
    <t>(351+1485,9)*0,65</t>
  </si>
  <si>
    <t>22</t>
  </si>
  <si>
    <t>M</t>
  </si>
  <si>
    <t>00572100</t>
  </si>
  <si>
    <t>osivo jetelotráva intenzivní víceletá</t>
  </si>
  <si>
    <t>kg</t>
  </si>
  <si>
    <t>-385223278</t>
  </si>
  <si>
    <t>351+1485,9</t>
  </si>
  <si>
    <t>1836,9*0,015 'Přepočtené koeficientem množství</t>
  </si>
  <si>
    <t>23</t>
  </si>
  <si>
    <t>182151111</t>
  </si>
  <si>
    <t>Svahování v zářezech v hornině třídy těžitelnosti I, skupiny 1 až 3</t>
  </si>
  <si>
    <t>-1196920181</t>
  </si>
  <si>
    <t>(129+26,15)/0,1</t>
  </si>
  <si>
    <t>24</t>
  </si>
  <si>
    <t>182351023</t>
  </si>
  <si>
    <t>Rozprostření ornice pl do 100 m2 ve svahu přes 1:5 tl vrstvy do 200 mm strojně</t>
  </si>
  <si>
    <t>970502735</t>
  </si>
  <si>
    <t>"svahy včetně koryta tl. 0,1m"82+34+112</t>
  </si>
  <si>
    <t>25</t>
  </si>
  <si>
    <t>184818231</t>
  </si>
  <si>
    <t>Ochrana kmene průměru do 300 mm bedněním výšky do 2 m</t>
  </si>
  <si>
    <t>-1804969487</t>
  </si>
  <si>
    <t>Zakládání</t>
  </si>
  <si>
    <t>26</t>
  </si>
  <si>
    <t>211971121</t>
  </si>
  <si>
    <t>Zřízení opláštění žeber nebo trativodů geotextilií v rýze nebo zářezu sklonu přes 1:2 š do 2,5 m</t>
  </si>
  <si>
    <t>-562107253</t>
  </si>
  <si>
    <t>"opláštění trativodu"(70+26+44)*(4*0,4)</t>
  </si>
  <si>
    <t>27</t>
  </si>
  <si>
    <t>69311197</t>
  </si>
  <si>
    <t>geotextilie netkaná separační, ochranná, filtrační, drenážní PES(70%)+PP(30%) 200g/m2</t>
  </si>
  <si>
    <t>-1213438338</t>
  </si>
  <si>
    <t>224,000*1,15</t>
  </si>
  <si>
    <t>28</t>
  </si>
  <si>
    <t>212752102</t>
  </si>
  <si>
    <t>Trativod z drenážních trubek korugovaných PE-HD SN 4 perforace 360° včetně lože otevřený výkop DN 150 pro liniové stavby</t>
  </si>
  <si>
    <t>m</t>
  </si>
  <si>
    <t>-1697761612</t>
  </si>
  <si>
    <t>70+26,+44</t>
  </si>
  <si>
    <t>29</t>
  </si>
  <si>
    <t>564831111</t>
  </si>
  <si>
    <t>Podklad ze štěrkodrtě ŠD tl 100 mm</t>
  </si>
  <si>
    <t>-470322411</t>
  </si>
  <si>
    <t>"hlavní trasa"152</t>
  </si>
  <si>
    <t>30</t>
  </si>
  <si>
    <t>564851111</t>
  </si>
  <si>
    <t>Podklad ze štěrkodrtě ŠD tl 150 mm</t>
  </si>
  <si>
    <t>1816610179</t>
  </si>
  <si>
    <t>3*3*1</t>
  </si>
  <si>
    <t>31</t>
  </si>
  <si>
    <t>-951909698</t>
  </si>
  <si>
    <t>"hlavní trasa"1770</t>
  </si>
  <si>
    <t>"sjezdy"143</t>
  </si>
  <si>
    <t>32</t>
  </si>
  <si>
    <t>567120112</t>
  </si>
  <si>
    <t>Podklad ze směsi stmelené cementem SC C 1,5/2,0 (SC II) tl 130 mm</t>
  </si>
  <si>
    <t>-1166100353</t>
  </si>
  <si>
    <t>"hlavní trasa"1567,5</t>
  </si>
  <si>
    <t>"sjezdy"120,5</t>
  </si>
  <si>
    <t>33</t>
  </si>
  <si>
    <t>569903311</t>
  </si>
  <si>
    <t>Zřízení zemních krajnic se zhutněním</t>
  </si>
  <si>
    <t>-638778321</t>
  </si>
  <si>
    <t>34</t>
  </si>
  <si>
    <t>569931132</t>
  </si>
  <si>
    <t>Zpevnění krajnic asfaltovým recyklátem tl 100 mm</t>
  </si>
  <si>
    <t>-142720431</t>
  </si>
  <si>
    <t>35</t>
  </si>
  <si>
    <t>573191111</t>
  </si>
  <si>
    <t>Postřik infiltrační kationaktivní emulzí v množství 1 kg/m2</t>
  </si>
  <si>
    <t>136558280</t>
  </si>
  <si>
    <t>36</t>
  </si>
  <si>
    <t>573231106</t>
  </si>
  <si>
    <t>Postřik živičný spojovací ze silniční emulze v množství 0,30 kg/m2</t>
  </si>
  <si>
    <t>-1637738113</t>
  </si>
  <si>
    <t>"hlavní trasy"1446</t>
  </si>
  <si>
    <t>"sjezdy"107</t>
  </si>
  <si>
    <t>37</t>
  </si>
  <si>
    <t>577144111</t>
  </si>
  <si>
    <t>Asfaltový beton vrstva obrusná ACO 11 (ABS) tř. I tl 50 mm š do 3 m z nemodifikovaného asfaltu</t>
  </si>
  <si>
    <t>1837088580</t>
  </si>
  <si>
    <t>"hlavní trasa"1365</t>
  </si>
  <si>
    <t>"sjezdy"98</t>
  </si>
  <si>
    <t>38</t>
  </si>
  <si>
    <t>577145112</t>
  </si>
  <si>
    <t>Asfaltový beton vrstva ložní ACL 16 (ABH) tl 50 mm š do 3 m z nemodifikovaného asfaltu</t>
  </si>
  <si>
    <t>-929559734</t>
  </si>
  <si>
    <t>"hlavní trasa"1446</t>
  </si>
  <si>
    <t>39</t>
  </si>
  <si>
    <t>2043936656</t>
  </si>
  <si>
    <t>40</t>
  </si>
  <si>
    <t>599142111</t>
  </si>
  <si>
    <t>Úprava zálivky dilatačních nebo pracovních spár v živičném krytu hl do 40 mm š do 40 mm</t>
  </si>
  <si>
    <t>102898167</t>
  </si>
  <si>
    <t>5,5+6,5</t>
  </si>
  <si>
    <t>Trubní vedení</t>
  </si>
  <si>
    <t>41</t>
  </si>
  <si>
    <t>895611111</t>
  </si>
  <si>
    <t>Drenážní vyúsť z betonových trub VT</t>
  </si>
  <si>
    <t>1695980141</t>
  </si>
  <si>
    <t>"výústní objekt trativodu"2</t>
  </si>
  <si>
    <t>42</t>
  </si>
  <si>
    <t>899331111</t>
  </si>
  <si>
    <t>Výšková úprava uličního vstupu nebo vpusti do 200 mm zvýšením poklopu</t>
  </si>
  <si>
    <t>-1349617487</t>
  </si>
  <si>
    <t>43</t>
  </si>
  <si>
    <t>911331111</t>
  </si>
  <si>
    <t>Svodidlo ocelové jednostranné zádržnosti N2 se zaberaněním sloupků v rozmezí do 2 m</t>
  </si>
  <si>
    <t>1486794060</t>
  </si>
  <si>
    <t>"vlevo"28+72</t>
  </si>
  <si>
    <t>"vpravo"8</t>
  </si>
  <si>
    <t>44</t>
  </si>
  <si>
    <t>911331131</t>
  </si>
  <si>
    <t>Svodidlo ocelové jednostranné zádržnosti H1 se zaberaněním sloupků v rozmezí do 2 m</t>
  </si>
  <si>
    <t>1319758078</t>
  </si>
  <si>
    <t>"vlevo"12+12</t>
  </si>
  <si>
    <t>"vpravo"12+12</t>
  </si>
  <si>
    <t>45</t>
  </si>
  <si>
    <t>911331411</t>
  </si>
  <si>
    <t>Náběh ocelového svodidla jednostranný délky do 4 m se zaberaněním sloupků v rozmezí do 2 m</t>
  </si>
  <si>
    <t>-710256556</t>
  </si>
  <si>
    <t>"vlevo"8+8</t>
  </si>
  <si>
    <t>"vpravo"4+8</t>
  </si>
  <si>
    <t>46</t>
  </si>
  <si>
    <t>912211111</t>
  </si>
  <si>
    <t>Montáž směrového sloupku silničního plastového prosté uložení bez betonového základu</t>
  </si>
  <si>
    <t>2034587156</t>
  </si>
  <si>
    <t>47</t>
  </si>
  <si>
    <t>40445158</t>
  </si>
  <si>
    <t>sloupek směrový silniční plastový 1,2m</t>
  </si>
  <si>
    <t>-340319636</t>
  </si>
  <si>
    <t>"barva červená"8</t>
  </si>
  <si>
    <t>48</t>
  </si>
  <si>
    <t>912211121</t>
  </si>
  <si>
    <t>Montáž směrového sloupku z plastických hmot na svodidlo</t>
  </si>
  <si>
    <t>-1362538370</t>
  </si>
  <si>
    <t>4+7</t>
  </si>
  <si>
    <t>49</t>
  </si>
  <si>
    <t>40445153</t>
  </si>
  <si>
    <t>sloupek svodidlový plastový</t>
  </si>
  <si>
    <t>-104351765</t>
  </si>
  <si>
    <t>"barva modrá"4</t>
  </si>
  <si>
    <t>"barva bílá"7</t>
  </si>
  <si>
    <t>50</t>
  </si>
  <si>
    <t>914111111</t>
  </si>
  <si>
    <t>Montáž svislé dopravní značky do velikosti 1 m2 objímkami na sloupek nebo konzolu</t>
  </si>
  <si>
    <t>1707735392</t>
  </si>
  <si>
    <t>"nové dopravní značky"2+2+2</t>
  </si>
  <si>
    <t>"přeložení stáv.DZ"5</t>
  </si>
  <si>
    <t>51</t>
  </si>
  <si>
    <t>40445619</t>
  </si>
  <si>
    <t>zákazové, příkazové dopravní značky B1-B34, C1-15 500mm</t>
  </si>
  <si>
    <t>2131480559</t>
  </si>
  <si>
    <t>"B21a, B21b"2+2</t>
  </si>
  <si>
    <t>52</t>
  </si>
  <si>
    <t>40445621</t>
  </si>
  <si>
    <t>informativní značky provozní IP1-IP3, IP4b-IP7, IP10a, b 500x500mm</t>
  </si>
  <si>
    <t>-789143354</t>
  </si>
  <si>
    <t>"IP5"2</t>
  </si>
  <si>
    <t>53</t>
  </si>
  <si>
    <t>914511112</t>
  </si>
  <si>
    <t>Montáž sloupku dopravních značek délky do 3,5 m s betonovým základem a patkou</t>
  </si>
  <si>
    <t>112103099</t>
  </si>
  <si>
    <t>54</t>
  </si>
  <si>
    <t>40445230</t>
  </si>
  <si>
    <t>sloupek pro dopravní značku v 3,5m</t>
  </si>
  <si>
    <t>990550307</t>
  </si>
  <si>
    <t>55</t>
  </si>
  <si>
    <t>915111111</t>
  </si>
  <si>
    <t>Vodorovné dopravní značení dělící čáry souvislé š 125 mm základní bílá barva - silnovrstvé</t>
  </si>
  <si>
    <t>-1665072305</t>
  </si>
  <si>
    <t>80+24,5+7,5+123</t>
  </si>
  <si>
    <t>56</t>
  </si>
  <si>
    <t>915111121</t>
  </si>
  <si>
    <t>Vodorovné dopravní značení dělící čáry přerušované š 125 mm základní bílá barva - silnovrstvé</t>
  </si>
  <si>
    <t>-589999738</t>
  </si>
  <si>
    <t>13,5+10,5+27</t>
  </si>
  <si>
    <t>57</t>
  </si>
  <si>
    <t>915611111</t>
  </si>
  <si>
    <t>Předznačení vodorovného liniového značení</t>
  </si>
  <si>
    <t>1552088544</t>
  </si>
  <si>
    <t>235+51</t>
  </si>
  <si>
    <t>58</t>
  </si>
  <si>
    <t>916131213</t>
  </si>
  <si>
    <t>Osazení silničního obrubníku betonového stojatého s boční opěrou do lože z betonu prostého</t>
  </si>
  <si>
    <t>1735588483</t>
  </si>
  <si>
    <t>"silniční"4+4</t>
  </si>
  <si>
    <t>"náběhový"1+1</t>
  </si>
  <si>
    <t>"nájezdový"15+9+6+12</t>
  </si>
  <si>
    <t>59</t>
  </si>
  <si>
    <t>59217029</t>
  </si>
  <si>
    <t>obrubník betonový silniční nájezdový 1000x150x150mm</t>
  </si>
  <si>
    <t>807757313</t>
  </si>
  <si>
    <t>42*1,01 'Přepočtené koeficientem množství</t>
  </si>
  <si>
    <t>60</t>
  </si>
  <si>
    <t>59217030</t>
  </si>
  <si>
    <t>obrubník betonový silniční přechodový 1000x150x150-250mm</t>
  </si>
  <si>
    <t>-987891659</t>
  </si>
  <si>
    <t>2*1,01 'Přepočtené koeficientem množství</t>
  </si>
  <si>
    <t>61</t>
  </si>
  <si>
    <t>59217031</t>
  </si>
  <si>
    <t>obrubník betonový silniční 1000x150x250mm</t>
  </si>
  <si>
    <t>1900044727</t>
  </si>
  <si>
    <t>8*1,01 'Přepočtené koeficientem množství</t>
  </si>
  <si>
    <t>62</t>
  </si>
  <si>
    <t>916991121</t>
  </si>
  <si>
    <t>Lože pod obrubníky, krajníky nebo obruby z dlažebních kostek z betonu prostého</t>
  </si>
  <si>
    <t>-1797851188</t>
  </si>
  <si>
    <t>52*0,2*0,1</t>
  </si>
  <si>
    <t>63</t>
  </si>
  <si>
    <t>919735112</t>
  </si>
  <si>
    <t>Řezání stávajícího živičného krytu hl do 100 mm</t>
  </si>
  <si>
    <t>340323718</t>
  </si>
  <si>
    <t>5,5+6,5+116</t>
  </si>
  <si>
    <t>64</t>
  </si>
  <si>
    <t>935112111</t>
  </si>
  <si>
    <t>Osazení příkopového žlabu do betonu tl 100 mm z betonových tvárnic š 500 mm</t>
  </si>
  <si>
    <t>1600647667</t>
  </si>
  <si>
    <t>65</t>
  </si>
  <si>
    <t>59227035</t>
  </si>
  <si>
    <t>žlab odvodňovací betonový 510x 650x157mm</t>
  </si>
  <si>
    <t>1322833642</t>
  </si>
  <si>
    <t>66</t>
  </si>
  <si>
    <t>966006132</t>
  </si>
  <si>
    <t>Odstranění značek dopravních nebo orientačních se sloupky s betonovými patkami</t>
  </si>
  <si>
    <t>-869440508</t>
  </si>
  <si>
    <t>67</t>
  </si>
  <si>
    <t>966006211</t>
  </si>
  <si>
    <t>Odstranění svislých dopravních značek ze sloupů, sloupků nebo konzol</t>
  </si>
  <si>
    <t>-535234529</t>
  </si>
  <si>
    <t>68</t>
  </si>
  <si>
    <t>979094441</t>
  </si>
  <si>
    <t>Očištění vybouraných silničních dílců s původním spárováním z kameniva těženého</t>
  </si>
  <si>
    <t>-445331788</t>
  </si>
  <si>
    <t>997</t>
  </si>
  <si>
    <t>Přesun sutě</t>
  </si>
  <si>
    <t>69</t>
  </si>
  <si>
    <t>997221551</t>
  </si>
  <si>
    <t>Vodorovná doprava suti ze sypkých materiálů do 1 km</t>
  </si>
  <si>
    <t>-1025654417</t>
  </si>
  <si>
    <t>70</t>
  </si>
  <si>
    <t>997221559</t>
  </si>
  <si>
    <t>Příplatek ZKD 1 km u vodorovné dopravy suti ze sypkých materiálů</t>
  </si>
  <si>
    <t>-1131190338</t>
  </si>
  <si>
    <t>71</t>
  </si>
  <si>
    <t>997221611</t>
  </si>
  <si>
    <t>Nakládání suti na dopravní prostředky pro vodorovnou dopravu</t>
  </si>
  <si>
    <t>-304825264</t>
  </si>
  <si>
    <t>997221612</t>
  </si>
  <si>
    <t>Nakládání vybouraných hmot na dopravní prostředky pro vodorovnou dopravu</t>
  </si>
  <si>
    <t>2008278088</t>
  </si>
  <si>
    <t>997221571</t>
  </si>
  <si>
    <t>Vodorovná doprava vybouraných hmot do 1 km</t>
  </si>
  <si>
    <t>-1943340781</t>
  </si>
  <si>
    <t>"odstraněné panely - využití pro ochranu"(3*3*1)*0,408</t>
  </si>
  <si>
    <t>"odstraněné panely - předat vlastníkovi - obec"(18+29-3*3*1)*0,408</t>
  </si>
  <si>
    <t>998225111</t>
  </si>
  <si>
    <t>Přesun hmot pro pozemní komunikace s krytem z kamene, monolitickým betonovým nebo živičným</t>
  </si>
  <si>
    <t>-628985362</t>
  </si>
  <si>
    <t>Náhradní výsadba</t>
  </si>
  <si>
    <t>-2028777652</t>
  </si>
  <si>
    <t>"náhradní výsadba vč.3 podpěrných kůlů, ochrany proti zvěři a následné péče 5 let"4</t>
  </si>
  <si>
    <t>SO 201 - Most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</si>
  <si>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</si>
  <si>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</si>
  <si>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</si>
  <si>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</si>
  <si>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</si>
  <si>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>153311213</t>
  </si>
  <si>
    <t>Zřízení armování svahů, násypů a opěrných stěn vrstvou z geomříže tuhé sklonu přes 1:1</t>
  </si>
  <si>
    <t>-711672734</t>
  </si>
  <si>
    <t>2*9*2</t>
  </si>
  <si>
    <t>69321021</t>
  </si>
  <si>
    <t>geomříž jednoosá HDPE</t>
  </si>
  <si>
    <t>243844317</t>
  </si>
  <si>
    <t>36*1,15 'Přepočtené koeficientem množství</t>
  </si>
  <si>
    <t>66679969</t>
  </si>
  <si>
    <t>"zásyp vytěženou zeminou"12,5+3,4+12,7+4,2</t>
  </si>
  <si>
    <t>1239412529</t>
  </si>
  <si>
    <t>"odvrt z mikropilot"121,8*3,14*0,125*0,125</t>
  </si>
  <si>
    <t>167151101</t>
  </si>
  <si>
    <t>Nakládání výkopku z hornin třídy těžitelnosti I, skupiny 1 až 3 do 100 m3</t>
  </si>
  <si>
    <t>676134465</t>
  </si>
  <si>
    <t>-1858597981</t>
  </si>
  <si>
    <t>5,976</t>
  </si>
  <si>
    <t>174151102</t>
  </si>
  <si>
    <t>Zásyp v uzavřených prostorech sypaninou se zhutněním</t>
  </si>
  <si>
    <t>-160969281</t>
  </si>
  <si>
    <t>"hutněný zásyp z propustného materiálu Id = 0,8"3,5*11,1</t>
  </si>
  <si>
    <t>58344197</t>
  </si>
  <si>
    <t>zásypový propustný materiál</t>
  </si>
  <si>
    <t>705830005</t>
  </si>
  <si>
    <t>38,85*1,67*1,15</t>
  </si>
  <si>
    <t>172152101</t>
  </si>
  <si>
    <t>Zřízení těsnicí výplně se zhutněním bez dodání sypaniny</t>
  </si>
  <si>
    <t>-567187489</t>
  </si>
  <si>
    <t>"těsnící zásyp"(1,2+4,7)*11,1</t>
  </si>
  <si>
    <t>58125110</t>
  </si>
  <si>
    <t>nepropustná zemina</t>
  </si>
  <si>
    <t>-2042173168</t>
  </si>
  <si>
    <t>65,49*2 'Přepočtené koeficientem množství</t>
  </si>
  <si>
    <t>212341111</t>
  </si>
  <si>
    <t>Obetonování drenážních trub mezerovitým betonem</t>
  </si>
  <si>
    <t>-372148940</t>
  </si>
  <si>
    <t>12*0,4*0,4</t>
  </si>
  <si>
    <t>212752101</t>
  </si>
  <si>
    <t>Trativod z drenážních trubek korugovaných PE-HD SN 4 perforace 360° včetně lože otevřený výkop DN 100 pro liniové stavby</t>
  </si>
  <si>
    <t>2113957959</t>
  </si>
  <si>
    <t>225511114</t>
  </si>
  <si>
    <t>Vrty maloprofilové jádrové D do 245 mm úklon do 45° hl do 25 m hor. III a IV</t>
  </si>
  <si>
    <t>-1933118391</t>
  </si>
  <si>
    <t>11*(4,9+5,2)+4,8+5,9</t>
  </si>
  <si>
    <t>273311125</t>
  </si>
  <si>
    <t>Základové desky z betonu prostého C 16/20</t>
  </si>
  <si>
    <t>426190924</t>
  </si>
  <si>
    <t>"podkladní beton C16/20 XO"(11,55*2+6,3+5,3+0,6+0,6)*1,7*0,1</t>
  </si>
  <si>
    <t>273311128</t>
  </si>
  <si>
    <t>Základové desky z betonu prostého C 30/37</t>
  </si>
  <si>
    <t>2114556541</t>
  </si>
  <si>
    <t>"podklad pro schodiště beton C30/37 XF4"0,75*0,15*(5,4+1)</t>
  </si>
  <si>
    <t>275321118</t>
  </si>
  <si>
    <t>Základové patky a bloky mostních konstrukcí ze ŽB C 30/37</t>
  </si>
  <si>
    <t>-903704194</t>
  </si>
  <si>
    <t>"revizní schodiště beton C 30/37 XF4"0,24*0,16*0,75*18+1*0,75*0,16</t>
  </si>
  <si>
    <t>281602111</t>
  </si>
  <si>
    <t>Injektování povrchové nízkotlaké s dvojitým obturátorem mikropilot a kotev tlakem do 0,6 MPa</t>
  </si>
  <si>
    <t>hod</t>
  </si>
  <si>
    <t>-1671211616</t>
  </si>
  <si>
    <t>121,8*15/60</t>
  </si>
  <si>
    <t>281602111.R</t>
  </si>
  <si>
    <t>Injektážní směs</t>
  </si>
  <si>
    <t>1529319049</t>
  </si>
  <si>
    <t>121,8*3,14*0,125*0,125</t>
  </si>
  <si>
    <t>283111113</t>
  </si>
  <si>
    <t>Zřízení trubkových mikropilot svislých část hladká D 115 mm</t>
  </si>
  <si>
    <t>525714643</t>
  </si>
  <si>
    <t>11*(2+3)+3+4,5</t>
  </si>
  <si>
    <t>14011064</t>
  </si>
  <si>
    <t>trubka ocelová bezešvá hladká jakost 11 353 89x8,0mm</t>
  </si>
  <si>
    <t>384595543</t>
  </si>
  <si>
    <t>292111111</t>
  </si>
  <si>
    <t>Montáž pomocné konstrukce ocelové pro zvláštní zakládání z terénu</t>
  </si>
  <si>
    <t>544657097</t>
  </si>
  <si>
    <t>(11+11+2)*5,3/1000</t>
  </si>
  <si>
    <t>13515138</t>
  </si>
  <si>
    <t>ocel S235JR 150/150/30</t>
  </si>
  <si>
    <t>-1005253924</t>
  </si>
  <si>
    <t>Svislé a kompletní konstrukce</t>
  </si>
  <si>
    <t>317171126</t>
  </si>
  <si>
    <t>Kotvení monolitického betonu římsy do mostovky kotvou do vývrtu</t>
  </si>
  <si>
    <t>915276861</t>
  </si>
  <si>
    <t>4+14</t>
  </si>
  <si>
    <t>317321118</t>
  </si>
  <si>
    <t>Mostní římsy ze ŽB C 30/37</t>
  </si>
  <si>
    <t>783347464</t>
  </si>
  <si>
    <t>"žb římsy C 30/34 XF4"0,625*3,85+0,263*13,95</t>
  </si>
  <si>
    <t>317353121</t>
  </si>
  <si>
    <t>Bednění mostních říms všech tvarů - zřízení</t>
  </si>
  <si>
    <t>1615662344</t>
  </si>
  <si>
    <t>(0,25+0,5+0,25)*(3,85+13,95)+(0,625+0,283)*2</t>
  </si>
  <si>
    <t>317353221</t>
  </si>
  <si>
    <t>Bednění mostních říms všech tvarů - odstranění</t>
  </si>
  <si>
    <t>-252587927</t>
  </si>
  <si>
    <t>317361116</t>
  </si>
  <si>
    <t>Výztuž mostních říms z betonářské oceli 10 505</t>
  </si>
  <si>
    <t>-1591310103</t>
  </si>
  <si>
    <t>"výztuž říms B500B"(0,625*3,85+0,263*13,95)*0,12</t>
  </si>
  <si>
    <t>334323117</t>
  </si>
  <si>
    <t>Mostní opěry a úložné prahy ze ŽB C 25/30</t>
  </si>
  <si>
    <t>744349357</t>
  </si>
  <si>
    <t>"mostní opěry a křídla C 25/30 XA1"((3,04+3,63)/2+(3,18+3,77)/2)*11,55*0,5-2,835</t>
  </si>
  <si>
    <t>334323217</t>
  </si>
  <si>
    <t>Mostní křídla a závěrné zídky ze ŽB C 25/30</t>
  </si>
  <si>
    <t>2091225244</t>
  </si>
  <si>
    <t>"dobetonování křídel C 25/30 XF2"(3,98+1,69)*0,5</t>
  </si>
  <si>
    <t>334352112</t>
  </si>
  <si>
    <t>Bednění mostních křídel a závěrných zídek ze systémového bednění s výplní z palubek - zřízení</t>
  </si>
  <si>
    <t>-1660730380</t>
  </si>
  <si>
    <t>39,33*2*2+29,18+13,8+10,3</t>
  </si>
  <si>
    <t>334352212</t>
  </si>
  <si>
    <t>Bednění mostních křídel a závěrných zídek ze systémového bednění s výplní z palubek - odstranění</t>
  </si>
  <si>
    <t>749279524</t>
  </si>
  <si>
    <t>334791113</t>
  </si>
  <si>
    <t>Prostup v betonových zdech z plastových trub DN do 125</t>
  </si>
  <si>
    <t>1427857988</t>
  </si>
  <si>
    <t>"prostup pro drenáž DN 125 PVC"0,6</t>
  </si>
  <si>
    <t>348171111</t>
  </si>
  <si>
    <t>Osazení mostního ocelového zábradlí nesnímatelného do betonu říms přímo</t>
  </si>
  <si>
    <t>-1806777876</t>
  </si>
  <si>
    <t>4+5,1+6,8</t>
  </si>
  <si>
    <t>55391530</t>
  </si>
  <si>
    <t xml:space="preserve">zábradelní systém </t>
  </si>
  <si>
    <t>-1743664989</t>
  </si>
  <si>
    <t>"ocelové zábradlí se svislou výplní"4</t>
  </si>
  <si>
    <t>"ocelové zábradlí třímadlové 30 kg/m"5,1+6,8</t>
  </si>
  <si>
    <t>Vodorovné konstrukce</t>
  </si>
  <si>
    <t>421321127</t>
  </si>
  <si>
    <t>Mostní nosné konstrukce deskové ze ŽB C 25/30</t>
  </si>
  <si>
    <t>821511873</t>
  </si>
  <si>
    <t>"nosná konstrukce C25/30 XF2"4,65*3,8</t>
  </si>
  <si>
    <t>421361226</t>
  </si>
  <si>
    <t>Výztuž ŽB deskového mostu z betonářské oceli 10 505</t>
  </si>
  <si>
    <t>364983710</t>
  </si>
  <si>
    <t>(2,835+36,493+17,67)*0,1</t>
  </si>
  <si>
    <t>421955113</t>
  </si>
  <si>
    <t>Bednění z palubek na mostní skruži - zřízení</t>
  </si>
  <si>
    <t>-1668989110</t>
  </si>
  <si>
    <t>"plocha bednění nosné konstrukce - vodorovná"2,8*11,55</t>
  </si>
  <si>
    <t>421955213</t>
  </si>
  <si>
    <t>Bednění z palubek na mostní skruži - odstranění</t>
  </si>
  <si>
    <t>1154112276</t>
  </si>
  <si>
    <t>451477121</t>
  </si>
  <si>
    <t>Podkladní vrstva plastbetonová drenážní první vrstva tl 20 mm</t>
  </si>
  <si>
    <t>-146531495</t>
  </si>
  <si>
    <t>"drenážní vrstva z plastbetonu"3,85*0,3</t>
  </si>
  <si>
    <t>451477122</t>
  </si>
  <si>
    <t>Podkladní vrstva plastbetonová drenážní každá další vrstva tl 20 mm</t>
  </si>
  <si>
    <t>1195709785</t>
  </si>
  <si>
    <t>458311131</t>
  </si>
  <si>
    <t>Filtrační vrstvy za opěrou z betonu drenážního hutněného po vrstvách</t>
  </si>
  <si>
    <t>-2112568465</t>
  </si>
  <si>
    <t>"přechodové klíny z mezerovitého betonu" (1,7+1,6)*11,1</t>
  </si>
  <si>
    <t>465512127</t>
  </si>
  <si>
    <t>Dlažba z lomového kamene na sucho se zalitím spár cementovou maltou tl 200 mm</t>
  </si>
  <si>
    <t>-1435137167</t>
  </si>
  <si>
    <t>"dlažba na sucho tl.200 mm LK podél křídla"6,5*0,3</t>
  </si>
  <si>
    <t>465513127</t>
  </si>
  <si>
    <t>Dlažba z lomového kamene na cementovou maltu s vyspárováním tl 200 mm</t>
  </si>
  <si>
    <t>-1563005213</t>
  </si>
  <si>
    <t>"dlažba u schodiště LK 150 mm do betonu 150 mm"0,75*0,9</t>
  </si>
  <si>
    <t>-344314414</t>
  </si>
  <si>
    <t>577124111</t>
  </si>
  <si>
    <t>Asfaltový beton vrstva obrusná ACO 11 (ABS) tř. I tl 35 mm š do 3 m z nemodifikovaného asfaltu</t>
  </si>
  <si>
    <t>1588994385</t>
  </si>
  <si>
    <t>2021034253</t>
  </si>
  <si>
    <t>Úpravy povrchů, podlahy a osazování výplní</t>
  </si>
  <si>
    <t>628611102</t>
  </si>
  <si>
    <t>Nátěr betonu mostu epoxidový 2x ochranný nepružný OS-B</t>
  </si>
  <si>
    <t>-2091600028</t>
  </si>
  <si>
    <t>(0,25+0,5+2,25+0,25)*3,85+(0,25+0,5+0,5+0,25)*13,95+(0,625+0,283)*2</t>
  </si>
  <si>
    <t>631319011</t>
  </si>
  <si>
    <t>Příplatek k mazanině tl do 80 mm za přehlazení povrchu</t>
  </si>
  <si>
    <t>843507831</t>
  </si>
  <si>
    <t>"kartáčování povrchu chodníku" 1,5*3,85</t>
  </si>
  <si>
    <t>-1633206357</t>
  </si>
  <si>
    <t>"výústní objekt drenáže"1</t>
  </si>
  <si>
    <t>911331141</t>
  </si>
  <si>
    <t>Svodidlo ocelové jednostranné zádržnosti H2 typ KB3 RH2 B se zaberaněním sloupků v rozmezí do 2 m</t>
  </si>
  <si>
    <t>28667197</t>
  </si>
  <si>
    <t>"vlevo, bez svislé výplně"4</t>
  </si>
  <si>
    <t>"vpravo, se svislou výplní"12</t>
  </si>
  <si>
    <t>914112111</t>
  </si>
  <si>
    <t>Tabulka s označením evidenčního čísla mostu</t>
  </si>
  <si>
    <t>-919172486</t>
  </si>
  <si>
    <t>919122132</t>
  </si>
  <si>
    <t>Těsnění spár zálivkou za tepla pro komůrky š 20 mm hl 40 mm s těsnicím profilem</t>
  </si>
  <si>
    <t>-1844909290</t>
  </si>
  <si>
    <t>911568957</t>
  </si>
  <si>
    <t>"prefa betonový žlab C 30/37 XF4 š.0,5m"5,4+1</t>
  </si>
  <si>
    <t>-1440817548</t>
  </si>
  <si>
    <t>935112911</t>
  </si>
  <si>
    <t>Příplatek ZKD tl 10 mm lože přes 100 mm u příkopového žlabu osazeného do betonu</t>
  </si>
  <si>
    <t>2031965463</t>
  </si>
  <si>
    <t>(5,4+1)*5</t>
  </si>
  <si>
    <t>936942211</t>
  </si>
  <si>
    <t>Zhotovení tabulky s letopočtem opravy mostu vložením šablony do bednění</t>
  </si>
  <si>
    <t>1240075099</t>
  </si>
  <si>
    <t>948411111</t>
  </si>
  <si>
    <t>Zřízení podpěrné skruže dočasné kovové z věží výšky do 10 m</t>
  </si>
  <si>
    <t>1738244374</t>
  </si>
  <si>
    <t>3,4*2,84*11,55</t>
  </si>
  <si>
    <t>948411211</t>
  </si>
  <si>
    <t>Odstranění podpěrné skruže dočasné kovové z věží výšky do 10 m</t>
  </si>
  <si>
    <t>-1356336246</t>
  </si>
  <si>
    <t>948411911</t>
  </si>
  <si>
    <t>Měsíční nájemné podpěrné skruže dočasné kovové z věží výšky do 10 m</t>
  </si>
  <si>
    <t>116923133</t>
  </si>
  <si>
    <t>"4 měsíce"4*111,527</t>
  </si>
  <si>
    <t>998212111</t>
  </si>
  <si>
    <t>Přesun hmot pro mosty zděné, monolitické betonové nebo ocelové v do 20 m</t>
  </si>
  <si>
    <t>-1003014555</t>
  </si>
  <si>
    <t>PSV</t>
  </si>
  <si>
    <t>Práce a dodávky PSV</t>
  </si>
  <si>
    <t>711</t>
  </si>
  <si>
    <t>Izolace proti vodě, vlhkosti a plynům</t>
  </si>
  <si>
    <t>711112001</t>
  </si>
  <si>
    <t>Provedení izolace proti zemní vlhkosti svislé za studena nátěrem penetračním</t>
  </si>
  <si>
    <t>1835256233</t>
  </si>
  <si>
    <t>39,33+13,75+11,26+4,84+4,05+8,67*2</t>
  </si>
  <si>
    <t>11163150</t>
  </si>
  <si>
    <t>lak penetrační asfaltový</t>
  </si>
  <si>
    <t>1691488077</t>
  </si>
  <si>
    <t>90,57*0,00035 'Přepočtené koeficientem množství</t>
  </si>
  <si>
    <t>711112002</t>
  </si>
  <si>
    <t>Provedení izolace proti zemní vlhkosti svislé za studena lakem asfaltovým</t>
  </si>
  <si>
    <t>-2112528619</t>
  </si>
  <si>
    <t>11163152</t>
  </si>
  <si>
    <t>lak hydroizolační asfaltový</t>
  </si>
  <si>
    <t>1211632881</t>
  </si>
  <si>
    <t>90,57*0,00045 'Přepočtené koeficientem množství</t>
  </si>
  <si>
    <t>711132101</t>
  </si>
  <si>
    <t>Provedení izolace proti zemní vlhkosti pásy na sucho svislé AIP nebo tkaninou</t>
  </si>
  <si>
    <t>2093415100</t>
  </si>
  <si>
    <t>"ochranná geotextilie svislé izolace 500 g/m2"(11+11,15+1+1)*1</t>
  </si>
  <si>
    <t>69311080</t>
  </si>
  <si>
    <t>geotextilie netkaná separační, ochranná, filtrační, drenážní PES 200g/m2</t>
  </si>
  <si>
    <t>-1707984400</t>
  </si>
  <si>
    <t>24,15*1,2 'Přepočtené koeficientem množství</t>
  </si>
  <si>
    <t>711141559</t>
  </si>
  <si>
    <t>Provedení izolace proti zemní vlhkosti pásy přitavením vodorovné NAIP</t>
  </si>
  <si>
    <t>1875043697</t>
  </si>
  <si>
    <t>"mostní izolace NAIP na pečetící vrstvě"43,9+2*1*0,5</t>
  </si>
  <si>
    <t>62832001</t>
  </si>
  <si>
    <t xml:space="preserve">pás asfaltový natavitelný </t>
  </si>
  <si>
    <t>-1349613685</t>
  </si>
  <si>
    <t>44,9*1,15 'Přepočtené koeficientem množství</t>
  </si>
  <si>
    <t>711142559</t>
  </si>
  <si>
    <t>Provedení izolace proti zemní vlhkosti pásy přitavením svislé NAIP</t>
  </si>
  <si>
    <t>76757640</t>
  </si>
  <si>
    <t>"pásová izolace NAIP na rubech opěr"(11+11,15+1+1)*(0,5+0,4)</t>
  </si>
  <si>
    <t>-1355309177</t>
  </si>
  <si>
    <t>21,735*1,2 'Přepočtené koeficientem množství</t>
  </si>
  <si>
    <t>998711101</t>
  </si>
  <si>
    <t>Přesun hmot tonážní pro izolace proti vodě, vlhkosti a plynům v objektech výšky do 6 m</t>
  </si>
  <si>
    <t>24311263</t>
  </si>
  <si>
    <t>SO 201a - Demolice</t>
  </si>
  <si>
    <t>131251105</t>
  </si>
  <si>
    <t>Hloubení jam nezapažených v hornině třídy těžitelnosti I, skupiny 3 objemu do 1000 m3 strojně</t>
  </si>
  <si>
    <t>1462028269</t>
  </si>
  <si>
    <t>"odkop stávajících mossních k-cí a nábřežních zdí - zemina - odvoz na meziskládku"25,6*6,4+22,5*9,1+23,2*1,4+12,3*10,8</t>
  </si>
  <si>
    <t>304555059</t>
  </si>
  <si>
    <t>"odvoz na meziskládku"32,8</t>
  </si>
  <si>
    <t>162751117</t>
  </si>
  <si>
    <t>Vodorovné přemístění do 10000 m výkopku/sypaniny z horniny třídy těžitelnosti I, skupiny 1 až 3</t>
  </si>
  <si>
    <t>1120286194</t>
  </si>
  <si>
    <t>533,91-32,8</t>
  </si>
  <si>
    <t>162751119</t>
  </si>
  <si>
    <t>Příplatek k vodorovnému přemístění výkopku/sypaniny z horniny třídy těžitelnosti I, skupiny 1 až 3 ZKD 1000 m přes 10000 m</t>
  </si>
  <si>
    <t>-1870749897</t>
  </si>
  <si>
    <t>501,11*1</t>
  </si>
  <si>
    <t>171201221</t>
  </si>
  <si>
    <t>Poplatek za uložení na skládce (skládkovné) zeminy a kamení kód odpadu 17 05 04</t>
  </si>
  <si>
    <t>1221859401</t>
  </si>
  <si>
    <t>501,11*1,8</t>
  </si>
  <si>
    <t>-1323537634</t>
  </si>
  <si>
    <t>962021112</t>
  </si>
  <si>
    <t>Bourání mostních zdí a pilířů z kamene</t>
  </si>
  <si>
    <t>211985489</t>
  </si>
  <si>
    <t>"vybourání stáv.kamenného zdiva mostu a zdí - odvoz na skládku"5,3*6,4+18,4*0,5*6,12*1,15</t>
  </si>
  <si>
    <t>962051111</t>
  </si>
  <si>
    <t>Bourání mostních zdí a pilířů z ŽB</t>
  </si>
  <si>
    <t>-1428552392</t>
  </si>
  <si>
    <t>"vybourání stáv.bet.konstr.mostu - odvoz na skládku"0,5*6*0,3*2+4,1*0,5*0,8</t>
  </si>
  <si>
    <t>963071112</t>
  </si>
  <si>
    <t>Demontáž ocelových prvků mostů šroubovaných nebo svařovaných přes 100 kg</t>
  </si>
  <si>
    <t>-803205462</t>
  </si>
  <si>
    <t>"vybourání stáv.ocelové konstrukce mostu - odvoz a recyklace v režii zhotovitele"15,1*6,51*10,75*5</t>
  </si>
  <si>
    <t>966075212</t>
  </si>
  <si>
    <t>Demontáž částí ocelového zábradlí mostů přes 50 kg</t>
  </si>
  <si>
    <t>-168600617</t>
  </si>
  <si>
    <t>"vybourání stáv.ocelového zábradlí - odvoz a recyklace v režii zhotovitele"2*8*20</t>
  </si>
  <si>
    <t>997211111</t>
  </si>
  <si>
    <t>Svislá doprava suti na v 3,5 m</t>
  </si>
  <si>
    <t>373318001</t>
  </si>
  <si>
    <t>997211511</t>
  </si>
  <si>
    <t>Vodorovná doprava suti po suchu na vzdálenost do 1 km</t>
  </si>
  <si>
    <t>-1408092152</t>
  </si>
  <si>
    <t>997211519</t>
  </si>
  <si>
    <t>Příplatek ZKD 1 km u vodorovné dopravy suti</t>
  </si>
  <si>
    <t>-1485807827</t>
  </si>
  <si>
    <t>997211611</t>
  </si>
  <si>
    <t>-1841015054</t>
  </si>
  <si>
    <t>997221615</t>
  </si>
  <si>
    <t>Poplatek za uložení na skládce (skládkovné) stavebního odpadu</t>
  </si>
  <si>
    <t>-892442357</t>
  </si>
  <si>
    <t xml:space="preserve">Restaurace a přemístění sochy sv. J.Nepomuckého </t>
  </si>
  <si>
    <t>938382251</t>
  </si>
  <si>
    <t>SO 301 - Úprava koryta</t>
  </si>
  <si>
    <t>-1582976439</t>
  </si>
  <si>
    <t>"zásyp - pravobřežní zeď"9,4</t>
  </si>
  <si>
    <t>"zásyp - levobřežní zeď"56,8</t>
  </si>
  <si>
    <t>-1494749571</t>
  </si>
  <si>
    <t>66,2*2 'Přepočtené koeficientem množství</t>
  </si>
  <si>
    <t>-153297615</t>
  </si>
  <si>
    <t>9*0,4*0,4</t>
  </si>
  <si>
    <t>1089413272</t>
  </si>
  <si>
    <t>-1113228865</t>
  </si>
  <si>
    <t>"podkladní beton tl.100mm"39*0,1</t>
  </si>
  <si>
    <t>273321117</t>
  </si>
  <si>
    <t>Základové desky mostních konstrukcí ze ŽB C 25/30</t>
  </si>
  <si>
    <t>-126339101</t>
  </si>
  <si>
    <t>"základová deska C 25/30 XA1"29,3*0,3</t>
  </si>
  <si>
    <t>273354111</t>
  </si>
  <si>
    <t>Bednění základových desek - zřízení</t>
  </si>
  <si>
    <t>-1135479743</t>
  </si>
  <si>
    <t>"plocha bednění základové desky"20,4*0,3</t>
  </si>
  <si>
    <t>273354211</t>
  </si>
  <si>
    <t>Bednění základových desek - odstranění</t>
  </si>
  <si>
    <t>-1063963159</t>
  </si>
  <si>
    <t>273361116</t>
  </si>
  <si>
    <t>Výztuž základových desek z betonářské oceli 10 505</t>
  </si>
  <si>
    <t>1708866974</t>
  </si>
  <si>
    <t>"výztuž základové desky B500B" (29,3*0,3)*100/1000</t>
  </si>
  <si>
    <t>274311125</t>
  </si>
  <si>
    <t>Základové pasy, prahy, věnce a ostruhy z betonu prostého C 16/20</t>
  </si>
  <si>
    <t>710142832</t>
  </si>
  <si>
    <t>"podkladní a výpňový beton C16/20 XC2, vč. podélných patek"1,2*12,9+0,87*8,1</t>
  </si>
  <si>
    <t>274321117</t>
  </si>
  <si>
    <t>Základové pasy, prahy, věnce a ostruhy mostních konstrukcí ze ŽB C 25/30</t>
  </si>
  <si>
    <t>-1062639513</t>
  </si>
  <si>
    <t>"koncový práh C25/30 XA1"4,6*0,3</t>
  </si>
  <si>
    <t>"přepadový práh C25/30 XA1"2,58*0,36</t>
  </si>
  <si>
    <t>274354111</t>
  </si>
  <si>
    <t>Bednění základových pasů - zřízení</t>
  </si>
  <si>
    <t>650557909</t>
  </si>
  <si>
    <t>"plocha bednění koncového prahu"4,6+0,75*0,03*2</t>
  </si>
  <si>
    <t>"plocha bednění přepadového prahu"3,53</t>
  </si>
  <si>
    <t>274354211</t>
  </si>
  <si>
    <t>Bednění základových pasů - odstranění</t>
  </si>
  <si>
    <t>1307505584</t>
  </si>
  <si>
    <t>274361116</t>
  </si>
  <si>
    <t>Výztuž základových pasů, prahů, věnců a ostruh z betonářské oceli 10 505</t>
  </si>
  <si>
    <t>-25605079</t>
  </si>
  <si>
    <t>"výztuž přepadového prahu B500B"0,929*100/1000</t>
  </si>
  <si>
    <t>1804838090</t>
  </si>
  <si>
    <t>"stěny opěrných zdí C 25/30 XA1"(18,62+21,71)*0,3</t>
  </si>
  <si>
    <t>334351115</t>
  </si>
  <si>
    <t>Bednění systémové mostních opěr a úložných prahů z palubek pro ŽB - zřízení</t>
  </si>
  <si>
    <t>1240084490</t>
  </si>
  <si>
    <t>(18,62+21,71)*2</t>
  </si>
  <si>
    <t>334351214</t>
  </si>
  <si>
    <t>Bednění systémové mostních opěr a úložných prahů z palubek - odstranění</t>
  </si>
  <si>
    <t>-49020072</t>
  </si>
  <si>
    <t>334361236</t>
  </si>
  <si>
    <t>Výztuž dříků pilířů a sloupů z betonářské oceli 10 505</t>
  </si>
  <si>
    <t>12335201</t>
  </si>
  <si>
    <t>"výztuž stěn opěrných zdí B500B"(18,62+21,71)*0,3*100/1000</t>
  </si>
  <si>
    <t>-467833377</t>
  </si>
  <si>
    <t>6+0,5+4,8+0,5</t>
  </si>
  <si>
    <t>-1051249330</t>
  </si>
  <si>
    <t>462511111</t>
  </si>
  <si>
    <t>Zához prostoru z lomového kamene</t>
  </si>
  <si>
    <t>-217317815</t>
  </si>
  <si>
    <t>1,4*11,7</t>
  </si>
  <si>
    <t>-91288615</t>
  </si>
  <si>
    <t>3,05*21</t>
  </si>
  <si>
    <t>931994132</t>
  </si>
  <si>
    <t>Těsnění dilatační spáry betonové konstrukce silikonovým tmelem do pl 4,0 cm2</t>
  </si>
  <si>
    <t>-539885873</t>
  </si>
  <si>
    <t>"těsnění dil. spáry tmelem š.20 mm - líc"3,84+3,98+2,84</t>
  </si>
  <si>
    <t>931994172</t>
  </si>
  <si>
    <t>Těsnění dilatační spáry betonové konstrukce bitumenovým a asfaltovým izolačním pásem š do 500 mm</t>
  </si>
  <si>
    <t>-1522366014</t>
  </si>
  <si>
    <t>"těsnění dil. spáry NAIP š. 0,5m - rub"3,84+3,98</t>
  </si>
  <si>
    <t>953241211</t>
  </si>
  <si>
    <t>Osazení smykových dilatačních trnů D 20 mm pro nižší zatížení nerez nebo pozink s pouzdrem</t>
  </si>
  <si>
    <t>1883538173</t>
  </si>
  <si>
    <t>2*6</t>
  </si>
  <si>
    <t>54879272</t>
  </si>
  <si>
    <t>trn pro přenos smykové síly u dilatačních spár pro nižší zatížení nerez s nerezovým kombinovaným pouzdrem D 20mm</t>
  </si>
  <si>
    <t>1777281743</t>
  </si>
  <si>
    <t>1166814011</t>
  </si>
  <si>
    <t>-1012425621</t>
  </si>
  <si>
    <t>23,82+(7,95+9)*0,7+18,62+21,71</t>
  </si>
  <si>
    <t>356007043</t>
  </si>
  <si>
    <t>76,015*0,00035 'Přepočtené koeficientem množství</t>
  </si>
  <si>
    <t>1113133675</t>
  </si>
  <si>
    <t>-1042765424</t>
  </si>
  <si>
    <t>76,015*0,00045 'Přepočtené koeficientem množství</t>
  </si>
  <si>
    <t>2125678162</t>
  </si>
  <si>
    <t>Geodetické práce - geometrické plány</t>
  </si>
  <si>
    <t>Zkoušky, průzkumy, měření, závěrečná zpráva</t>
  </si>
  <si>
    <t>Inženýrská činnost - projednání DIO</t>
  </si>
  <si>
    <t>Frézování živičného krytu tl 60 mm pruh š 2 m pl do 10000 m2 bez překážek v trase</t>
  </si>
  <si>
    <t>113154399.R</t>
  </si>
  <si>
    <t>Frézování živičného krytu tl 40 mm pruh š 2 m pl do 10000 m2 bez překážek v trase</t>
  </si>
  <si>
    <t>506,766*4</t>
  </si>
  <si>
    <t>Vodorovná doprava suti ze sypkých materiálů</t>
  </si>
  <si>
    <t>997221599.R</t>
  </si>
  <si>
    <t>odfrézovaná živičná drť kvalitativní třídy ZAS-T4, zhotovitel odveze v souladu s vyhláškou č. 130/2019 Sb.</t>
  </si>
  <si>
    <t>997229999.R</t>
  </si>
  <si>
    <t>Poplatek za uložení odpadu z asfaltových povrchů (kvalitativní třídy ZAS-T4) na skládce</t>
  </si>
  <si>
    <t>"odvoz a uložení dle vyhlášky č. 130/2019 Sb. - ZAS-T4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</si>
</sst>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1"/>
      <color indexed="8"/>
      <name val="Calibri"/>
      <family val="2"/>
    </font>
    <font>
      <sz val="10"/>
      <color indexed="55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8"/>
      <color indexed="56"/>
      <name val="Arial CE"/>
      <family val="0"/>
    </font>
    <font>
      <sz val="10"/>
      <color indexed="56"/>
      <name val="Arial CE"/>
      <family val="0"/>
    </font>
    <font>
      <sz val="8"/>
      <color indexed="63"/>
      <name val="Arial CE"/>
      <family val="0"/>
    </font>
    <font>
      <sz val="8"/>
      <color indexed="9"/>
      <name val="Arial CE"/>
      <family val="0"/>
    </font>
    <font>
      <b/>
      <sz val="14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b/>
      <sz val="8"/>
      <color indexed="55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b/>
      <sz val="10"/>
      <color indexed="63"/>
      <name val="Arial CE"/>
      <family val="0"/>
    </font>
    <font>
      <sz val="12"/>
      <color indexed="55"/>
      <name val="Arial CE"/>
      <family val="0"/>
    </font>
    <font>
      <sz val="8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16"/>
      <name val="Arial CE"/>
      <family val="0"/>
    </font>
    <font>
      <b/>
      <sz val="8"/>
      <name val="Arial CE"/>
      <family val="0"/>
    </font>
    <font>
      <sz val="7"/>
      <color indexed="55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0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3" fillId="7" borderId="8" applyNumberFormat="0" applyAlignment="0" applyProtection="0"/>
    <xf numFmtId="0" fontId="45" fillId="19" borderId="8" applyNumberFormat="0" applyAlignment="0" applyProtection="0"/>
    <xf numFmtId="0" fontId="44" fillId="19" borderId="9" applyNumberFormat="0" applyAlignment="0" applyProtection="0"/>
    <xf numFmtId="0" fontId="49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 locked="0"/>
    </xf>
    <xf numFmtId="49" fontId="3" fillId="18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0" fillId="19" borderId="0" xfId="0" applyFont="1" applyFill="1" applyAlignment="1" applyProtection="1">
      <alignment vertical="center"/>
      <protection/>
    </xf>
    <xf numFmtId="0" fontId="5" fillId="19" borderId="15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5" fillId="19" borderId="16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1" fillId="19" borderId="0" xfId="0" applyFont="1" applyFill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4" fontId="19" fillId="0" borderId="26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36" applyFont="1" applyAlignment="1">
      <alignment horizontal="center" vertical="center"/>
    </xf>
    <xf numFmtId="0" fontId="6" fillId="0" borderId="12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>
      <alignment vertical="center"/>
    </xf>
    <xf numFmtId="4" fontId="28" fillId="0" borderId="26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27" xfId="0" applyNumberFormat="1" applyFont="1" applyBorder="1" applyAlignment="1" applyProtection="1">
      <alignment vertical="center"/>
      <protection/>
    </xf>
    <xf numFmtId="4" fontId="28" fillId="0" borderId="28" xfId="0" applyNumberFormat="1" applyFont="1" applyBorder="1" applyAlignment="1" applyProtection="1">
      <alignment vertical="center"/>
      <protection/>
    </xf>
    <xf numFmtId="166" fontId="28" fillId="0" borderId="28" xfId="0" applyNumberFormat="1" applyFont="1" applyBorder="1" applyAlignment="1" applyProtection="1">
      <alignment vertical="center"/>
      <protection/>
    </xf>
    <xf numFmtId="4" fontId="28" fillId="0" borderId="29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19" borderId="0" xfId="0" applyFont="1" applyFill="1" applyAlignment="1">
      <alignment vertical="center"/>
    </xf>
    <xf numFmtId="0" fontId="5" fillId="19" borderId="15" xfId="0" applyFont="1" applyFill="1" applyBorder="1" applyAlignment="1">
      <alignment horizontal="left" vertical="center"/>
    </xf>
    <xf numFmtId="0" fontId="0" fillId="19" borderId="16" xfId="0" applyFont="1" applyFill="1" applyBorder="1" applyAlignment="1">
      <alignment vertical="center"/>
    </xf>
    <xf numFmtId="0" fontId="5" fillId="19" borderId="16" xfId="0" applyFont="1" applyFill="1" applyBorder="1" applyAlignment="1">
      <alignment horizontal="right" vertical="center"/>
    </xf>
    <xf numFmtId="0" fontId="5" fillId="19" borderId="16" xfId="0" applyFont="1" applyFill="1" applyBorder="1" applyAlignment="1">
      <alignment horizontal="center" vertical="center"/>
    </xf>
    <xf numFmtId="0" fontId="0" fillId="19" borderId="16" xfId="0" applyFont="1" applyFill="1" applyBorder="1" applyAlignment="1" applyProtection="1">
      <alignment vertical="center"/>
      <protection locked="0"/>
    </xf>
    <xf numFmtId="4" fontId="5" fillId="19" borderId="16" xfId="0" applyNumberFormat="1" applyFont="1" applyFill="1" applyBorder="1" applyAlignment="1">
      <alignment vertical="center"/>
    </xf>
    <xf numFmtId="0" fontId="0" fillId="19" borderId="30" xfId="0" applyFont="1" applyFill="1" applyBorder="1" applyAlignment="1">
      <alignment vertical="center"/>
    </xf>
    <xf numFmtId="0" fontId="18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21" fillId="19" borderId="0" xfId="0" applyFont="1" applyFill="1" applyAlignment="1" applyProtection="1">
      <alignment horizontal="left" vertical="center"/>
      <protection/>
    </xf>
    <xf numFmtId="0" fontId="0" fillId="19" borderId="0" xfId="0" applyFont="1" applyFill="1" applyAlignment="1" applyProtection="1">
      <alignment vertical="center"/>
      <protection locked="0"/>
    </xf>
    <xf numFmtId="0" fontId="21" fillId="19" borderId="0" xfId="0" applyFont="1" applyFill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vertical="center"/>
      <protection locked="0"/>
    </xf>
    <xf numFmtId="4" fontId="7" fillId="0" borderId="28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21" fillId="19" borderId="22" xfId="0" applyFont="1" applyFill="1" applyBorder="1" applyAlignment="1" applyProtection="1">
      <alignment horizontal="center" vertical="center" wrapText="1"/>
      <protection/>
    </xf>
    <xf numFmtId="0" fontId="21" fillId="19" borderId="23" xfId="0" applyFont="1" applyFill="1" applyBorder="1" applyAlignment="1" applyProtection="1">
      <alignment horizontal="center" vertical="center" wrapText="1"/>
      <protection/>
    </xf>
    <xf numFmtId="0" fontId="21" fillId="19" borderId="23" xfId="0" applyFont="1" applyFill="1" applyBorder="1" applyAlignment="1" applyProtection="1">
      <alignment horizontal="center" vertical="center" wrapText="1"/>
      <protection locked="0"/>
    </xf>
    <xf numFmtId="0" fontId="21" fillId="19" borderId="24" xfId="0" applyFont="1" applyFill="1" applyBorder="1" applyAlignment="1" applyProtection="1">
      <alignment horizontal="center" vertical="center" wrapText="1"/>
      <protection/>
    </xf>
    <xf numFmtId="0" fontId="21" fillId="19" borderId="0" xfId="0" applyFont="1" applyFill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/>
      <protection/>
    </xf>
    <xf numFmtId="166" fontId="30" fillId="0" borderId="20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12" xfId="0" applyFont="1" applyBorder="1" applyAlignment="1">
      <alignment/>
    </xf>
    <xf numFmtId="0" fontId="8" fillId="0" borderId="26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21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31" xfId="0" applyFont="1" applyBorder="1" applyAlignment="1" applyProtection="1">
      <alignment horizontal="center" vertical="center"/>
      <protection/>
    </xf>
    <xf numFmtId="49" fontId="21" fillId="0" borderId="31" xfId="0" applyNumberFormat="1" applyFont="1" applyBorder="1" applyAlignment="1" applyProtection="1">
      <alignment horizontal="left" vertical="center" wrapText="1"/>
      <protection/>
    </xf>
    <xf numFmtId="0" fontId="21" fillId="0" borderId="31" xfId="0" applyFont="1" applyBorder="1" applyAlignment="1" applyProtection="1">
      <alignment horizontal="left" vertical="center" wrapText="1"/>
      <protection/>
    </xf>
    <xf numFmtId="0" fontId="21" fillId="0" borderId="31" xfId="0" applyFont="1" applyBorder="1" applyAlignment="1" applyProtection="1">
      <alignment horizontal="center" vertical="center" wrapText="1"/>
      <protection/>
    </xf>
    <xf numFmtId="167" fontId="21" fillId="0" borderId="31" xfId="0" applyNumberFormat="1" applyFont="1" applyBorder="1" applyAlignment="1" applyProtection="1">
      <alignment vertical="center"/>
      <protection/>
    </xf>
    <xf numFmtId="4" fontId="21" fillId="18" borderId="31" xfId="0" applyNumberFormat="1" applyFont="1" applyFill="1" applyBorder="1" applyAlignment="1" applyProtection="1">
      <alignment vertical="center"/>
      <protection locked="0"/>
    </xf>
    <xf numFmtId="4" fontId="21" fillId="0" borderId="31" xfId="0" applyNumberFormat="1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22" fillId="18" borderId="26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18" borderId="27" xfId="0" applyFont="1" applyFill="1" applyBorder="1" applyAlignment="1" applyProtection="1">
      <alignment horizontal="left" vertical="center"/>
      <protection locked="0"/>
    </xf>
    <xf numFmtId="0" fontId="22" fillId="0" borderId="2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vertical="center"/>
      <protection/>
    </xf>
    <xf numFmtId="166" fontId="22" fillId="0" borderId="28" xfId="0" applyNumberFormat="1" applyFont="1" applyBorder="1" applyAlignment="1" applyProtection="1">
      <alignment vertical="center"/>
      <protection/>
    </xf>
    <xf numFmtId="166" fontId="22" fillId="0" borderId="29" xfId="0" applyNumberFormat="1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8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vertical="center"/>
      <protection locked="0"/>
    </xf>
    <xf numFmtId="4" fontId="9" fillId="0" borderId="28" xfId="0" applyNumberFormat="1" applyFont="1" applyBorder="1" applyAlignment="1" applyProtection="1">
      <alignment vertical="center"/>
      <protection/>
    </xf>
    <xf numFmtId="0" fontId="9" fillId="0" borderId="12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12" xfId="0" applyFont="1" applyBorder="1" applyAlignment="1">
      <alignment vertical="center"/>
    </xf>
    <xf numFmtId="0" fontId="10" fillId="0" borderId="2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27" xfId="0" applyFont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vertical="center"/>
      <protection/>
    </xf>
    <xf numFmtId="0" fontId="10" fillId="0" borderId="29" xfId="0" applyFont="1" applyBorder="1" applyAlignment="1" applyProtection="1">
      <alignment vertical="center"/>
      <protection/>
    </xf>
    <xf numFmtId="0" fontId="33" fillId="0" borderId="31" xfId="0" applyFont="1" applyBorder="1" applyAlignment="1" applyProtection="1">
      <alignment horizontal="center" vertical="center"/>
      <protection/>
    </xf>
    <xf numFmtId="49" fontId="33" fillId="0" borderId="31" xfId="0" applyNumberFormat="1" applyFont="1" applyBorder="1" applyAlignment="1" applyProtection="1">
      <alignment horizontal="left" vertical="center" wrapText="1"/>
      <protection/>
    </xf>
    <xf numFmtId="0" fontId="33" fillId="0" borderId="31" xfId="0" applyFont="1" applyBorder="1" applyAlignment="1" applyProtection="1">
      <alignment horizontal="left" vertical="center" wrapText="1"/>
      <protection/>
    </xf>
    <xf numFmtId="0" fontId="33" fillId="0" borderId="31" xfId="0" applyFont="1" applyBorder="1" applyAlignment="1" applyProtection="1">
      <alignment horizontal="center" vertical="center" wrapText="1"/>
      <protection/>
    </xf>
    <xf numFmtId="167" fontId="33" fillId="0" borderId="31" xfId="0" applyNumberFormat="1" applyFont="1" applyBorder="1" applyAlignment="1" applyProtection="1">
      <alignment vertical="center"/>
      <protection/>
    </xf>
    <xf numFmtId="4" fontId="33" fillId="18" borderId="31" xfId="0" applyNumberFormat="1" applyFont="1" applyFill="1" applyBorder="1" applyAlignment="1" applyProtection="1">
      <alignment vertical="center"/>
      <protection locked="0"/>
    </xf>
    <xf numFmtId="4" fontId="33" fillId="0" borderId="31" xfId="0" applyNumberFormat="1" applyFont="1" applyBorder="1" applyAlignment="1" applyProtection="1">
      <alignment vertical="center"/>
      <protection/>
    </xf>
    <xf numFmtId="0" fontId="34" fillId="0" borderId="31" xfId="0" applyFont="1" applyBorder="1" applyAlignment="1" applyProtection="1">
      <alignment vertical="center"/>
      <protection/>
    </xf>
    <xf numFmtId="0" fontId="34" fillId="0" borderId="12" xfId="0" applyFont="1" applyBorder="1" applyAlignment="1">
      <alignment vertical="center"/>
    </xf>
    <xf numFmtId="0" fontId="33" fillId="18" borderId="26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21" fillId="19" borderId="16" xfId="0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" fontId="23" fillId="0" borderId="0" xfId="0" applyNumberFormat="1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0" fontId="19" fillId="0" borderId="25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6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19" borderId="15" xfId="0" applyFont="1" applyFill="1" applyBorder="1" applyAlignment="1" applyProtection="1">
      <alignment horizontal="center" vertical="center"/>
      <protection/>
    </xf>
    <xf numFmtId="4" fontId="5" fillId="19" borderId="16" xfId="0" applyNumberFormat="1" applyFont="1" applyFill="1" applyBorder="1" applyAlignment="1" applyProtection="1">
      <alignment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0" fillId="19" borderId="30" xfId="0" applyFont="1" applyFill="1" applyBorder="1" applyAlignment="1" applyProtection="1">
      <alignment vertical="center"/>
      <protection/>
    </xf>
    <xf numFmtId="0" fontId="5" fillId="19" borderId="16" xfId="0" applyFont="1" applyFill="1" applyBorder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18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16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1" fillId="19" borderId="16" xfId="0" applyFont="1" applyFill="1" applyBorder="1" applyAlignment="1" applyProtection="1">
      <alignment horizontal="center" vertical="center"/>
      <protection/>
    </xf>
    <xf numFmtId="0" fontId="21" fillId="19" borderId="16" xfId="0" applyFont="1" applyFill="1" applyBorder="1" applyAlignment="1" applyProtection="1">
      <alignment horizontal="left" vertical="center"/>
      <protection/>
    </xf>
    <xf numFmtId="0" fontId="21" fillId="19" borderId="30" xfId="0" applyFont="1" applyFill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18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75" customHeight="1"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S2" s="14" t="s">
        <v>6</v>
      </c>
      <c r="BT2" s="14" t="s">
        <v>7</v>
      </c>
    </row>
    <row r="3" spans="2:72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7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70" t="s">
        <v>14</v>
      </c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19"/>
      <c r="AQ5" s="19"/>
      <c r="AR5" s="17"/>
      <c r="BE5" s="267" t="s">
        <v>15</v>
      </c>
      <c r="BS5" s="14" t="s">
        <v>6</v>
      </c>
    </row>
    <row r="6" spans="2:71" ht="36.7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72" t="s">
        <v>17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19"/>
      <c r="AQ6" s="19"/>
      <c r="AR6" s="17"/>
      <c r="BE6" s="268"/>
      <c r="BS6" s="14" t="s">
        <v>6</v>
      </c>
    </row>
    <row r="7" spans="2:7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68"/>
      <c r="BS7" s="14" t="s">
        <v>6</v>
      </c>
    </row>
    <row r="8" spans="2:7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68"/>
      <c r="BS8" s="14" t="s">
        <v>6</v>
      </c>
    </row>
    <row r="9" spans="2:71" ht="14.2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68"/>
      <c r="BS9" s="14" t="s">
        <v>6</v>
      </c>
    </row>
    <row r="10" spans="2:7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68"/>
      <c r="BS10" s="14" t="s">
        <v>6</v>
      </c>
    </row>
    <row r="11" spans="2:71" ht="18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68"/>
      <c r="BS11" s="14" t="s">
        <v>6</v>
      </c>
    </row>
    <row r="12" spans="2:71" ht="6.7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68"/>
      <c r="BS12" s="14" t="s">
        <v>6</v>
      </c>
    </row>
    <row r="13" spans="2:7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28</v>
      </c>
      <c r="AO13" s="19"/>
      <c r="AP13" s="19"/>
      <c r="AQ13" s="19"/>
      <c r="AR13" s="17"/>
      <c r="BE13" s="268"/>
      <c r="BS13" s="14" t="s">
        <v>6</v>
      </c>
    </row>
    <row r="14" spans="2:71" ht="12.75">
      <c r="B14" s="18"/>
      <c r="C14" s="19"/>
      <c r="D14" s="19"/>
      <c r="E14" s="273" t="s">
        <v>28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68"/>
      <c r="BS14" s="14" t="s">
        <v>6</v>
      </c>
    </row>
    <row r="15" spans="2:71" ht="6.7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68"/>
      <c r="BS15" s="14" t="s">
        <v>4</v>
      </c>
    </row>
    <row r="16" spans="2:7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68"/>
      <c r="BS16" s="14" t="s">
        <v>4</v>
      </c>
    </row>
    <row r="17" spans="2:71" ht="18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68"/>
      <c r="BS17" s="14" t="s">
        <v>30</v>
      </c>
    </row>
    <row r="18" spans="2:71" ht="6.7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68"/>
      <c r="BS18" s="14" t="s">
        <v>6</v>
      </c>
    </row>
    <row r="19" spans="2:7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68"/>
      <c r="BS19" s="14" t="s">
        <v>6</v>
      </c>
    </row>
    <row r="20" spans="2:71" ht="18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68"/>
      <c r="BS20" s="14" t="s">
        <v>30</v>
      </c>
    </row>
    <row r="21" spans="2:57" ht="6.7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68"/>
    </row>
    <row r="22" spans="2:57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68"/>
    </row>
    <row r="23" spans="2:57" ht="16.5" customHeight="1">
      <c r="B23" s="18"/>
      <c r="C23" s="19"/>
      <c r="D23" s="19"/>
      <c r="E23" s="275" t="s">
        <v>1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19"/>
      <c r="AP23" s="19"/>
      <c r="AQ23" s="19"/>
      <c r="AR23" s="17"/>
      <c r="BE23" s="268"/>
    </row>
    <row r="24" spans="2:57" ht="6.7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68"/>
    </row>
    <row r="25" spans="2:57" ht="6.7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68"/>
    </row>
    <row r="26" spans="1:57" s="1" customFormat="1" ht="25.5" customHeight="1">
      <c r="A26" s="31"/>
      <c r="B26" s="32"/>
      <c r="C26" s="33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81">
        <f>ROUND(AG94,2)</f>
        <v>0</v>
      </c>
      <c r="AL26" s="282"/>
      <c r="AM26" s="282"/>
      <c r="AN26" s="282"/>
      <c r="AO26" s="282"/>
      <c r="AP26" s="33"/>
      <c r="AQ26" s="33"/>
      <c r="AR26" s="36"/>
      <c r="BE26" s="268"/>
    </row>
    <row r="27" spans="1:57" s="1" customFormat="1" ht="6.7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68"/>
    </row>
    <row r="28" spans="1:57" s="1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83" t="s">
        <v>34</v>
      </c>
      <c r="M28" s="283"/>
      <c r="N28" s="283"/>
      <c r="O28" s="283"/>
      <c r="P28" s="283"/>
      <c r="Q28" s="33"/>
      <c r="R28" s="33"/>
      <c r="S28" s="33"/>
      <c r="T28" s="33"/>
      <c r="U28" s="33"/>
      <c r="V28" s="33"/>
      <c r="W28" s="283" t="s">
        <v>35</v>
      </c>
      <c r="X28" s="283"/>
      <c r="Y28" s="283"/>
      <c r="Z28" s="283"/>
      <c r="AA28" s="283"/>
      <c r="AB28" s="283"/>
      <c r="AC28" s="283"/>
      <c r="AD28" s="283"/>
      <c r="AE28" s="283"/>
      <c r="AF28" s="33"/>
      <c r="AG28" s="33"/>
      <c r="AH28" s="33"/>
      <c r="AI28" s="33"/>
      <c r="AJ28" s="33"/>
      <c r="AK28" s="283" t="s">
        <v>36</v>
      </c>
      <c r="AL28" s="283"/>
      <c r="AM28" s="283"/>
      <c r="AN28" s="283"/>
      <c r="AO28" s="283"/>
      <c r="AP28" s="33"/>
      <c r="AQ28" s="33"/>
      <c r="AR28" s="36"/>
      <c r="BE28" s="268"/>
    </row>
    <row r="29" spans="2:57" s="2" customFormat="1" ht="14.25" customHeight="1">
      <c r="B29" s="37"/>
      <c r="C29" s="38"/>
      <c r="D29" s="26" t="s">
        <v>37</v>
      </c>
      <c r="E29" s="38"/>
      <c r="F29" s="26" t="s">
        <v>38</v>
      </c>
      <c r="G29" s="38"/>
      <c r="H29" s="38"/>
      <c r="I29" s="38"/>
      <c r="J29" s="38"/>
      <c r="K29" s="38"/>
      <c r="L29" s="266">
        <v>0.21</v>
      </c>
      <c r="M29" s="264"/>
      <c r="N29" s="264"/>
      <c r="O29" s="264"/>
      <c r="P29" s="264"/>
      <c r="Q29" s="38"/>
      <c r="R29" s="38"/>
      <c r="S29" s="38"/>
      <c r="T29" s="38"/>
      <c r="U29" s="38"/>
      <c r="V29" s="38"/>
      <c r="W29" s="263">
        <f>ROUND(AZ94,2)</f>
        <v>0</v>
      </c>
      <c r="X29" s="264"/>
      <c r="Y29" s="264"/>
      <c r="Z29" s="264"/>
      <c r="AA29" s="264"/>
      <c r="AB29" s="264"/>
      <c r="AC29" s="264"/>
      <c r="AD29" s="264"/>
      <c r="AE29" s="264"/>
      <c r="AF29" s="38"/>
      <c r="AG29" s="38"/>
      <c r="AH29" s="38"/>
      <c r="AI29" s="38"/>
      <c r="AJ29" s="38"/>
      <c r="AK29" s="263">
        <f>ROUND(AV94,2)</f>
        <v>0</v>
      </c>
      <c r="AL29" s="264"/>
      <c r="AM29" s="264"/>
      <c r="AN29" s="264"/>
      <c r="AO29" s="264"/>
      <c r="AP29" s="38"/>
      <c r="AQ29" s="38"/>
      <c r="AR29" s="39"/>
      <c r="BE29" s="269"/>
    </row>
    <row r="30" spans="2:57" s="2" customFormat="1" ht="14.25" customHeight="1">
      <c r="B30" s="37"/>
      <c r="C30" s="38"/>
      <c r="D30" s="38"/>
      <c r="E30" s="38"/>
      <c r="F30" s="26" t="s">
        <v>39</v>
      </c>
      <c r="G30" s="38"/>
      <c r="H30" s="38"/>
      <c r="I30" s="38"/>
      <c r="J30" s="38"/>
      <c r="K30" s="38"/>
      <c r="L30" s="266">
        <v>0.15</v>
      </c>
      <c r="M30" s="264"/>
      <c r="N30" s="264"/>
      <c r="O30" s="264"/>
      <c r="P30" s="264"/>
      <c r="Q30" s="38"/>
      <c r="R30" s="38"/>
      <c r="S30" s="38"/>
      <c r="T30" s="38"/>
      <c r="U30" s="38"/>
      <c r="V30" s="38"/>
      <c r="W30" s="263">
        <f>ROUND(BA94,2)</f>
        <v>0</v>
      </c>
      <c r="X30" s="264"/>
      <c r="Y30" s="264"/>
      <c r="Z30" s="264"/>
      <c r="AA30" s="264"/>
      <c r="AB30" s="264"/>
      <c r="AC30" s="264"/>
      <c r="AD30" s="264"/>
      <c r="AE30" s="264"/>
      <c r="AF30" s="38"/>
      <c r="AG30" s="38"/>
      <c r="AH30" s="38"/>
      <c r="AI30" s="38"/>
      <c r="AJ30" s="38"/>
      <c r="AK30" s="263">
        <f>ROUND(AW94,2)</f>
        <v>0</v>
      </c>
      <c r="AL30" s="264"/>
      <c r="AM30" s="264"/>
      <c r="AN30" s="264"/>
      <c r="AO30" s="264"/>
      <c r="AP30" s="38"/>
      <c r="AQ30" s="38"/>
      <c r="AR30" s="39"/>
      <c r="BE30" s="269"/>
    </row>
    <row r="31" spans="2:57" s="2" customFormat="1" ht="14.25" customHeight="1" hidden="1">
      <c r="B31" s="37"/>
      <c r="C31" s="38"/>
      <c r="D31" s="38"/>
      <c r="E31" s="38"/>
      <c r="F31" s="26" t="s">
        <v>40</v>
      </c>
      <c r="G31" s="38"/>
      <c r="H31" s="38"/>
      <c r="I31" s="38"/>
      <c r="J31" s="38"/>
      <c r="K31" s="38"/>
      <c r="L31" s="266">
        <v>0.21</v>
      </c>
      <c r="M31" s="264"/>
      <c r="N31" s="264"/>
      <c r="O31" s="264"/>
      <c r="P31" s="264"/>
      <c r="Q31" s="38"/>
      <c r="R31" s="38"/>
      <c r="S31" s="38"/>
      <c r="T31" s="38"/>
      <c r="U31" s="38"/>
      <c r="V31" s="38"/>
      <c r="W31" s="263">
        <f>ROUND(BB94,2)</f>
        <v>0</v>
      </c>
      <c r="X31" s="264"/>
      <c r="Y31" s="264"/>
      <c r="Z31" s="264"/>
      <c r="AA31" s="264"/>
      <c r="AB31" s="264"/>
      <c r="AC31" s="264"/>
      <c r="AD31" s="264"/>
      <c r="AE31" s="264"/>
      <c r="AF31" s="38"/>
      <c r="AG31" s="38"/>
      <c r="AH31" s="38"/>
      <c r="AI31" s="38"/>
      <c r="AJ31" s="38"/>
      <c r="AK31" s="263">
        <v>0</v>
      </c>
      <c r="AL31" s="264"/>
      <c r="AM31" s="264"/>
      <c r="AN31" s="264"/>
      <c r="AO31" s="264"/>
      <c r="AP31" s="38"/>
      <c r="AQ31" s="38"/>
      <c r="AR31" s="39"/>
      <c r="BE31" s="269"/>
    </row>
    <row r="32" spans="2:57" s="2" customFormat="1" ht="14.25" customHeight="1" hidden="1">
      <c r="B32" s="37"/>
      <c r="C32" s="38"/>
      <c r="D32" s="38"/>
      <c r="E32" s="38"/>
      <c r="F32" s="26" t="s">
        <v>41</v>
      </c>
      <c r="G32" s="38"/>
      <c r="H32" s="38"/>
      <c r="I32" s="38"/>
      <c r="J32" s="38"/>
      <c r="K32" s="38"/>
      <c r="L32" s="266">
        <v>0.15</v>
      </c>
      <c r="M32" s="264"/>
      <c r="N32" s="264"/>
      <c r="O32" s="264"/>
      <c r="P32" s="264"/>
      <c r="Q32" s="38"/>
      <c r="R32" s="38"/>
      <c r="S32" s="38"/>
      <c r="T32" s="38"/>
      <c r="U32" s="38"/>
      <c r="V32" s="38"/>
      <c r="W32" s="263">
        <f>ROUND(BC94,2)</f>
        <v>0</v>
      </c>
      <c r="X32" s="264"/>
      <c r="Y32" s="264"/>
      <c r="Z32" s="264"/>
      <c r="AA32" s="264"/>
      <c r="AB32" s="264"/>
      <c r="AC32" s="264"/>
      <c r="AD32" s="264"/>
      <c r="AE32" s="264"/>
      <c r="AF32" s="38"/>
      <c r="AG32" s="38"/>
      <c r="AH32" s="38"/>
      <c r="AI32" s="38"/>
      <c r="AJ32" s="38"/>
      <c r="AK32" s="263">
        <v>0</v>
      </c>
      <c r="AL32" s="264"/>
      <c r="AM32" s="264"/>
      <c r="AN32" s="264"/>
      <c r="AO32" s="264"/>
      <c r="AP32" s="38"/>
      <c r="AQ32" s="38"/>
      <c r="AR32" s="39"/>
      <c r="BE32" s="269"/>
    </row>
    <row r="33" spans="2:57" s="2" customFormat="1" ht="14.25" customHeight="1" hidden="1">
      <c r="B33" s="37"/>
      <c r="C33" s="38"/>
      <c r="D33" s="38"/>
      <c r="E33" s="38"/>
      <c r="F33" s="26" t="s">
        <v>42</v>
      </c>
      <c r="G33" s="38"/>
      <c r="H33" s="38"/>
      <c r="I33" s="38"/>
      <c r="J33" s="38"/>
      <c r="K33" s="38"/>
      <c r="L33" s="266">
        <v>0</v>
      </c>
      <c r="M33" s="264"/>
      <c r="N33" s="264"/>
      <c r="O33" s="264"/>
      <c r="P33" s="264"/>
      <c r="Q33" s="38"/>
      <c r="R33" s="38"/>
      <c r="S33" s="38"/>
      <c r="T33" s="38"/>
      <c r="U33" s="38"/>
      <c r="V33" s="38"/>
      <c r="W33" s="263">
        <f>ROUND(BD94,2)</f>
        <v>0</v>
      </c>
      <c r="X33" s="264"/>
      <c r="Y33" s="264"/>
      <c r="Z33" s="264"/>
      <c r="AA33" s="264"/>
      <c r="AB33" s="264"/>
      <c r="AC33" s="264"/>
      <c r="AD33" s="264"/>
      <c r="AE33" s="264"/>
      <c r="AF33" s="38"/>
      <c r="AG33" s="38"/>
      <c r="AH33" s="38"/>
      <c r="AI33" s="38"/>
      <c r="AJ33" s="38"/>
      <c r="AK33" s="263">
        <v>0</v>
      </c>
      <c r="AL33" s="264"/>
      <c r="AM33" s="264"/>
      <c r="AN33" s="264"/>
      <c r="AO33" s="264"/>
      <c r="AP33" s="38"/>
      <c r="AQ33" s="38"/>
      <c r="AR33" s="39"/>
      <c r="BE33" s="269"/>
    </row>
    <row r="34" spans="1:57" s="1" customFormat="1" ht="6.7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68"/>
    </row>
    <row r="35" spans="1:57" s="1" customFormat="1" ht="25.5" customHeight="1">
      <c r="A35" s="31"/>
      <c r="B35" s="32"/>
      <c r="C35" s="40"/>
      <c r="D35" s="41" t="s">
        <v>43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44</v>
      </c>
      <c r="U35" s="42"/>
      <c r="V35" s="42"/>
      <c r="W35" s="42"/>
      <c r="X35" s="262" t="s">
        <v>45</v>
      </c>
      <c r="Y35" s="260"/>
      <c r="Z35" s="260"/>
      <c r="AA35" s="260"/>
      <c r="AB35" s="260"/>
      <c r="AC35" s="42"/>
      <c r="AD35" s="42"/>
      <c r="AE35" s="42"/>
      <c r="AF35" s="42"/>
      <c r="AG35" s="42"/>
      <c r="AH35" s="42"/>
      <c r="AI35" s="42"/>
      <c r="AJ35" s="42"/>
      <c r="AK35" s="259">
        <f>SUM(AK26:AK33)</f>
        <v>0</v>
      </c>
      <c r="AL35" s="260"/>
      <c r="AM35" s="260"/>
      <c r="AN35" s="260"/>
      <c r="AO35" s="261"/>
      <c r="AP35" s="40"/>
      <c r="AQ35" s="40"/>
      <c r="AR35" s="36"/>
      <c r="BE35" s="31"/>
    </row>
    <row r="36" spans="1:57" s="1" customFormat="1" ht="6.7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1" customFormat="1" ht="14.2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ht="14.2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ht="14.2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ht="14.2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ht="14.2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ht="14.2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ht="14.2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ht="14.2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ht="14.2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ht="14.2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ht="14.2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ht="14.2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1" customFormat="1" ht="14.25" customHeight="1">
      <c r="B49" s="44"/>
      <c r="C49" s="45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47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1" customFormat="1" ht="12.75">
      <c r="A60" s="31"/>
      <c r="B60" s="32"/>
      <c r="C60" s="33"/>
      <c r="D60" s="49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48</v>
      </c>
      <c r="AI60" s="35"/>
      <c r="AJ60" s="35"/>
      <c r="AK60" s="35"/>
      <c r="AL60" s="35"/>
      <c r="AM60" s="49" t="s">
        <v>49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1" customFormat="1" ht="12.75">
      <c r="A64" s="31"/>
      <c r="B64" s="32"/>
      <c r="C64" s="33"/>
      <c r="D64" s="46" t="s">
        <v>50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51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1" customFormat="1" ht="12.75">
      <c r="A75" s="31"/>
      <c r="B75" s="32"/>
      <c r="C75" s="33"/>
      <c r="D75" s="49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48</v>
      </c>
      <c r="AI75" s="35"/>
      <c r="AJ75" s="35"/>
      <c r="AK75" s="35"/>
      <c r="AL75" s="35"/>
      <c r="AM75" s="49" t="s">
        <v>49</v>
      </c>
      <c r="AN75" s="35"/>
      <c r="AO75" s="35"/>
      <c r="AP75" s="33"/>
      <c r="AQ75" s="33"/>
      <c r="AR75" s="36"/>
      <c r="BE75" s="31"/>
    </row>
    <row r="76" spans="1:57" s="1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1" customFormat="1" ht="6.7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1" customFormat="1" ht="6.7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1" customFormat="1" ht="24.75" customHeight="1">
      <c r="A82" s="31"/>
      <c r="B82" s="32"/>
      <c r="C82" s="20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1" customFormat="1" ht="6.7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3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50084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4" customFormat="1" ht="36.7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76" t="str">
        <f>K6</f>
        <v>III/19910 LESNÁ</v>
      </c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277"/>
      <c r="AM85" s="277"/>
      <c r="AN85" s="277"/>
      <c r="AO85" s="277"/>
      <c r="AP85" s="60"/>
      <c r="AQ85" s="60"/>
      <c r="AR85" s="61"/>
    </row>
    <row r="86" spans="1:57" s="1" customFormat="1" ht="6.7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1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78" t="str">
        <f>IF(AN8="","",AN8)</f>
        <v>7. 2. 2020</v>
      </c>
      <c r="AN87" s="278"/>
      <c r="AO87" s="33"/>
      <c r="AP87" s="33"/>
      <c r="AQ87" s="33"/>
      <c r="AR87" s="36"/>
      <c r="BE87" s="31"/>
    </row>
    <row r="88" spans="1:57" s="1" customFormat="1" ht="6.7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1" customFormat="1" ht="15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79" t="str">
        <f>IF(E17="","",E17)</f>
        <v> </v>
      </c>
      <c r="AN89" s="280"/>
      <c r="AO89" s="280"/>
      <c r="AP89" s="280"/>
      <c r="AQ89" s="33"/>
      <c r="AR89" s="36"/>
      <c r="AS89" s="252" t="s">
        <v>53</v>
      </c>
      <c r="AT89" s="253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1" customFormat="1" ht="15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>
        <f>IF(E14="Vyplň údaj","",E14)</f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79" t="str">
        <f>IF(E20="","",E20)</f>
        <v> </v>
      </c>
      <c r="AN90" s="280"/>
      <c r="AO90" s="280"/>
      <c r="AP90" s="280"/>
      <c r="AQ90" s="33"/>
      <c r="AR90" s="36"/>
      <c r="AS90" s="254"/>
      <c r="AT90" s="255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1" customFormat="1" ht="10.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6"/>
      <c r="AT91" s="257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1" customFormat="1" ht="29.25" customHeight="1">
      <c r="A92" s="31"/>
      <c r="B92" s="32"/>
      <c r="C92" s="258" t="s">
        <v>54</v>
      </c>
      <c r="D92" s="287"/>
      <c r="E92" s="287"/>
      <c r="F92" s="287"/>
      <c r="G92" s="287"/>
      <c r="H92" s="42"/>
      <c r="I92" s="286" t="s">
        <v>55</v>
      </c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44" t="s">
        <v>56</v>
      </c>
      <c r="AH92" s="287"/>
      <c r="AI92" s="287"/>
      <c r="AJ92" s="287"/>
      <c r="AK92" s="287"/>
      <c r="AL92" s="287"/>
      <c r="AM92" s="287"/>
      <c r="AN92" s="286" t="s">
        <v>57</v>
      </c>
      <c r="AO92" s="287"/>
      <c r="AP92" s="288"/>
      <c r="AQ92" s="70" t="s">
        <v>58</v>
      </c>
      <c r="AR92" s="36"/>
      <c r="AS92" s="71" t="s">
        <v>59</v>
      </c>
      <c r="AT92" s="72" t="s">
        <v>60</v>
      </c>
      <c r="AU92" s="72" t="s">
        <v>61</v>
      </c>
      <c r="AV92" s="72" t="s">
        <v>62</v>
      </c>
      <c r="AW92" s="72" t="s">
        <v>63</v>
      </c>
      <c r="AX92" s="72" t="s">
        <v>64</v>
      </c>
      <c r="AY92" s="72" t="s">
        <v>65</v>
      </c>
      <c r="AZ92" s="72" t="s">
        <v>66</v>
      </c>
      <c r="BA92" s="72" t="s">
        <v>67</v>
      </c>
      <c r="BB92" s="72" t="s">
        <v>68</v>
      </c>
      <c r="BC92" s="72" t="s">
        <v>69</v>
      </c>
      <c r="BD92" s="73" t="s">
        <v>70</v>
      </c>
      <c r="BE92" s="31"/>
    </row>
    <row r="93" spans="1:57" s="1" customFormat="1" ht="10.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6"/>
      <c r="BE93" s="31"/>
    </row>
    <row r="94" spans="2:90" s="5" customFormat="1" ht="32.25" customHeight="1">
      <c r="B94" s="77"/>
      <c r="C94" s="78" t="s">
        <v>71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251">
        <f>ROUND(SUM(AG95:AG100),2)</f>
        <v>0</v>
      </c>
      <c r="AH94" s="251"/>
      <c r="AI94" s="251"/>
      <c r="AJ94" s="251"/>
      <c r="AK94" s="251"/>
      <c r="AL94" s="251"/>
      <c r="AM94" s="251"/>
      <c r="AN94" s="250">
        <f aca="true" t="shared" si="0" ref="AN94:AN100">SUM(AG94,AT94)</f>
        <v>0</v>
      </c>
      <c r="AO94" s="250"/>
      <c r="AP94" s="250"/>
      <c r="AQ94" s="81" t="s">
        <v>1</v>
      </c>
      <c r="AR94" s="82"/>
      <c r="AS94" s="83">
        <f>ROUND(SUM(AS95:AS100),2)</f>
        <v>0</v>
      </c>
      <c r="AT94" s="84">
        <f aca="true" t="shared" si="1" ref="AT94:AT100">ROUND(SUM(AV94:AW94),2)</f>
        <v>0</v>
      </c>
      <c r="AU94" s="85">
        <f>ROUND(SUM(AU95:AU100),5)</f>
        <v>0</v>
      </c>
      <c r="AV94" s="84">
        <f>ROUND(AZ94*L29,2)</f>
        <v>0</v>
      </c>
      <c r="AW94" s="84">
        <f>ROUND(BA94*L30,2)</f>
        <v>0</v>
      </c>
      <c r="AX94" s="84">
        <f>ROUND(BB94*L29,2)</f>
        <v>0</v>
      </c>
      <c r="AY94" s="84">
        <f>ROUND(BC94*L30,2)</f>
        <v>0</v>
      </c>
      <c r="AZ94" s="84">
        <f>ROUND(SUM(AZ95:AZ100),2)</f>
        <v>0</v>
      </c>
      <c r="BA94" s="84">
        <f>ROUND(SUM(BA95:BA100),2)</f>
        <v>0</v>
      </c>
      <c r="BB94" s="84">
        <f>ROUND(SUM(BB95:BB100),2)</f>
        <v>0</v>
      </c>
      <c r="BC94" s="84">
        <f>ROUND(SUM(BC95:BC100),2)</f>
        <v>0</v>
      </c>
      <c r="BD94" s="86">
        <f>ROUND(SUM(BD95:BD100),2)</f>
        <v>0</v>
      </c>
      <c r="BS94" s="87" t="s">
        <v>72</v>
      </c>
      <c r="BT94" s="87" t="s">
        <v>73</v>
      </c>
      <c r="BU94" s="88" t="s">
        <v>74</v>
      </c>
      <c r="BV94" s="87" t="s">
        <v>75</v>
      </c>
      <c r="BW94" s="87" t="s">
        <v>5</v>
      </c>
      <c r="BX94" s="87" t="s">
        <v>76</v>
      </c>
      <c r="CL94" s="87" t="s">
        <v>1</v>
      </c>
    </row>
    <row r="95" spans="1:91" s="6" customFormat="1" ht="16.5" customHeight="1">
      <c r="A95" s="89" t="s">
        <v>77</v>
      </c>
      <c r="B95" s="90"/>
      <c r="C95" s="91"/>
      <c r="D95" s="289" t="s">
        <v>78</v>
      </c>
      <c r="E95" s="289"/>
      <c r="F95" s="289"/>
      <c r="G95" s="289"/>
      <c r="H95" s="289"/>
      <c r="I95" s="92"/>
      <c r="J95" s="289" t="s">
        <v>79</v>
      </c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4">
        <f>'SO 00 - Nestavební náklady'!J30</f>
        <v>0</v>
      </c>
      <c r="AH95" s="285"/>
      <c r="AI95" s="285"/>
      <c r="AJ95" s="285"/>
      <c r="AK95" s="285"/>
      <c r="AL95" s="285"/>
      <c r="AM95" s="285"/>
      <c r="AN95" s="284">
        <f t="shared" si="0"/>
        <v>0</v>
      </c>
      <c r="AO95" s="285"/>
      <c r="AP95" s="285"/>
      <c r="AQ95" s="93" t="s">
        <v>80</v>
      </c>
      <c r="AR95" s="94"/>
      <c r="AS95" s="95">
        <v>0</v>
      </c>
      <c r="AT95" s="96">
        <f t="shared" si="1"/>
        <v>0</v>
      </c>
      <c r="AU95" s="98">
        <f>'SO 00 - Nestavební náklady'!P117</f>
        <v>0</v>
      </c>
      <c r="AV95" s="96">
        <f>'SO 00 - Nestavební náklady'!J33</f>
        <v>0</v>
      </c>
      <c r="AW95" s="96">
        <f>'SO 00 - Nestavební náklady'!J34</f>
        <v>0</v>
      </c>
      <c r="AX95" s="96">
        <f>'SO 00 - Nestavební náklady'!J35</f>
        <v>0</v>
      </c>
      <c r="AY95" s="96">
        <f>'SO 00 - Nestavební náklady'!J36</f>
        <v>0</v>
      </c>
      <c r="AZ95" s="96">
        <f>'SO 00 - Nestavební náklady'!F33</f>
        <v>0</v>
      </c>
      <c r="BA95" s="96">
        <f>'SO 00 - Nestavební náklady'!F34</f>
        <v>0</v>
      </c>
      <c r="BB95" s="96">
        <f>'SO 00 - Nestavební náklady'!F35</f>
        <v>0</v>
      </c>
      <c r="BC95" s="96">
        <f>'SO 00 - Nestavební náklady'!F36</f>
        <v>0</v>
      </c>
      <c r="BD95" s="99">
        <f>'SO 00 - Nestavební náklady'!F37</f>
        <v>0</v>
      </c>
      <c r="BT95" s="100" t="s">
        <v>81</v>
      </c>
      <c r="BV95" s="100" t="s">
        <v>75</v>
      </c>
      <c r="BW95" s="100" t="s">
        <v>82</v>
      </c>
      <c r="BX95" s="100" t="s">
        <v>5</v>
      </c>
      <c r="CL95" s="100" t="s">
        <v>1</v>
      </c>
      <c r="CM95" s="100" t="s">
        <v>83</v>
      </c>
    </row>
    <row r="96" spans="1:91" s="6" customFormat="1" ht="16.5" customHeight="1">
      <c r="A96" s="89" t="s">
        <v>77</v>
      </c>
      <c r="B96" s="90"/>
      <c r="C96" s="91"/>
      <c r="D96" s="289" t="s">
        <v>84</v>
      </c>
      <c r="E96" s="289"/>
      <c r="F96" s="289"/>
      <c r="G96" s="289"/>
      <c r="H96" s="289"/>
      <c r="I96" s="92"/>
      <c r="J96" s="289" t="s">
        <v>85</v>
      </c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84">
        <f>'SO 102 - Dopravně inženýr...'!J30</f>
        <v>0</v>
      </c>
      <c r="AH96" s="285"/>
      <c r="AI96" s="285"/>
      <c r="AJ96" s="285"/>
      <c r="AK96" s="285"/>
      <c r="AL96" s="285"/>
      <c r="AM96" s="285"/>
      <c r="AN96" s="284">
        <f t="shared" si="0"/>
        <v>0</v>
      </c>
      <c r="AO96" s="285"/>
      <c r="AP96" s="285"/>
      <c r="AQ96" s="93" t="s">
        <v>80</v>
      </c>
      <c r="AR96" s="94"/>
      <c r="AS96" s="95">
        <v>0</v>
      </c>
      <c r="AT96" s="96">
        <f t="shared" si="1"/>
        <v>0</v>
      </c>
      <c r="AU96" s="98">
        <f>'SO 102 - Dopravně inženýr...'!P122</f>
        <v>0</v>
      </c>
      <c r="AV96" s="96">
        <f>'SO 102 - Dopravně inženýr...'!J33</f>
        <v>0</v>
      </c>
      <c r="AW96" s="96">
        <f>'SO 102 - Dopravně inženýr...'!J34</f>
        <v>0</v>
      </c>
      <c r="AX96" s="96">
        <f>'SO 102 - Dopravně inženýr...'!J35</f>
        <v>0</v>
      </c>
      <c r="AY96" s="96">
        <f>'SO 102 - Dopravně inženýr...'!J36</f>
        <v>0</v>
      </c>
      <c r="AZ96" s="96">
        <f>'SO 102 - Dopravně inženýr...'!F33</f>
        <v>0</v>
      </c>
      <c r="BA96" s="96">
        <f>'SO 102 - Dopravně inženýr...'!F34</f>
        <v>0</v>
      </c>
      <c r="BB96" s="96">
        <f>'SO 102 - Dopravně inženýr...'!F35</f>
        <v>0</v>
      </c>
      <c r="BC96" s="96">
        <f>'SO 102 - Dopravně inženýr...'!F36</f>
        <v>0</v>
      </c>
      <c r="BD96" s="99">
        <f>'SO 102 - Dopravně inženýr...'!F37</f>
        <v>0</v>
      </c>
      <c r="BT96" s="100" t="s">
        <v>81</v>
      </c>
      <c r="BV96" s="100" t="s">
        <v>75</v>
      </c>
      <c r="BW96" s="100" t="s">
        <v>86</v>
      </c>
      <c r="BX96" s="100" t="s">
        <v>5</v>
      </c>
      <c r="CL96" s="100" t="s">
        <v>1</v>
      </c>
      <c r="CM96" s="100" t="s">
        <v>83</v>
      </c>
    </row>
    <row r="97" spans="1:91" s="6" customFormat="1" ht="16.5" customHeight="1">
      <c r="A97" s="89" t="s">
        <v>77</v>
      </c>
      <c r="B97" s="90"/>
      <c r="C97" s="91"/>
      <c r="D97" s="289" t="s">
        <v>87</v>
      </c>
      <c r="E97" s="289"/>
      <c r="F97" s="289"/>
      <c r="G97" s="289"/>
      <c r="H97" s="289"/>
      <c r="I97" s="92"/>
      <c r="J97" s="289" t="s">
        <v>88</v>
      </c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289"/>
      <c r="AC97" s="289"/>
      <c r="AD97" s="289"/>
      <c r="AE97" s="289"/>
      <c r="AF97" s="289"/>
      <c r="AG97" s="284">
        <f>'SO 101 - Úprava komunikace'!J30</f>
        <v>0</v>
      </c>
      <c r="AH97" s="285"/>
      <c r="AI97" s="285"/>
      <c r="AJ97" s="285"/>
      <c r="AK97" s="285"/>
      <c r="AL97" s="285"/>
      <c r="AM97" s="285"/>
      <c r="AN97" s="284">
        <f t="shared" si="0"/>
        <v>0</v>
      </c>
      <c r="AO97" s="285"/>
      <c r="AP97" s="285"/>
      <c r="AQ97" s="93" t="s">
        <v>80</v>
      </c>
      <c r="AR97" s="94"/>
      <c r="AS97" s="95">
        <v>0</v>
      </c>
      <c r="AT97" s="96">
        <f t="shared" si="1"/>
        <v>0</v>
      </c>
      <c r="AU97" s="98">
        <f>'SO 101 - Úprava komunikace'!P125</f>
        <v>0</v>
      </c>
      <c r="AV97" s="96">
        <f>'SO 101 - Úprava komunikace'!J33</f>
        <v>0</v>
      </c>
      <c r="AW97" s="96">
        <f>'SO 101 - Úprava komunikace'!J34</f>
        <v>0</v>
      </c>
      <c r="AX97" s="96">
        <f>'SO 101 - Úprava komunikace'!J35</f>
        <v>0</v>
      </c>
      <c r="AY97" s="96">
        <f>'SO 101 - Úprava komunikace'!J36</f>
        <v>0</v>
      </c>
      <c r="AZ97" s="96">
        <f>'SO 101 - Úprava komunikace'!F33</f>
        <v>0</v>
      </c>
      <c r="BA97" s="96">
        <f>'SO 101 - Úprava komunikace'!F34</f>
        <v>0</v>
      </c>
      <c r="BB97" s="96">
        <f>'SO 101 - Úprava komunikace'!F35</f>
        <v>0</v>
      </c>
      <c r="BC97" s="96">
        <f>'SO 101 - Úprava komunikace'!F36</f>
        <v>0</v>
      </c>
      <c r="BD97" s="99">
        <f>'SO 101 - Úprava komunikace'!F37</f>
        <v>0</v>
      </c>
      <c r="BT97" s="100" t="s">
        <v>81</v>
      </c>
      <c r="BV97" s="100" t="s">
        <v>75</v>
      </c>
      <c r="BW97" s="100" t="s">
        <v>89</v>
      </c>
      <c r="BX97" s="100" t="s">
        <v>5</v>
      </c>
      <c r="CL97" s="100" t="s">
        <v>1</v>
      </c>
      <c r="CM97" s="100" t="s">
        <v>83</v>
      </c>
    </row>
    <row r="98" spans="1:91" s="6" customFormat="1" ht="16.5" customHeight="1">
      <c r="A98" s="89" t="s">
        <v>77</v>
      </c>
      <c r="B98" s="90"/>
      <c r="C98" s="91"/>
      <c r="D98" s="289" t="s">
        <v>90</v>
      </c>
      <c r="E98" s="289"/>
      <c r="F98" s="289"/>
      <c r="G98" s="289"/>
      <c r="H98" s="289"/>
      <c r="I98" s="92"/>
      <c r="J98" s="289" t="s">
        <v>91</v>
      </c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289"/>
      <c r="AD98" s="289"/>
      <c r="AE98" s="289"/>
      <c r="AF98" s="289"/>
      <c r="AG98" s="284">
        <f>'SO 201 - Most'!J30</f>
        <v>0</v>
      </c>
      <c r="AH98" s="285"/>
      <c r="AI98" s="285"/>
      <c r="AJ98" s="285"/>
      <c r="AK98" s="285"/>
      <c r="AL98" s="285"/>
      <c r="AM98" s="285"/>
      <c r="AN98" s="284">
        <f t="shared" si="0"/>
        <v>0</v>
      </c>
      <c r="AO98" s="285"/>
      <c r="AP98" s="285"/>
      <c r="AQ98" s="93" t="s">
        <v>80</v>
      </c>
      <c r="AR98" s="94"/>
      <c r="AS98" s="95">
        <v>0</v>
      </c>
      <c r="AT98" s="96">
        <f t="shared" si="1"/>
        <v>0</v>
      </c>
      <c r="AU98" s="98">
        <f>'SO 201 - Most'!P128</f>
        <v>0</v>
      </c>
      <c r="AV98" s="96">
        <f>'SO 201 - Most'!J33</f>
        <v>0</v>
      </c>
      <c r="AW98" s="96">
        <f>'SO 201 - Most'!J34</f>
        <v>0</v>
      </c>
      <c r="AX98" s="96">
        <f>'SO 201 - Most'!J35</f>
        <v>0</v>
      </c>
      <c r="AY98" s="96">
        <f>'SO 201 - Most'!J36</f>
        <v>0</v>
      </c>
      <c r="AZ98" s="96">
        <f>'SO 201 - Most'!F33</f>
        <v>0</v>
      </c>
      <c r="BA98" s="96">
        <f>'SO 201 - Most'!F34</f>
        <v>0</v>
      </c>
      <c r="BB98" s="96">
        <f>'SO 201 - Most'!F35</f>
        <v>0</v>
      </c>
      <c r="BC98" s="96">
        <f>'SO 201 - Most'!F36</f>
        <v>0</v>
      </c>
      <c r="BD98" s="99">
        <f>'SO 201 - Most'!F37</f>
        <v>0</v>
      </c>
      <c r="BT98" s="100" t="s">
        <v>81</v>
      </c>
      <c r="BV98" s="100" t="s">
        <v>75</v>
      </c>
      <c r="BW98" s="100" t="s">
        <v>92</v>
      </c>
      <c r="BX98" s="100" t="s">
        <v>5</v>
      </c>
      <c r="CL98" s="100" t="s">
        <v>1</v>
      </c>
      <c r="CM98" s="100" t="s">
        <v>83</v>
      </c>
    </row>
    <row r="99" spans="1:91" s="6" customFormat="1" ht="24.75" customHeight="1">
      <c r="A99" s="89" t="s">
        <v>77</v>
      </c>
      <c r="B99" s="90"/>
      <c r="C99" s="91"/>
      <c r="D99" s="289" t="s">
        <v>93</v>
      </c>
      <c r="E99" s="289"/>
      <c r="F99" s="289"/>
      <c r="G99" s="289"/>
      <c r="H99" s="289"/>
      <c r="I99" s="92"/>
      <c r="J99" s="289" t="s">
        <v>94</v>
      </c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289"/>
      <c r="AC99" s="289"/>
      <c r="AD99" s="289"/>
      <c r="AE99" s="289"/>
      <c r="AF99" s="289"/>
      <c r="AG99" s="284">
        <f>'SO 201a - Demolice'!J30</f>
        <v>0</v>
      </c>
      <c r="AH99" s="285"/>
      <c r="AI99" s="285"/>
      <c r="AJ99" s="285"/>
      <c r="AK99" s="285"/>
      <c r="AL99" s="285"/>
      <c r="AM99" s="285"/>
      <c r="AN99" s="284">
        <f t="shared" si="0"/>
        <v>0</v>
      </c>
      <c r="AO99" s="285"/>
      <c r="AP99" s="285"/>
      <c r="AQ99" s="93" t="s">
        <v>80</v>
      </c>
      <c r="AR99" s="94"/>
      <c r="AS99" s="95">
        <v>0</v>
      </c>
      <c r="AT99" s="96">
        <f t="shared" si="1"/>
        <v>0</v>
      </c>
      <c r="AU99" s="98">
        <f>'SO 201a - Demolice'!P121</f>
        <v>0</v>
      </c>
      <c r="AV99" s="96">
        <f>'SO 201a - Demolice'!J33</f>
        <v>0</v>
      </c>
      <c r="AW99" s="96">
        <f>'SO 201a - Demolice'!J34</f>
        <v>0</v>
      </c>
      <c r="AX99" s="96">
        <f>'SO 201a - Demolice'!J35</f>
        <v>0</v>
      </c>
      <c r="AY99" s="96">
        <f>'SO 201a - Demolice'!J36</f>
        <v>0</v>
      </c>
      <c r="AZ99" s="96">
        <f>'SO 201a - Demolice'!F33</f>
        <v>0</v>
      </c>
      <c r="BA99" s="96">
        <f>'SO 201a - Demolice'!F34</f>
        <v>0</v>
      </c>
      <c r="BB99" s="96">
        <f>'SO 201a - Demolice'!F35</f>
        <v>0</v>
      </c>
      <c r="BC99" s="96">
        <f>'SO 201a - Demolice'!F36</f>
        <v>0</v>
      </c>
      <c r="BD99" s="99">
        <f>'SO 201a - Demolice'!F37</f>
        <v>0</v>
      </c>
      <c r="BT99" s="100" t="s">
        <v>81</v>
      </c>
      <c r="BV99" s="100" t="s">
        <v>75</v>
      </c>
      <c r="BW99" s="100" t="s">
        <v>95</v>
      </c>
      <c r="BX99" s="100" t="s">
        <v>5</v>
      </c>
      <c r="CL99" s="100" t="s">
        <v>1</v>
      </c>
      <c r="CM99" s="100" t="s">
        <v>83</v>
      </c>
    </row>
    <row r="100" spans="1:91" s="6" customFormat="1" ht="16.5" customHeight="1">
      <c r="A100" s="89" t="s">
        <v>77</v>
      </c>
      <c r="B100" s="90"/>
      <c r="C100" s="91"/>
      <c r="D100" s="289" t="s">
        <v>96</v>
      </c>
      <c r="E100" s="289"/>
      <c r="F100" s="289"/>
      <c r="G100" s="289"/>
      <c r="H100" s="289"/>
      <c r="I100" s="92"/>
      <c r="J100" s="289" t="s">
        <v>97</v>
      </c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D100" s="289"/>
      <c r="AE100" s="289"/>
      <c r="AF100" s="289"/>
      <c r="AG100" s="284">
        <f>'SO 301 - Úprava koryta'!J30</f>
        <v>0</v>
      </c>
      <c r="AH100" s="285"/>
      <c r="AI100" s="285"/>
      <c r="AJ100" s="285"/>
      <c r="AK100" s="285"/>
      <c r="AL100" s="285"/>
      <c r="AM100" s="285"/>
      <c r="AN100" s="284">
        <f t="shared" si="0"/>
        <v>0</v>
      </c>
      <c r="AO100" s="285"/>
      <c r="AP100" s="285"/>
      <c r="AQ100" s="93" t="s">
        <v>80</v>
      </c>
      <c r="AR100" s="94"/>
      <c r="AS100" s="101">
        <v>0</v>
      </c>
      <c r="AT100" s="102">
        <f t="shared" si="1"/>
        <v>0</v>
      </c>
      <c r="AU100" s="103">
        <f>'SO 301 - Úprava koryta'!P125</f>
        <v>0</v>
      </c>
      <c r="AV100" s="102">
        <f>'SO 301 - Úprava koryta'!J33</f>
        <v>0</v>
      </c>
      <c r="AW100" s="102">
        <f>'SO 301 - Úprava koryta'!J34</f>
        <v>0</v>
      </c>
      <c r="AX100" s="102">
        <f>'SO 301 - Úprava koryta'!J35</f>
        <v>0</v>
      </c>
      <c r="AY100" s="102">
        <f>'SO 301 - Úprava koryta'!J36</f>
        <v>0</v>
      </c>
      <c r="AZ100" s="102">
        <f>'SO 301 - Úprava koryta'!F33</f>
        <v>0</v>
      </c>
      <c r="BA100" s="102">
        <f>'SO 301 - Úprava koryta'!F34</f>
        <v>0</v>
      </c>
      <c r="BB100" s="102">
        <f>'SO 301 - Úprava koryta'!F35</f>
        <v>0</v>
      </c>
      <c r="BC100" s="102">
        <f>'SO 301 - Úprava koryta'!F36</f>
        <v>0</v>
      </c>
      <c r="BD100" s="104">
        <f>'SO 301 - Úprava koryta'!F37</f>
        <v>0</v>
      </c>
      <c r="BT100" s="100" t="s">
        <v>81</v>
      </c>
      <c r="BV100" s="100" t="s">
        <v>75</v>
      </c>
      <c r="BW100" s="100" t="s">
        <v>98</v>
      </c>
      <c r="BX100" s="100" t="s">
        <v>5</v>
      </c>
      <c r="CL100" s="100" t="s">
        <v>1</v>
      </c>
      <c r="CM100" s="100" t="s">
        <v>83</v>
      </c>
    </row>
    <row r="101" spans="1:57" s="1" customFormat="1" ht="30" customHeight="1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6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s="1" customFormat="1" ht="6.75" customHeight="1">
      <c r="A102" s="31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36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</sheetData>
  <sheetProtection sheet="1" objects="1" scenarios="1" formatColumns="0" formatRows="0"/>
  <mergeCells count="62">
    <mergeCell ref="AS89:AT91"/>
    <mergeCell ref="AM90:AP90"/>
    <mergeCell ref="D97:H97"/>
    <mergeCell ref="J97:AF97"/>
    <mergeCell ref="AG97:AM97"/>
    <mergeCell ref="C92:G92"/>
    <mergeCell ref="AG92:AM92"/>
    <mergeCell ref="I92:AF92"/>
    <mergeCell ref="D95:H95"/>
    <mergeCell ref="AG95:AM95"/>
    <mergeCell ref="J95:AF95"/>
    <mergeCell ref="D100:H100"/>
    <mergeCell ref="J100:AF100"/>
    <mergeCell ref="AG94:AM94"/>
    <mergeCell ref="D99:H99"/>
    <mergeCell ref="J99:AF99"/>
    <mergeCell ref="AN94:AP94"/>
    <mergeCell ref="AN98:AP98"/>
    <mergeCell ref="AG98:AM98"/>
    <mergeCell ref="D98:H98"/>
    <mergeCell ref="J98:AF98"/>
    <mergeCell ref="J96:AF96"/>
    <mergeCell ref="D96:H96"/>
    <mergeCell ref="AG96:AM96"/>
    <mergeCell ref="AK30:AO30"/>
    <mergeCell ref="L30:P30"/>
    <mergeCell ref="W30:AE30"/>
    <mergeCell ref="L31:P31"/>
    <mergeCell ref="AN100:AP100"/>
    <mergeCell ref="AG100:AM100"/>
    <mergeCell ref="AN97:AP97"/>
    <mergeCell ref="AN92:AP92"/>
    <mergeCell ref="AN95:AP95"/>
    <mergeCell ref="AN99:AP99"/>
    <mergeCell ref="AG99:AM99"/>
    <mergeCell ref="AN96:AP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L32:P32"/>
    <mergeCell ref="BE5:BE34"/>
    <mergeCell ref="K5:AO5"/>
    <mergeCell ref="K6:AO6"/>
    <mergeCell ref="E14:AJ14"/>
    <mergeCell ref="E23:AN23"/>
    <mergeCell ref="AK35:AO35"/>
    <mergeCell ref="X35:AB35"/>
    <mergeCell ref="W31:AE31"/>
    <mergeCell ref="AK31:AO31"/>
    <mergeCell ref="AK32:AO32"/>
    <mergeCell ref="W32:AE32"/>
  </mergeCells>
  <hyperlinks>
    <hyperlink ref="A95" location="'SO 00 - Nestavební náklady'!C2" display="/"/>
    <hyperlink ref="A96" location="'SO 102 - Dopravně inženýr...'!C2" display="/"/>
    <hyperlink ref="A97" location="'SO 101 - Úprava komunikace'!C2" display="/"/>
    <hyperlink ref="A98" location="'SO 201 - Most'!C2" display="/"/>
    <hyperlink ref="A99" location="'SO 201a - Demolice'!C2" display="/"/>
    <hyperlink ref="A100" location="'SO 301 - Úprava koryt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zoomScalePageLayoutView="0" workbookViewId="0" topLeftCell="A92">
      <selection activeCell="F129" sqref="F12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5" customWidth="1"/>
    <col min="10" max="10" width="20.140625" style="0" customWidth="1"/>
    <col min="11" max="11" width="20.1406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82</v>
      </c>
    </row>
    <row r="3" spans="2:46" ht="6.7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83</v>
      </c>
    </row>
    <row r="4" spans="2:46" ht="24.75" customHeight="1">
      <c r="B4" s="17"/>
      <c r="D4" s="109" t="s">
        <v>99</v>
      </c>
      <c r="L4" s="17"/>
      <c r="M4" s="110" t="s">
        <v>10</v>
      </c>
      <c r="AT4" s="14" t="s">
        <v>4</v>
      </c>
    </row>
    <row r="5" spans="2:12" ht="6.75" customHeight="1">
      <c r="B5" s="17"/>
      <c r="L5" s="17"/>
    </row>
    <row r="6" spans="2:12" ht="12" customHeight="1">
      <c r="B6" s="17"/>
      <c r="D6" s="97" t="s">
        <v>16</v>
      </c>
      <c r="L6" s="17"/>
    </row>
    <row r="7" spans="2:12" ht="16.5" customHeight="1">
      <c r="B7" s="17"/>
      <c r="E7" s="248" t="str">
        <f>'Rekapitulace stavby'!K6</f>
        <v>III/19910 LESNÁ</v>
      </c>
      <c r="F7" s="249"/>
      <c r="G7" s="249"/>
      <c r="H7" s="249"/>
      <c r="L7" s="17"/>
    </row>
    <row r="8" spans="1:31" s="1" customFormat="1" ht="12" customHeight="1">
      <c r="A8" s="31"/>
      <c r="B8" s="36"/>
      <c r="C8" s="31"/>
      <c r="D8" s="97" t="s">
        <v>100</v>
      </c>
      <c r="E8" s="31"/>
      <c r="F8" s="31"/>
      <c r="G8" s="31"/>
      <c r="H8" s="31"/>
      <c r="I8" s="11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1" customFormat="1" ht="16.5" customHeight="1">
      <c r="A9" s="31"/>
      <c r="B9" s="36"/>
      <c r="C9" s="31"/>
      <c r="D9" s="31"/>
      <c r="E9" s="290" t="s">
        <v>101</v>
      </c>
      <c r="F9" s="291"/>
      <c r="G9" s="291"/>
      <c r="H9" s="291"/>
      <c r="I9" s="11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1" customFormat="1" ht="11.25">
      <c r="A10" s="31"/>
      <c r="B10" s="36"/>
      <c r="C10" s="31"/>
      <c r="D10" s="31"/>
      <c r="E10" s="31"/>
      <c r="F10" s="31"/>
      <c r="G10" s="31"/>
      <c r="H10" s="31"/>
      <c r="I10" s="11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1" customFormat="1" ht="12" customHeight="1">
      <c r="A11" s="31"/>
      <c r="B11" s="36"/>
      <c r="C11" s="31"/>
      <c r="D11" s="97" t="s">
        <v>18</v>
      </c>
      <c r="E11" s="31"/>
      <c r="F11" s="112" t="s">
        <v>1</v>
      </c>
      <c r="G11" s="31"/>
      <c r="H11" s="31"/>
      <c r="I11" s="113" t="s">
        <v>19</v>
      </c>
      <c r="J11" s="112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1" customFormat="1" ht="12" customHeight="1">
      <c r="A12" s="31"/>
      <c r="B12" s="36"/>
      <c r="C12" s="31"/>
      <c r="D12" s="97" t="s">
        <v>20</v>
      </c>
      <c r="E12" s="31"/>
      <c r="F12" s="112" t="s">
        <v>21</v>
      </c>
      <c r="G12" s="31"/>
      <c r="H12" s="31"/>
      <c r="I12" s="113" t="s">
        <v>22</v>
      </c>
      <c r="J12" s="114" t="str">
        <f>'Rekapitulace stavby'!AN8</f>
        <v>7. 2. 2020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1" customFormat="1" ht="10.5" customHeight="1">
      <c r="A13" s="31"/>
      <c r="B13" s="36"/>
      <c r="C13" s="31"/>
      <c r="D13" s="31"/>
      <c r="E13" s="31"/>
      <c r="F13" s="31"/>
      <c r="G13" s="31"/>
      <c r="H13" s="31"/>
      <c r="I13" s="11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1" customFormat="1" ht="12" customHeight="1">
      <c r="A14" s="31"/>
      <c r="B14" s="36"/>
      <c r="C14" s="31"/>
      <c r="D14" s="97" t="s">
        <v>24</v>
      </c>
      <c r="E14" s="31"/>
      <c r="F14" s="31"/>
      <c r="G14" s="31"/>
      <c r="H14" s="31"/>
      <c r="I14" s="113" t="s">
        <v>25</v>
      </c>
      <c r="J14" s="112">
        <f>IF('Rekapitulace stavby'!AN10="","",'Rekapitulace stavby'!AN10)</f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" customFormat="1" ht="18" customHeight="1">
      <c r="A15" s="31"/>
      <c r="B15" s="36"/>
      <c r="C15" s="31"/>
      <c r="D15" s="31"/>
      <c r="E15" s="112" t="str">
        <f>IF('Rekapitulace stavby'!E11="","",'Rekapitulace stavby'!E11)</f>
        <v> </v>
      </c>
      <c r="F15" s="31"/>
      <c r="G15" s="31"/>
      <c r="H15" s="31"/>
      <c r="I15" s="113" t="s">
        <v>26</v>
      </c>
      <c r="J15" s="112">
        <f>IF('Rekapitulace stavby'!AN11="","",'Rekapitulace stavby'!AN11)</f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" customFormat="1" ht="6.75" customHeight="1">
      <c r="A16" s="31"/>
      <c r="B16" s="36"/>
      <c r="C16" s="31"/>
      <c r="D16" s="31"/>
      <c r="E16" s="31"/>
      <c r="F16" s="31"/>
      <c r="G16" s="31"/>
      <c r="H16" s="31"/>
      <c r="I16" s="11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12" customHeight="1">
      <c r="A17" s="31"/>
      <c r="B17" s="36"/>
      <c r="C17" s="31"/>
      <c r="D17" s="97" t="s">
        <v>27</v>
      </c>
      <c r="E17" s="31"/>
      <c r="F17" s="31"/>
      <c r="G17" s="31"/>
      <c r="H17" s="31"/>
      <c r="I17" s="113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8" customHeight="1">
      <c r="A18" s="31"/>
      <c r="B18" s="36"/>
      <c r="C18" s="31"/>
      <c r="D18" s="31"/>
      <c r="E18" s="292" t="str">
        <f>'Rekapitulace stavby'!E14</f>
        <v>Vyplň údaj</v>
      </c>
      <c r="F18" s="293"/>
      <c r="G18" s="293"/>
      <c r="H18" s="293"/>
      <c r="I18" s="113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6.75" customHeight="1">
      <c r="A19" s="31"/>
      <c r="B19" s="36"/>
      <c r="C19" s="31"/>
      <c r="D19" s="31"/>
      <c r="E19" s="31"/>
      <c r="F19" s="31"/>
      <c r="G19" s="31"/>
      <c r="H19" s="31"/>
      <c r="I19" s="11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12" customHeight="1">
      <c r="A20" s="31"/>
      <c r="B20" s="36"/>
      <c r="C20" s="31"/>
      <c r="D20" s="97" t="s">
        <v>29</v>
      </c>
      <c r="E20" s="31"/>
      <c r="F20" s="31"/>
      <c r="G20" s="31"/>
      <c r="H20" s="31"/>
      <c r="I20" s="113" t="s">
        <v>25</v>
      </c>
      <c r="J20" s="112">
        <f>IF('Rekapitulace stavby'!AN16="","",'Rekapitulace stavby'!AN16)</f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8" customHeight="1">
      <c r="A21" s="31"/>
      <c r="B21" s="36"/>
      <c r="C21" s="31"/>
      <c r="D21" s="31"/>
      <c r="E21" s="112" t="str">
        <f>IF('Rekapitulace stavby'!E17="","",'Rekapitulace stavby'!E17)</f>
        <v> </v>
      </c>
      <c r="F21" s="31"/>
      <c r="G21" s="31"/>
      <c r="H21" s="31"/>
      <c r="I21" s="113" t="s">
        <v>26</v>
      </c>
      <c r="J21" s="112">
        <f>IF('Rekapitulace stavby'!AN17="","",'Rekapitulace stavby'!AN17)</f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6.75" customHeight="1">
      <c r="A22" s="31"/>
      <c r="B22" s="36"/>
      <c r="C22" s="31"/>
      <c r="D22" s="31"/>
      <c r="E22" s="31"/>
      <c r="F22" s="31"/>
      <c r="G22" s="31"/>
      <c r="H22" s="31"/>
      <c r="I22" s="11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12" customHeight="1">
      <c r="A23" s="31"/>
      <c r="B23" s="36"/>
      <c r="C23" s="31"/>
      <c r="D23" s="97" t="s">
        <v>31</v>
      </c>
      <c r="E23" s="31"/>
      <c r="F23" s="31"/>
      <c r="G23" s="31"/>
      <c r="H23" s="31"/>
      <c r="I23" s="113" t="s">
        <v>25</v>
      </c>
      <c r="J23" s="112">
        <f>IF('Rekapitulace stavby'!AN19="","",'Rekapitulace stavby'!AN19)</f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8" customHeight="1">
      <c r="A24" s="31"/>
      <c r="B24" s="36"/>
      <c r="C24" s="31"/>
      <c r="D24" s="31"/>
      <c r="E24" s="112" t="str">
        <f>IF('Rekapitulace stavby'!E20="","",'Rekapitulace stavby'!E20)</f>
        <v> </v>
      </c>
      <c r="F24" s="31"/>
      <c r="G24" s="31"/>
      <c r="H24" s="31"/>
      <c r="I24" s="113" t="s">
        <v>26</v>
      </c>
      <c r="J24" s="112">
        <f>IF('Rekapitulace stavby'!AN20="","",'Rekapitulace stavby'!AN20)</f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1" customFormat="1" ht="6.75" customHeight="1">
      <c r="A25" s="31"/>
      <c r="B25" s="36"/>
      <c r="C25" s="31"/>
      <c r="D25" s="31"/>
      <c r="E25" s="31"/>
      <c r="F25" s="31"/>
      <c r="G25" s="31"/>
      <c r="H25" s="31"/>
      <c r="I25" s="11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1" customFormat="1" ht="12" customHeight="1">
      <c r="A26" s="31"/>
      <c r="B26" s="36"/>
      <c r="C26" s="31"/>
      <c r="D26" s="97" t="s">
        <v>32</v>
      </c>
      <c r="E26" s="31"/>
      <c r="F26" s="31"/>
      <c r="G26" s="31"/>
      <c r="H26" s="31"/>
      <c r="I26" s="11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7" customFormat="1" ht="16.5" customHeight="1">
      <c r="A27" s="115"/>
      <c r="B27" s="116"/>
      <c r="C27" s="115"/>
      <c r="D27" s="115"/>
      <c r="E27" s="294" t="s">
        <v>1</v>
      </c>
      <c r="F27" s="294"/>
      <c r="G27" s="294"/>
      <c r="H27" s="2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1" customFormat="1" ht="6.75" customHeight="1">
      <c r="A28" s="31"/>
      <c r="B28" s="36"/>
      <c r="C28" s="31"/>
      <c r="D28" s="31"/>
      <c r="E28" s="31"/>
      <c r="F28" s="31"/>
      <c r="G28" s="31"/>
      <c r="H28" s="31"/>
      <c r="I28" s="11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75" customHeight="1">
      <c r="A29" s="31"/>
      <c r="B29" s="36"/>
      <c r="C29" s="31"/>
      <c r="D29" s="119"/>
      <c r="E29" s="119"/>
      <c r="F29" s="119"/>
      <c r="G29" s="119"/>
      <c r="H29" s="119"/>
      <c r="I29" s="120"/>
      <c r="J29" s="119"/>
      <c r="K29" s="119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24.75" customHeight="1">
      <c r="A30" s="31"/>
      <c r="B30" s="36"/>
      <c r="C30" s="31"/>
      <c r="D30" s="121" t="s">
        <v>33</v>
      </c>
      <c r="E30" s="31"/>
      <c r="F30" s="31"/>
      <c r="G30" s="31"/>
      <c r="H30" s="31"/>
      <c r="I30" s="111"/>
      <c r="J30" s="122">
        <f>ROUND(J117,2)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6.75" customHeight="1">
      <c r="A31" s="31"/>
      <c r="B31" s="36"/>
      <c r="C31" s="31"/>
      <c r="D31" s="119"/>
      <c r="E31" s="119"/>
      <c r="F31" s="119"/>
      <c r="G31" s="119"/>
      <c r="H31" s="119"/>
      <c r="I31" s="120"/>
      <c r="J31" s="119"/>
      <c r="K31" s="119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25" customHeight="1">
      <c r="A32" s="31"/>
      <c r="B32" s="36"/>
      <c r="C32" s="31"/>
      <c r="D32" s="31"/>
      <c r="E32" s="31"/>
      <c r="F32" s="123" t="s">
        <v>35</v>
      </c>
      <c r="G32" s="31"/>
      <c r="H32" s="31"/>
      <c r="I32" s="124" t="s">
        <v>34</v>
      </c>
      <c r="J32" s="123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25" customHeight="1">
      <c r="A33" s="31"/>
      <c r="B33" s="36"/>
      <c r="C33" s="31"/>
      <c r="D33" s="125" t="s">
        <v>37</v>
      </c>
      <c r="E33" s="97" t="s">
        <v>38</v>
      </c>
      <c r="F33" s="126">
        <f>ROUND((SUM(BE117:BE130)),2)</f>
        <v>0</v>
      </c>
      <c r="G33" s="31"/>
      <c r="H33" s="31"/>
      <c r="I33" s="127">
        <v>0.21</v>
      </c>
      <c r="J33" s="126">
        <f>ROUND(((SUM(BE117:BE130))*I33),2)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25" customHeight="1">
      <c r="A34" s="31"/>
      <c r="B34" s="36"/>
      <c r="C34" s="31"/>
      <c r="D34" s="31"/>
      <c r="E34" s="97" t="s">
        <v>39</v>
      </c>
      <c r="F34" s="126">
        <f>ROUND((SUM(BF117:BF130)),2)</f>
        <v>0</v>
      </c>
      <c r="G34" s="31"/>
      <c r="H34" s="31"/>
      <c r="I34" s="127">
        <v>0.15</v>
      </c>
      <c r="J34" s="126">
        <f>ROUND(((SUM(BF117:BF130))*I34),2)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25" customHeight="1" hidden="1">
      <c r="A35" s="31"/>
      <c r="B35" s="36"/>
      <c r="C35" s="31"/>
      <c r="D35" s="31"/>
      <c r="E35" s="97" t="s">
        <v>40</v>
      </c>
      <c r="F35" s="126">
        <f>ROUND((SUM(BG117:BG130)),2)</f>
        <v>0</v>
      </c>
      <c r="G35" s="31"/>
      <c r="H35" s="31"/>
      <c r="I35" s="127">
        <v>0.21</v>
      </c>
      <c r="J35" s="12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14.25" customHeight="1" hidden="1">
      <c r="A36" s="31"/>
      <c r="B36" s="36"/>
      <c r="C36" s="31"/>
      <c r="D36" s="31"/>
      <c r="E36" s="97" t="s">
        <v>41</v>
      </c>
      <c r="F36" s="126">
        <f>ROUND((SUM(BH117:BH130)),2)</f>
        <v>0</v>
      </c>
      <c r="G36" s="31"/>
      <c r="H36" s="31"/>
      <c r="I36" s="127">
        <v>0.15</v>
      </c>
      <c r="J36" s="126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14.25" customHeight="1" hidden="1">
      <c r="A37" s="31"/>
      <c r="B37" s="36"/>
      <c r="C37" s="31"/>
      <c r="D37" s="31"/>
      <c r="E37" s="97" t="s">
        <v>42</v>
      </c>
      <c r="F37" s="126">
        <f>ROUND((SUM(BI117:BI130)),2)</f>
        <v>0</v>
      </c>
      <c r="G37" s="31"/>
      <c r="H37" s="31"/>
      <c r="I37" s="127">
        <v>0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6.75" customHeight="1">
      <c r="A38" s="31"/>
      <c r="B38" s="36"/>
      <c r="C38" s="31"/>
      <c r="D38" s="31"/>
      <c r="E38" s="31"/>
      <c r="F38" s="31"/>
      <c r="G38" s="31"/>
      <c r="H38" s="31"/>
      <c r="I38" s="11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24.75" customHeight="1">
      <c r="A39" s="31"/>
      <c r="B39" s="36"/>
      <c r="C39" s="128"/>
      <c r="D39" s="129" t="s">
        <v>43</v>
      </c>
      <c r="E39" s="130"/>
      <c r="F39" s="130"/>
      <c r="G39" s="131" t="s">
        <v>44</v>
      </c>
      <c r="H39" s="132" t="s">
        <v>45</v>
      </c>
      <c r="I39" s="133"/>
      <c r="J39" s="134">
        <f>SUM(J30:J37)</f>
        <v>0</v>
      </c>
      <c r="K39" s="135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1" customFormat="1" ht="14.25" customHeight="1">
      <c r="A40" s="31"/>
      <c r="B40" s="36"/>
      <c r="C40" s="31"/>
      <c r="D40" s="31"/>
      <c r="E40" s="31"/>
      <c r="F40" s="31"/>
      <c r="G40" s="31"/>
      <c r="H40" s="31"/>
      <c r="I40" s="11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ht="14.25" customHeight="1">
      <c r="B41" s="17"/>
      <c r="L41" s="17"/>
    </row>
    <row r="42" spans="2:12" ht="14.25" customHeight="1">
      <c r="B42" s="17"/>
      <c r="L42" s="17"/>
    </row>
    <row r="43" spans="2:12" ht="14.25" customHeight="1">
      <c r="B43" s="17"/>
      <c r="L43" s="17"/>
    </row>
    <row r="44" spans="2:12" ht="14.25" customHeight="1">
      <c r="B44" s="17"/>
      <c r="L44" s="17"/>
    </row>
    <row r="45" spans="2:12" ht="14.25" customHeight="1">
      <c r="B45" s="17"/>
      <c r="L45" s="17"/>
    </row>
    <row r="46" spans="2:12" ht="14.25" customHeight="1">
      <c r="B46" s="17"/>
      <c r="L46" s="17"/>
    </row>
    <row r="47" spans="2:12" ht="14.25" customHeight="1">
      <c r="B47" s="17"/>
      <c r="L47" s="17"/>
    </row>
    <row r="48" spans="2:12" ht="14.25" customHeight="1">
      <c r="B48" s="17"/>
      <c r="L48" s="17"/>
    </row>
    <row r="49" spans="2:12" ht="14.25" customHeight="1">
      <c r="B49" s="17"/>
      <c r="L49" s="17"/>
    </row>
    <row r="50" spans="2:12" s="1" customFormat="1" ht="14.25" customHeight="1">
      <c r="B50" s="48"/>
      <c r="D50" s="136" t="s">
        <v>46</v>
      </c>
      <c r="E50" s="137"/>
      <c r="F50" s="137"/>
      <c r="G50" s="136" t="s">
        <v>47</v>
      </c>
      <c r="H50" s="137"/>
      <c r="I50" s="138"/>
      <c r="J50" s="137"/>
      <c r="K50" s="137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1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2"/>
      <c r="J61" s="143" t="s">
        <v>49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1" customFormat="1" ht="12.75">
      <c r="A65" s="31"/>
      <c r="B65" s="36"/>
      <c r="C65" s="31"/>
      <c r="D65" s="136" t="s">
        <v>50</v>
      </c>
      <c r="E65" s="144"/>
      <c r="F65" s="144"/>
      <c r="G65" s="136" t="s">
        <v>51</v>
      </c>
      <c r="H65" s="144"/>
      <c r="I65" s="145"/>
      <c r="J65" s="144"/>
      <c r="K65" s="144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1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2"/>
      <c r="J76" s="143" t="s">
        <v>49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1" customFormat="1" ht="14.25" customHeight="1">
      <c r="A77" s="31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1" customFormat="1" ht="6.75" customHeight="1">
      <c r="A81" s="31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" customFormat="1" ht="24.7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111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" customFormat="1" ht="6.75" customHeight="1">
      <c r="A83" s="31"/>
      <c r="B83" s="32"/>
      <c r="C83" s="33"/>
      <c r="D83" s="33"/>
      <c r="E83" s="33"/>
      <c r="F83" s="33"/>
      <c r="G83" s="33"/>
      <c r="H83" s="33"/>
      <c r="I83" s="111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1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" customFormat="1" ht="16.5" customHeight="1">
      <c r="A85" s="31"/>
      <c r="B85" s="32"/>
      <c r="C85" s="33"/>
      <c r="D85" s="33"/>
      <c r="E85" s="246" t="str">
        <f>E7</f>
        <v>III/19910 LESNÁ</v>
      </c>
      <c r="F85" s="247"/>
      <c r="G85" s="247"/>
      <c r="H85" s="247"/>
      <c r="I85" s="111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111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" customFormat="1" ht="16.5" customHeight="1">
      <c r="A87" s="31"/>
      <c r="B87" s="32"/>
      <c r="C87" s="33"/>
      <c r="D87" s="33"/>
      <c r="E87" s="276" t="str">
        <f>E9</f>
        <v>SO 00 - Nestavební náklady</v>
      </c>
      <c r="F87" s="245"/>
      <c r="G87" s="245"/>
      <c r="H87" s="245"/>
      <c r="I87" s="111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1" customFormat="1" ht="6.75" customHeight="1">
      <c r="A88" s="31"/>
      <c r="B88" s="32"/>
      <c r="C88" s="33"/>
      <c r="D88" s="33"/>
      <c r="E88" s="33"/>
      <c r="F88" s="33"/>
      <c r="G88" s="33"/>
      <c r="H88" s="33"/>
      <c r="I88" s="111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1" customFormat="1" ht="12" customHeight="1">
      <c r="A89" s="31"/>
      <c r="B89" s="32"/>
      <c r="C89" s="26" t="s">
        <v>20</v>
      </c>
      <c r="D89" s="33"/>
      <c r="E89" s="33"/>
      <c r="F89" s="24" t="str">
        <f>F12</f>
        <v> </v>
      </c>
      <c r="G89" s="33"/>
      <c r="H89" s="33"/>
      <c r="I89" s="113" t="s">
        <v>22</v>
      </c>
      <c r="J89" s="63" t="str">
        <f>IF(J12="","",J12)</f>
        <v>7. 2. 2020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1" customFormat="1" ht="6.75" customHeight="1">
      <c r="A90" s="31"/>
      <c r="B90" s="32"/>
      <c r="C90" s="33"/>
      <c r="D90" s="33"/>
      <c r="E90" s="33"/>
      <c r="F90" s="33"/>
      <c r="G90" s="33"/>
      <c r="H90" s="33"/>
      <c r="I90" s="111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1" customFormat="1" ht="15" customHeight="1">
      <c r="A91" s="31"/>
      <c r="B91" s="32"/>
      <c r="C91" s="26" t="s">
        <v>24</v>
      </c>
      <c r="D91" s="33"/>
      <c r="E91" s="33"/>
      <c r="F91" s="24" t="str">
        <f>E15</f>
        <v> </v>
      </c>
      <c r="G91" s="33"/>
      <c r="H91" s="33"/>
      <c r="I91" s="113" t="s">
        <v>29</v>
      </c>
      <c r="J91" s="29" t="str">
        <f>E21</f>
        <v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1" customFormat="1" ht="15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3" t="s">
        <v>31</v>
      </c>
      <c r="J92" s="29" t="str">
        <f>E24</f>
        <v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1" customFormat="1" ht="9.75" customHeight="1">
      <c r="A93" s="31"/>
      <c r="B93" s="32"/>
      <c r="C93" s="33"/>
      <c r="D93" s="33"/>
      <c r="E93" s="33"/>
      <c r="F93" s="33"/>
      <c r="G93" s="33"/>
      <c r="H93" s="33"/>
      <c r="I93" s="111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1" customFormat="1" ht="29.25" customHeight="1">
      <c r="A94" s="31"/>
      <c r="B94" s="32"/>
      <c r="C94" s="152" t="s">
        <v>103</v>
      </c>
      <c r="D94" s="40"/>
      <c r="E94" s="40"/>
      <c r="F94" s="40"/>
      <c r="G94" s="40"/>
      <c r="H94" s="40"/>
      <c r="I94" s="153"/>
      <c r="J94" s="154" t="s">
        <v>104</v>
      </c>
      <c r="K94" s="4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1" customFormat="1" ht="9.75" customHeight="1">
      <c r="A95" s="31"/>
      <c r="B95" s="32"/>
      <c r="C95" s="33"/>
      <c r="D95" s="33"/>
      <c r="E95" s="33"/>
      <c r="F95" s="33"/>
      <c r="G95" s="33"/>
      <c r="H95" s="33"/>
      <c r="I95" s="111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1" customFormat="1" ht="22.5" customHeight="1">
      <c r="A96" s="31"/>
      <c r="B96" s="32"/>
      <c r="C96" s="155" t="s">
        <v>105</v>
      </c>
      <c r="D96" s="33"/>
      <c r="E96" s="33"/>
      <c r="F96" s="33"/>
      <c r="G96" s="33"/>
      <c r="H96" s="33"/>
      <c r="I96" s="111"/>
      <c r="J96" s="80">
        <f>J117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2:12" s="8" customFormat="1" ht="24.75" customHeight="1">
      <c r="B97" s="156"/>
      <c r="C97" s="157"/>
      <c r="D97" s="158" t="s">
        <v>107</v>
      </c>
      <c r="E97" s="159"/>
      <c r="F97" s="159"/>
      <c r="G97" s="159"/>
      <c r="H97" s="159"/>
      <c r="I97" s="160"/>
      <c r="J97" s="161">
        <f>J118</f>
        <v>0</v>
      </c>
      <c r="K97" s="157"/>
      <c r="L97" s="162"/>
    </row>
    <row r="98" spans="1:31" s="1" customFormat="1" ht="21.75" customHeight="1">
      <c r="A98" s="31"/>
      <c r="B98" s="32"/>
      <c r="C98" s="33"/>
      <c r="D98" s="33"/>
      <c r="E98" s="33"/>
      <c r="F98" s="33"/>
      <c r="G98" s="33"/>
      <c r="H98" s="33"/>
      <c r="I98" s="111"/>
      <c r="J98" s="33"/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31" s="1" customFormat="1" ht="6.75" customHeight="1">
      <c r="A99" s="31"/>
      <c r="B99" s="51"/>
      <c r="C99" s="52"/>
      <c r="D99" s="52"/>
      <c r="E99" s="52"/>
      <c r="F99" s="52"/>
      <c r="G99" s="52"/>
      <c r="H99" s="52"/>
      <c r="I99" s="148"/>
      <c r="J99" s="52"/>
      <c r="K99" s="52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3" spans="1:31" s="1" customFormat="1" ht="6.75" customHeight="1">
      <c r="A103" s="31"/>
      <c r="B103" s="53"/>
      <c r="C103" s="54"/>
      <c r="D103" s="54"/>
      <c r="E103" s="54"/>
      <c r="F103" s="54"/>
      <c r="G103" s="54"/>
      <c r="H103" s="54"/>
      <c r="I103" s="151"/>
      <c r="J103" s="54"/>
      <c r="K103" s="54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1" customFormat="1" ht="24.75" customHeight="1">
      <c r="A104" s="31"/>
      <c r="B104" s="32"/>
      <c r="C104" s="20" t="s">
        <v>108</v>
      </c>
      <c r="D104" s="33"/>
      <c r="E104" s="33"/>
      <c r="F104" s="33"/>
      <c r="G104" s="33"/>
      <c r="H104" s="33"/>
      <c r="I104" s="111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1" customFormat="1" ht="6.75" customHeight="1">
      <c r="A105" s="31"/>
      <c r="B105" s="32"/>
      <c r="C105" s="33"/>
      <c r="D105" s="33"/>
      <c r="E105" s="33"/>
      <c r="F105" s="33"/>
      <c r="G105" s="33"/>
      <c r="H105" s="33"/>
      <c r="I105" s="111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1" customFormat="1" ht="12" customHeight="1">
      <c r="A106" s="31"/>
      <c r="B106" s="32"/>
      <c r="C106" s="26" t="s">
        <v>16</v>
      </c>
      <c r="D106" s="33"/>
      <c r="E106" s="33"/>
      <c r="F106" s="33"/>
      <c r="G106" s="33"/>
      <c r="H106" s="33"/>
      <c r="I106" s="111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1" customFormat="1" ht="16.5" customHeight="1">
      <c r="A107" s="31"/>
      <c r="B107" s="32"/>
      <c r="C107" s="33"/>
      <c r="D107" s="33"/>
      <c r="E107" s="246" t="str">
        <f>E7</f>
        <v>III/19910 LESNÁ</v>
      </c>
      <c r="F107" s="247"/>
      <c r="G107" s="247"/>
      <c r="H107" s="247"/>
      <c r="I107" s="111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1" customFormat="1" ht="12" customHeight="1">
      <c r="A108" s="31"/>
      <c r="B108" s="32"/>
      <c r="C108" s="26" t="s">
        <v>100</v>
      </c>
      <c r="D108" s="33"/>
      <c r="E108" s="33"/>
      <c r="F108" s="33"/>
      <c r="G108" s="33"/>
      <c r="H108" s="33"/>
      <c r="I108" s="111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1" customFormat="1" ht="16.5" customHeight="1">
      <c r="A109" s="31"/>
      <c r="B109" s="32"/>
      <c r="C109" s="33"/>
      <c r="D109" s="33"/>
      <c r="E109" s="276" t="str">
        <f>E9</f>
        <v>SO 00 - Nestavební náklady</v>
      </c>
      <c r="F109" s="245"/>
      <c r="G109" s="245"/>
      <c r="H109" s="245"/>
      <c r="I109" s="111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1" customFormat="1" ht="6.75" customHeight="1">
      <c r="A110" s="31"/>
      <c r="B110" s="32"/>
      <c r="C110" s="33"/>
      <c r="D110" s="33"/>
      <c r="E110" s="33"/>
      <c r="F110" s="33"/>
      <c r="G110" s="33"/>
      <c r="H110" s="33"/>
      <c r="I110" s="111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1" customFormat="1" ht="12" customHeight="1">
      <c r="A111" s="31"/>
      <c r="B111" s="32"/>
      <c r="C111" s="26" t="s">
        <v>20</v>
      </c>
      <c r="D111" s="33"/>
      <c r="E111" s="33"/>
      <c r="F111" s="24" t="str">
        <f>F12</f>
        <v> </v>
      </c>
      <c r="G111" s="33"/>
      <c r="H111" s="33"/>
      <c r="I111" s="113" t="s">
        <v>22</v>
      </c>
      <c r="J111" s="63" t="str">
        <f>IF(J12="","",J12)</f>
        <v>7. 2. 2020</v>
      </c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1" customFormat="1" ht="6.75" customHeight="1">
      <c r="A112" s="31"/>
      <c r="B112" s="32"/>
      <c r="C112" s="33"/>
      <c r="D112" s="33"/>
      <c r="E112" s="33"/>
      <c r="F112" s="33"/>
      <c r="G112" s="33"/>
      <c r="H112" s="33"/>
      <c r="I112" s="111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1" customFormat="1" ht="15" customHeight="1">
      <c r="A113" s="31"/>
      <c r="B113" s="32"/>
      <c r="C113" s="26" t="s">
        <v>24</v>
      </c>
      <c r="D113" s="33"/>
      <c r="E113" s="33"/>
      <c r="F113" s="24" t="str">
        <f>E15</f>
        <v> </v>
      </c>
      <c r="G113" s="33"/>
      <c r="H113" s="33"/>
      <c r="I113" s="113" t="s">
        <v>29</v>
      </c>
      <c r="J113" s="29" t="str">
        <f>E21</f>
        <v> 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1" customFormat="1" ht="15" customHeight="1">
      <c r="A114" s="31"/>
      <c r="B114" s="32"/>
      <c r="C114" s="26" t="s">
        <v>27</v>
      </c>
      <c r="D114" s="33"/>
      <c r="E114" s="33"/>
      <c r="F114" s="24" t="str">
        <f>IF(E18="","",E18)</f>
        <v>Vyplň údaj</v>
      </c>
      <c r="G114" s="33"/>
      <c r="H114" s="33"/>
      <c r="I114" s="113" t="s">
        <v>31</v>
      </c>
      <c r="J114" s="29" t="str">
        <f>E24</f>
        <v> 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" customFormat="1" ht="9.75" customHeight="1">
      <c r="A115" s="31"/>
      <c r="B115" s="32"/>
      <c r="C115" s="33"/>
      <c r="D115" s="33"/>
      <c r="E115" s="33"/>
      <c r="F115" s="33"/>
      <c r="G115" s="33"/>
      <c r="H115" s="33"/>
      <c r="I115" s="111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9" customFormat="1" ht="29.25" customHeight="1">
      <c r="A116" s="163"/>
      <c r="B116" s="164"/>
      <c r="C116" s="165" t="s">
        <v>109</v>
      </c>
      <c r="D116" s="166" t="s">
        <v>58</v>
      </c>
      <c r="E116" s="166" t="s">
        <v>54</v>
      </c>
      <c r="F116" s="166" t="s">
        <v>55</v>
      </c>
      <c r="G116" s="166" t="s">
        <v>110</v>
      </c>
      <c r="H116" s="166" t="s">
        <v>111</v>
      </c>
      <c r="I116" s="167" t="s">
        <v>112</v>
      </c>
      <c r="J116" s="168" t="s">
        <v>104</v>
      </c>
      <c r="K116" s="169" t="s">
        <v>113</v>
      </c>
      <c r="L116" s="170"/>
      <c r="M116" s="71" t="s">
        <v>1</v>
      </c>
      <c r="N116" s="72" t="s">
        <v>37</v>
      </c>
      <c r="O116" s="72" t="s">
        <v>114</v>
      </c>
      <c r="P116" s="72" t="s">
        <v>115</v>
      </c>
      <c r="Q116" s="72" t="s">
        <v>116</v>
      </c>
      <c r="R116" s="72" t="s">
        <v>117</v>
      </c>
      <c r="S116" s="72" t="s">
        <v>118</v>
      </c>
      <c r="T116" s="73" t="s">
        <v>119</v>
      </c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</row>
    <row r="117" spans="1:63" s="1" customFormat="1" ht="22.5" customHeight="1">
      <c r="A117" s="31"/>
      <c r="B117" s="32"/>
      <c r="C117" s="78" t="s">
        <v>120</v>
      </c>
      <c r="D117" s="33"/>
      <c r="E117" s="33"/>
      <c r="F117" s="33"/>
      <c r="G117" s="33"/>
      <c r="H117" s="33"/>
      <c r="I117" s="111"/>
      <c r="J117" s="171">
        <f>BK117</f>
        <v>0</v>
      </c>
      <c r="K117" s="33"/>
      <c r="L117" s="36"/>
      <c r="M117" s="74"/>
      <c r="N117" s="172"/>
      <c r="O117" s="75"/>
      <c r="P117" s="173">
        <f>P118</f>
        <v>0</v>
      </c>
      <c r="Q117" s="75"/>
      <c r="R117" s="173">
        <f>R118</f>
        <v>0</v>
      </c>
      <c r="S117" s="75"/>
      <c r="T117" s="174">
        <f>T118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4" t="s">
        <v>72</v>
      </c>
      <c r="AU117" s="14" t="s">
        <v>106</v>
      </c>
      <c r="BK117" s="175">
        <f>BK118</f>
        <v>0</v>
      </c>
    </row>
    <row r="118" spans="2:63" s="10" customFormat="1" ht="25.5" customHeight="1">
      <c r="B118" s="176"/>
      <c r="C118" s="177"/>
      <c r="D118" s="178" t="s">
        <v>72</v>
      </c>
      <c r="E118" s="179" t="s">
        <v>121</v>
      </c>
      <c r="F118" s="179" t="s">
        <v>122</v>
      </c>
      <c r="G118" s="177"/>
      <c r="H118" s="177"/>
      <c r="I118" s="180"/>
      <c r="J118" s="181">
        <f>BK118</f>
        <v>0</v>
      </c>
      <c r="K118" s="177"/>
      <c r="L118" s="182"/>
      <c r="M118" s="183"/>
      <c r="N118" s="184"/>
      <c r="O118" s="184"/>
      <c r="P118" s="185">
        <f>SUM(P119:P130)</f>
        <v>0</v>
      </c>
      <c r="Q118" s="184"/>
      <c r="R118" s="185">
        <f>SUM(R119:R130)</f>
        <v>0</v>
      </c>
      <c r="S118" s="184"/>
      <c r="T118" s="186">
        <f>SUM(T119:T130)</f>
        <v>0</v>
      </c>
      <c r="AR118" s="187" t="s">
        <v>123</v>
      </c>
      <c r="AT118" s="188" t="s">
        <v>72</v>
      </c>
      <c r="AU118" s="188" t="s">
        <v>73</v>
      </c>
      <c r="AY118" s="187" t="s">
        <v>124</v>
      </c>
      <c r="BK118" s="189">
        <f>SUM(BK119:BK130)</f>
        <v>0</v>
      </c>
    </row>
    <row r="119" spans="1:65" s="1" customFormat="1" ht="16.5" customHeight="1">
      <c r="A119" s="31"/>
      <c r="B119" s="32"/>
      <c r="C119" s="190">
        <v>1</v>
      </c>
      <c r="D119" s="190" t="s">
        <v>125</v>
      </c>
      <c r="E119" s="191" t="s">
        <v>126</v>
      </c>
      <c r="F119" s="192" t="s">
        <v>130</v>
      </c>
      <c r="G119" s="193" t="s">
        <v>127</v>
      </c>
      <c r="H119" s="194">
        <v>1</v>
      </c>
      <c r="I119" s="195"/>
      <c r="J119" s="196">
        <f aca="true" t="shared" si="0" ref="J119:J130">ROUND(I119*H119,2)</f>
        <v>0</v>
      </c>
      <c r="K119" s="197"/>
      <c r="L119" s="36"/>
      <c r="M119" s="198" t="s">
        <v>1</v>
      </c>
      <c r="N119" s="199" t="s">
        <v>38</v>
      </c>
      <c r="O119" s="68"/>
      <c r="P119" s="200">
        <f aca="true" t="shared" si="1" ref="P119:P130">O119*H119</f>
        <v>0</v>
      </c>
      <c r="Q119" s="200">
        <v>0</v>
      </c>
      <c r="R119" s="200">
        <f aca="true" t="shared" si="2" ref="R119:R130">Q119*H119</f>
        <v>0</v>
      </c>
      <c r="S119" s="200">
        <v>0</v>
      </c>
      <c r="T119" s="201">
        <f aca="true" t="shared" si="3" ref="T119:T130"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202" t="s">
        <v>128</v>
      </c>
      <c r="AT119" s="202" t="s">
        <v>125</v>
      </c>
      <c r="AU119" s="202" t="s">
        <v>81</v>
      </c>
      <c r="AY119" s="14" t="s">
        <v>124</v>
      </c>
      <c r="BE119" s="203">
        <f aca="true" t="shared" si="4" ref="BE119:BE130">IF(N119="základní",J119,0)</f>
        <v>0</v>
      </c>
      <c r="BF119" s="203">
        <f aca="true" t="shared" si="5" ref="BF119:BF130">IF(N119="snížená",J119,0)</f>
        <v>0</v>
      </c>
      <c r="BG119" s="203">
        <f aca="true" t="shared" si="6" ref="BG119:BG130">IF(N119="zákl. přenesená",J119,0)</f>
        <v>0</v>
      </c>
      <c r="BH119" s="203">
        <f aca="true" t="shared" si="7" ref="BH119:BH130">IF(N119="sníž. přenesená",J119,0)</f>
        <v>0</v>
      </c>
      <c r="BI119" s="203">
        <f aca="true" t="shared" si="8" ref="BI119:BI130">IF(N119="nulová",J119,0)</f>
        <v>0</v>
      </c>
      <c r="BJ119" s="14" t="s">
        <v>81</v>
      </c>
      <c r="BK119" s="203">
        <f aca="true" t="shared" si="9" ref="BK119:BK130">ROUND(I119*H119,2)</f>
        <v>0</v>
      </c>
      <c r="BL119" s="14" t="s">
        <v>128</v>
      </c>
      <c r="BM119" s="202" t="s">
        <v>131</v>
      </c>
    </row>
    <row r="120" spans="1:65" s="1" customFormat="1" ht="16.5" customHeight="1">
      <c r="A120" s="31"/>
      <c r="B120" s="32"/>
      <c r="C120" s="190">
        <v>2</v>
      </c>
      <c r="D120" s="190" t="s">
        <v>125</v>
      </c>
      <c r="E120" s="191" t="s">
        <v>129</v>
      </c>
      <c r="F120" s="192" t="s">
        <v>134</v>
      </c>
      <c r="G120" s="193" t="s">
        <v>127</v>
      </c>
      <c r="H120" s="194">
        <v>1</v>
      </c>
      <c r="I120" s="195"/>
      <c r="J120" s="196">
        <f t="shared" si="0"/>
        <v>0</v>
      </c>
      <c r="K120" s="197"/>
      <c r="L120" s="36"/>
      <c r="M120" s="198" t="s">
        <v>1</v>
      </c>
      <c r="N120" s="199" t="s">
        <v>38</v>
      </c>
      <c r="O120" s="68"/>
      <c r="P120" s="200">
        <f t="shared" si="1"/>
        <v>0</v>
      </c>
      <c r="Q120" s="200">
        <v>0</v>
      </c>
      <c r="R120" s="200">
        <f t="shared" si="2"/>
        <v>0</v>
      </c>
      <c r="S120" s="200">
        <v>0</v>
      </c>
      <c r="T120" s="201">
        <f t="shared" si="3"/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202" t="s">
        <v>128</v>
      </c>
      <c r="AT120" s="202" t="s">
        <v>125</v>
      </c>
      <c r="AU120" s="202" t="s">
        <v>81</v>
      </c>
      <c r="AY120" s="14" t="s">
        <v>124</v>
      </c>
      <c r="BE120" s="203">
        <f t="shared" si="4"/>
        <v>0</v>
      </c>
      <c r="BF120" s="203">
        <f t="shared" si="5"/>
        <v>0</v>
      </c>
      <c r="BG120" s="203">
        <f t="shared" si="6"/>
        <v>0</v>
      </c>
      <c r="BH120" s="203">
        <f t="shared" si="7"/>
        <v>0</v>
      </c>
      <c r="BI120" s="203">
        <f t="shared" si="8"/>
        <v>0</v>
      </c>
      <c r="BJ120" s="14" t="s">
        <v>81</v>
      </c>
      <c r="BK120" s="203">
        <f t="shared" si="9"/>
        <v>0</v>
      </c>
      <c r="BL120" s="14" t="s">
        <v>128</v>
      </c>
      <c r="BM120" s="202" t="s">
        <v>135</v>
      </c>
    </row>
    <row r="121" spans="1:65" s="1" customFormat="1" ht="16.5" customHeight="1">
      <c r="A121" s="31"/>
      <c r="B121" s="32"/>
      <c r="C121" s="190">
        <v>3</v>
      </c>
      <c r="D121" s="190" t="s">
        <v>125</v>
      </c>
      <c r="E121" s="191" t="s">
        <v>133</v>
      </c>
      <c r="F121" s="192" t="s">
        <v>137</v>
      </c>
      <c r="G121" s="193" t="s">
        <v>127</v>
      </c>
      <c r="H121" s="194">
        <v>1</v>
      </c>
      <c r="I121" s="195"/>
      <c r="J121" s="196">
        <f t="shared" si="0"/>
        <v>0</v>
      </c>
      <c r="K121" s="197"/>
      <c r="L121" s="36"/>
      <c r="M121" s="198" t="s">
        <v>1</v>
      </c>
      <c r="N121" s="199" t="s">
        <v>38</v>
      </c>
      <c r="O121" s="68"/>
      <c r="P121" s="200">
        <f t="shared" si="1"/>
        <v>0</v>
      </c>
      <c r="Q121" s="200">
        <v>0</v>
      </c>
      <c r="R121" s="200">
        <f t="shared" si="2"/>
        <v>0</v>
      </c>
      <c r="S121" s="200">
        <v>0</v>
      </c>
      <c r="T121" s="201">
        <f t="shared" si="3"/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202" t="s">
        <v>128</v>
      </c>
      <c r="AT121" s="202" t="s">
        <v>125</v>
      </c>
      <c r="AU121" s="202" t="s">
        <v>81</v>
      </c>
      <c r="AY121" s="14" t="s">
        <v>124</v>
      </c>
      <c r="BE121" s="203">
        <f t="shared" si="4"/>
        <v>0</v>
      </c>
      <c r="BF121" s="203">
        <f t="shared" si="5"/>
        <v>0</v>
      </c>
      <c r="BG121" s="203">
        <f t="shared" si="6"/>
        <v>0</v>
      </c>
      <c r="BH121" s="203">
        <f t="shared" si="7"/>
        <v>0</v>
      </c>
      <c r="BI121" s="203">
        <f t="shared" si="8"/>
        <v>0</v>
      </c>
      <c r="BJ121" s="14" t="s">
        <v>81</v>
      </c>
      <c r="BK121" s="203">
        <f t="shared" si="9"/>
        <v>0</v>
      </c>
      <c r="BL121" s="14" t="s">
        <v>128</v>
      </c>
      <c r="BM121" s="202" t="s">
        <v>138</v>
      </c>
    </row>
    <row r="122" spans="1:65" s="1" customFormat="1" ht="16.5" customHeight="1">
      <c r="A122" s="31"/>
      <c r="B122" s="32"/>
      <c r="C122" s="190">
        <v>4</v>
      </c>
      <c r="D122" s="190" t="s">
        <v>125</v>
      </c>
      <c r="E122" s="191" t="s">
        <v>136</v>
      </c>
      <c r="F122" s="192" t="s">
        <v>141</v>
      </c>
      <c r="G122" s="193" t="s">
        <v>127</v>
      </c>
      <c r="H122" s="194">
        <v>1</v>
      </c>
      <c r="I122" s="195"/>
      <c r="J122" s="196">
        <f t="shared" si="0"/>
        <v>0</v>
      </c>
      <c r="K122" s="197"/>
      <c r="L122" s="36"/>
      <c r="M122" s="198" t="s">
        <v>1</v>
      </c>
      <c r="N122" s="199" t="s">
        <v>38</v>
      </c>
      <c r="O122" s="68"/>
      <c r="P122" s="200">
        <f t="shared" si="1"/>
        <v>0</v>
      </c>
      <c r="Q122" s="200">
        <v>0</v>
      </c>
      <c r="R122" s="200">
        <f t="shared" si="2"/>
        <v>0</v>
      </c>
      <c r="S122" s="200">
        <v>0</v>
      </c>
      <c r="T122" s="201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202" t="s">
        <v>128</v>
      </c>
      <c r="AT122" s="202" t="s">
        <v>125</v>
      </c>
      <c r="AU122" s="202" t="s">
        <v>81</v>
      </c>
      <c r="AY122" s="14" t="s">
        <v>124</v>
      </c>
      <c r="BE122" s="203">
        <f t="shared" si="4"/>
        <v>0</v>
      </c>
      <c r="BF122" s="203">
        <f t="shared" si="5"/>
        <v>0</v>
      </c>
      <c r="BG122" s="203">
        <f t="shared" si="6"/>
        <v>0</v>
      </c>
      <c r="BH122" s="203">
        <f t="shared" si="7"/>
        <v>0</v>
      </c>
      <c r="BI122" s="203">
        <f t="shared" si="8"/>
        <v>0</v>
      </c>
      <c r="BJ122" s="14" t="s">
        <v>81</v>
      </c>
      <c r="BK122" s="203">
        <f t="shared" si="9"/>
        <v>0</v>
      </c>
      <c r="BL122" s="14" t="s">
        <v>128</v>
      </c>
      <c r="BM122" s="202" t="s">
        <v>142</v>
      </c>
    </row>
    <row r="123" spans="1:65" s="1" customFormat="1" ht="16.5" customHeight="1">
      <c r="A123" s="31"/>
      <c r="B123" s="32"/>
      <c r="C123" s="190">
        <v>5</v>
      </c>
      <c r="D123" s="190" t="s">
        <v>125</v>
      </c>
      <c r="E123" s="191" t="s">
        <v>140</v>
      </c>
      <c r="F123" s="192" t="s">
        <v>145</v>
      </c>
      <c r="G123" s="193" t="s">
        <v>127</v>
      </c>
      <c r="H123" s="194">
        <v>1</v>
      </c>
      <c r="I123" s="195"/>
      <c r="J123" s="196">
        <f t="shared" si="0"/>
        <v>0</v>
      </c>
      <c r="K123" s="197"/>
      <c r="L123" s="36"/>
      <c r="M123" s="198" t="s">
        <v>1</v>
      </c>
      <c r="N123" s="199" t="s">
        <v>38</v>
      </c>
      <c r="O123" s="68"/>
      <c r="P123" s="200">
        <f t="shared" si="1"/>
        <v>0</v>
      </c>
      <c r="Q123" s="200">
        <v>0</v>
      </c>
      <c r="R123" s="200">
        <f t="shared" si="2"/>
        <v>0</v>
      </c>
      <c r="S123" s="200">
        <v>0</v>
      </c>
      <c r="T123" s="201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202" t="s">
        <v>128</v>
      </c>
      <c r="AT123" s="202" t="s">
        <v>125</v>
      </c>
      <c r="AU123" s="202" t="s">
        <v>81</v>
      </c>
      <c r="AY123" s="14" t="s">
        <v>124</v>
      </c>
      <c r="BE123" s="203">
        <f t="shared" si="4"/>
        <v>0</v>
      </c>
      <c r="BF123" s="203">
        <f t="shared" si="5"/>
        <v>0</v>
      </c>
      <c r="BG123" s="203">
        <f t="shared" si="6"/>
        <v>0</v>
      </c>
      <c r="BH123" s="203">
        <f t="shared" si="7"/>
        <v>0</v>
      </c>
      <c r="BI123" s="203">
        <f t="shared" si="8"/>
        <v>0</v>
      </c>
      <c r="BJ123" s="14" t="s">
        <v>81</v>
      </c>
      <c r="BK123" s="203">
        <f t="shared" si="9"/>
        <v>0</v>
      </c>
      <c r="BL123" s="14" t="s">
        <v>128</v>
      </c>
      <c r="BM123" s="202" t="s">
        <v>146</v>
      </c>
    </row>
    <row r="124" spans="1:65" s="1" customFormat="1" ht="16.5" customHeight="1">
      <c r="A124" s="31"/>
      <c r="B124" s="32"/>
      <c r="C124" s="190">
        <v>6</v>
      </c>
      <c r="D124" s="190" t="s">
        <v>125</v>
      </c>
      <c r="E124" s="191" t="s">
        <v>144</v>
      </c>
      <c r="F124" s="192" t="s">
        <v>149</v>
      </c>
      <c r="G124" s="193" t="s">
        <v>127</v>
      </c>
      <c r="H124" s="194">
        <v>1</v>
      </c>
      <c r="I124" s="195"/>
      <c r="J124" s="196">
        <f t="shared" si="0"/>
        <v>0</v>
      </c>
      <c r="K124" s="197"/>
      <c r="L124" s="36"/>
      <c r="M124" s="198" t="s">
        <v>1</v>
      </c>
      <c r="N124" s="199" t="s">
        <v>38</v>
      </c>
      <c r="O124" s="68"/>
      <c r="P124" s="200">
        <f t="shared" si="1"/>
        <v>0</v>
      </c>
      <c r="Q124" s="200">
        <v>0</v>
      </c>
      <c r="R124" s="200">
        <f t="shared" si="2"/>
        <v>0</v>
      </c>
      <c r="S124" s="200">
        <v>0</v>
      </c>
      <c r="T124" s="201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02" t="s">
        <v>128</v>
      </c>
      <c r="AT124" s="202" t="s">
        <v>125</v>
      </c>
      <c r="AU124" s="202" t="s">
        <v>81</v>
      </c>
      <c r="AY124" s="14" t="s">
        <v>124</v>
      </c>
      <c r="BE124" s="203">
        <f t="shared" si="4"/>
        <v>0</v>
      </c>
      <c r="BF124" s="203">
        <f t="shared" si="5"/>
        <v>0</v>
      </c>
      <c r="BG124" s="203">
        <f t="shared" si="6"/>
        <v>0</v>
      </c>
      <c r="BH124" s="203">
        <f t="shared" si="7"/>
        <v>0</v>
      </c>
      <c r="BI124" s="203">
        <f t="shared" si="8"/>
        <v>0</v>
      </c>
      <c r="BJ124" s="14" t="s">
        <v>81</v>
      </c>
      <c r="BK124" s="203">
        <f t="shared" si="9"/>
        <v>0</v>
      </c>
      <c r="BL124" s="14" t="s">
        <v>128</v>
      </c>
      <c r="BM124" s="202" t="s">
        <v>150</v>
      </c>
    </row>
    <row r="125" spans="1:65" s="1" customFormat="1" ht="16.5" customHeight="1">
      <c r="A125" s="31"/>
      <c r="B125" s="32"/>
      <c r="C125" s="190">
        <v>7</v>
      </c>
      <c r="D125" s="190" t="s">
        <v>125</v>
      </c>
      <c r="E125" s="191" t="s">
        <v>148</v>
      </c>
      <c r="F125" s="192" t="s">
        <v>153</v>
      </c>
      <c r="G125" s="193" t="s">
        <v>127</v>
      </c>
      <c r="H125" s="194">
        <v>1</v>
      </c>
      <c r="I125" s="195"/>
      <c r="J125" s="196">
        <f t="shared" si="0"/>
        <v>0</v>
      </c>
      <c r="K125" s="197"/>
      <c r="L125" s="36"/>
      <c r="M125" s="198" t="s">
        <v>1</v>
      </c>
      <c r="N125" s="199" t="s">
        <v>38</v>
      </c>
      <c r="O125" s="68"/>
      <c r="P125" s="200">
        <f t="shared" si="1"/>
        <v>0</v>
      </c>
      <c r="Q125" s="200">
        <v>0</v>
      </c>
      <c r="R125" s="200">
        <f t="shared" si="2"/>
        <v>0</v>
      </c>
      <c r="S125" s="200">
        <v>0</v>
      </c>
      <c r="T125" s="201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2" t="s">
        <v>128</v>
      </c>
      <c r="AT125" s="202" t="s">
        <v>125</v>
      </c>
      <c r="AU125" s="202" t="s">
        <v>81</v>
      </c>
      <c r="AY125" s="14" t="s">
        <v>124</v>
      </c>
      <c r="BE125" s="203">
        <f t="shared" si="4"/>
        <v>0</v>
      </c>
      <c r="BF125" s="203">
        <f t="shared" si="5"/>
        <v>0</v>
      </c>
      <c r="BG125" s="203">
        <f t="shared" si="6"/>
        <v>0</v>
      </c>
      <c r="BH125" s="203">
        <f t="shared" si="7"/>
        <v>0</v>
      </c>
      <c r="BI125" s="203">
        <f t="shared" si="8"/>
        <v>0</v>
      </c>
      <c r="BJ125" s="14" t="s">
        <v>81</v>
      </c>
      <c r="BK125" s="203">
        <f t="shared" si="9"/>
        <v>0</v>
      </c>
      <c r="BL125" s="14" t="s">
        <v>128</v>
      </c>
      <c r="BM125" s="202" t="s">
        <v>154</v>
      </c>
    </row>
    <row r="126" spans="1:65" s="1" customFormat="1" ht="16.5" customHeight="1">
      <c r="A126" s="31"/>
      <c r="B126" s="32"/>
      <c r="C126" s="190">
        <v>8</v>
      </c>
      <c r="D126" s="190" t="s">
        <v>125</v>
      </c>
      <c r="E126" s="191" t="s">
        <v>152</v>
      </c>
      <c r="F126" s="192" t="s">
        <v>989</v>
      </c>
      <c r="G126" s="193" t="s">
        <v>127</v>
      </c>
      <c r="H126" s="194">
        <v>1</v>
      </c>
      <c r="I126" s="195"/>
      <c r="J126" s="196">
        <f t="shared" si="0"/>
        <v>0</v>
      </c>
      <c r="K126" s="197"/>
      <c r="L126" s="36"/>
      <c r="M126" s="198" t="s">
        <v>1</v>
      </c>
      <c r="N126" s="199" t="s">
        <v>38</v>
      </c>
      <c r="O126" s="68"/>
      <c r="P126" s="200">
        <f t="shared" si="1"/>
        <v>0</v>
      </c>
      <c r="Q126" s="200">
        <v>0</v>
      </c>
      <c r="R126" s="200">
        <f t="shared" si="2"/>
        <v>0</v>
      </c>
      <c r="S126" s="200">
        <v>0</v>
      </c>
      <c r="T126" s="201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2" t="s">
        <v>128</v>
      </c>
      <c r="AT126" s="202" t="s">
        <v>125</v>
      </c>
      <c r="AU126" s="202" t="s">
        <v>81</v>
      </c>
      <c r="AY126" s="14" t="s">
        <v>124</v>
      </c>
      <c r="BE126" s="203">
        <f t="shared" si="4"/>
        <v>0</v>
      </c>
      <c r="BF126" s="203">
        <f t="shared" si="5"/>
        <v>0</v>
      </c>
      <c r="BG126" s="203">
        <f t="shared" si="6"/>
        <v>0</v>
      </c>
      <c r="BH126" s="203">
        <f t="shared" si="7"/>
        <v>0</v>
      </c>
      <c r="BI126" s="203">
        <f t="shared" si="8"/>
        <v>0</v>
      </c>
      <c r="BJ126" s="14" t="s">
        <v>81</v>
      </c>
      <c r="BK126" s="203">
        <f t="shared" si="9"/>
        <v>0</v>
      </c>
      <c r="BL126" s="14" t="s">
        <v>128</v>
      </c>
      <c r="BM126" s="202" t="s">
        <v>157</v>
      </c>
    </row>
    <row r="127" spans="1:65" s="1" customFormat="1" ht="16.5" customHeight="1">
      <c r="A127" s="31"/>
      <c r="B127" s="32"/>
      <c r="C127" s="190">
        <v>9</v>
      </c>
      <c r="D127" s="190" t="s">
        <v>125</v>
      </c>
      <c r="E127" s="191" t="s">
        <v>156</v>
      </c>
      <c r="F127" s="192" t="s">
        <v>159</v>
      </c>
      <c r="G127" s="193" t="s">
        <v>127</v>
      </c>
      <c r="H127" s="194">
        <v>1</v>
      </c>
      <c r="I127" s="195"/>
      <c r="J127" s="196">
        <f t="shared" si="0"/>
        <v>0</v>
      </c>
      <c r="K127" s="197"/>
      <c r="L127" s="36"/>
      <c r="M127" s="198" t="s">
        <v>1</v>
      </c>
      <c r="N127" s="199" t="s">
        <v>38</v>
      </c>
      <c r="O127" s="68"/>
      <c r="P127" s="200">
        <f t="shared" si="1"/>
        <v>0</v>
      </c>
      <c r="Q127" s="200">
        <v>0</v>
      </c>
      <c r="R127" s="200">
        <f t="shared" si="2"/>
        <v>0</v>
      </c>
      <c r="S127" s="200">
        <v>0</v>
      </c>
      <c r="T127" s="201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2" t="s">
        <v>128</v>
      </c>
      <c r="AT127" s="202" t="s">
        <v>125</v>
      </c>
      <c r="AU127" s="202" t="s">
        <v>81</v>
      </c>
      <c r="AY127" s="14" t="s">
        <v>124</v>
      </c>
      <c r="BE127" s="203">
        <f t="shared" si="4"/>
        <v>0</v>
      </c>
      <c r="BF127" s="203">
        <f t="shared" si="5"/>
        <v>0</v>
      </c>
      <c r="BG127" s="203">
        <f t="shared" si="6"/>
        <v>0</v>
      </c>
      <c r="BH127" s="203">
        <f t="shared" si="7"/>
        <v>0</v>
      </c>
      <c r="BI127" s="203">
        <f t="shared" si="8"/>
        <v>0</v>
      </c>
      <c r="BJ127" s="14" t="s">
        <v>81</v>
      </c>
      <c r="BK127" s="203">
        <f t="shared" si="9"/>
        <v>0</v>
      </c>
      <c r="BL127" s="14" t="s">
        <v>128</v>
      </c>
      <c r="BM127" s="202" t="s">
        <v>160</v>
      </c>
    </row>
    <row r="128" spans="1:65" s="1" customFormat="1" ht="16.5" customHeight="1">
      <c r="A128" s="31"/>
      <c r="B128" s="32"/>
      <c r="C128" s="190">
        <v>10</v>
      </c>
      <c r="D128" s="190" t="s">
        <v>125</v>
      </c>
      <c r="E128" s="191" t="s">
        <v>158</v>
      </c>
      <c r="F128" s="192" t="s">
        <v>162</v>
      </c>
      <c r="G128" s="193" t="s">
        <v>127</v>
      </c>
      <c r="H128" s="194">
        <v>1</v>
      </c>
      <c r="I128" s="195"/>
      <c r="J128" s="196">
        <f t="shared" si="0"/>
        <v>0</v>
      </c>
      <c r="K128" s="197"/>
      <c r="L128" s="36"/>
      <c r="M128" s="198" t="s">
        <v>1</v>
      </c>
      <c r="N128" s="199" t="s">
        <v>38</v>
      </c>
      <c r="O128" s="68"/>
      <c r="P128" s="200">
        <f t="shared" si="1"/>
        <v>0</v>
      </c>
      <c r="Q128" s="200">
        <v>0</v>
      </c>
      <c r="R128" s="200">
        <f t="shared" si="2"/>
        <v>0</v>
      </c>
      <c r="S128" s="200">
        <v>0</v>
      </c>
      <c r="T128" s="201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128</v>
      </c>
      <c r="AT128" s="202" t="s">
        <v>125</v>
      </c>
      <c r="AU128" s="202" t="s">
        <v>81</v>
      </c>
      <c r="AY128" s="14" t="s">
        <v>124</v>
      </c>
      <c r="BE128" s="203">
        <f t="shared" si="4"/>
        <v>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14" t="s">
        <v>81</v>
      </c>
      <c r="BK128" s="203">
        <f t="shared" si="9"/>
        <v>0</v>
      </c>
      <c r="BL128" s="14" t="s">
        <v>128</v>
      </c>
      <c r="BM128" s="202" t="s">
        <v>163</v>
      </c>
    </row>
    <row r="129" spans="1:65" s="1" customFormat="1" ht="16.5" customHeight="1">
      <c r="A129" s="31"/>
      <c r="B129" s="32"/>
      <c r="C129" s="190">
        <v>11</v>
      </c>
      <c r="D129" s="190" t="s">
        <v>125</v>
      </c>
      <c r="E129" s="191" t="s">
        <v>161</v>
      </c>
      <c r="F129" s="192" t="s">
        <v>990</v>
      </c>
      <c r="G129" s="193" t="s">
        <v>127</v>
      </c>
      <c r="H129" s="194">
        <v>1</v>
      </c>
      <c r="I129" s="195"/>
      <c r="J129" s="196">
        <f t="shared" si="0"/>
        <v>0</v>
      </c>
      <c r="K129" s="197"/>
      <c r="L129" s="36"/>
      <c r="M129" s="198" t="s">
        <v>1</v>
      </c>
      <c r="N129" s="199" t="s">
        <v>38</v>
      </c>
      <c r="O129" s="68"/>
      <c r="P129" s="200">
        <f t="shared" si="1"/>
        <v>0</v>
      </c>
      <c r="Q129" s="200">
        <v>0</v>
      </c>
      <c r="R129" s="200">
        <f t="shared" si="2"/>
        <v>0</v>
      </c>
      <c r="S129" s="200">
        <v>0</v>
      </c>
      <c r="T129" s="201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2" t="s">
        <v>128</v>
      </c>
      <c r="AT129" s="202" t="s">
        <v>125</v>
      </c>
      <c r="AU129" s="202" t="s">
        <v>81</v>
      </c>
      <c r="AY129" s="14" t="s">
        <v>124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4" t="s">
        <v>81</v>
      </c>
      <c r="BK129" s="203">
        <f t="shared" si="9"/>
        <v>0</v>
      </c>
      <c r="BL129" s="14" t="s">
        <v>128</v>
      </c>
      <c r="BM129" s="202" t="s">
        <v>165</v>
      </c>
    </row>
    <row r="130" spans="1:65" s="1" customFormat="1" ht="16.5" customHeight="1">
      <c r="A130" s="31"/>
      <c r="B130" s="32"/>
      <c r="C130" s="190">
        <v>12</v>
      </c>
      <c r="D130" s="190" t="s">
        <v>125</v>
      </c>
      <c r="E130" s="191" t="s">
        <v>164</v>
      </c>
      <c r="F130" s="192" t="s">
        <v>991</v>
      </c>
      <c r="G130" s="193" t="s">
        <v>127</v>
      </c>
      <c r="H130" s="194">
        <v>1</v>
      </c>
      <c r="I130" s="195"/>
      <c r="J130" s="196">
        <f t="shared" si="0"/>
        <v>0</v>
      </c>
      <c r="K130" s="197"/>
      <c r="L130" s="36"/>
      <c r="M130" s="204" t="s">
        <v>1</v>
      </c>
      <c r="N130" s="205" t="s">
        <v>38</v>
      </c>
      <c r="O130" s="206"/>
      <c r="P130" s="207">
        <f t="shared" si="1"/>
        <v>0</v>
      </c>
      <c r="Q130" s="207">
        <v>0</v>
      </c>
      <c r="R130" s="207">
        <f t="shared" si="2"/>
        <v>0</v>
      </c>
      <c r="S130" s="207">
        <v>0</v>
      </c>
      <c r="T130" s="208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128</v>
      </c>
      <c r="AT130" s="202" t="s">
        <v>125</v>
      </c>
      <c r="AU130" s="202" t="s">
        <v>81</v>
      </c>
      <c r="AY130" s="14" t="s">
        <v>124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4" t="s">
        <v>81</v>
      </c>
      <c r="BK130" s="203">
        <f t="shared" si="9"/>
        <v>0</v>
      </c>
      <c r="BL130" s="14" t="s">
        <v>128</v>
      </c>
      <c r="BM130" s="202" t="s">
        <v>167</v>
      </c>
    </row>
    <row r="131" spans="1:31" s="1" customFormat="1" ht="6.75" customHeight="1">
      <c r="A131" s="31"/>
      <c r="B131" s="51"/>
      <c r="C131" s="52"/>
      <c r="D131" s="52"/>
      <c r="E131" s="52"/>
      <c r="F131" s="52"/>
      <c r="G131" s="52"/>
      <c r="H131" s="52"/>
      <c r="I131" s="148"/>
      <c r="J131" s="52"/>
      <c r="K131" s="52"/>
      <c r="L131" s="36"/>
      <c r="M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</sheetData>
  <sheetProtection formatColumns="0" formatRows="0" autoFilter="0"/>
  <autoFilter ref="C116:K130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zoomScalePageLayoutView="0" workbookViewId="0" topLeftCell="A107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5" customWidth="1"/>
    <col min="10" max="10" width="20.140625" style="0" customWidth="1"/>
    <col min="11" max="11" width="20.1406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86</v>
      </c>
    </row>
    <row r="3" spans="2:46" ht="6.7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83</v>
      </c>
    </row>
    <row r="4" spans="2:46" ht="24.75" customHeight="1">
      <c r="B4" s="17"/>
      <c r="D4" s="109" t="s">
        <v>99</v>
      </c>
      <c r="L4" s="17"/>
      <c r="M4" s="110" t="s">
        <v>10</v>
      </c>
      <c r="AT4" s="14" t="s">
        <v>4</v>
      </c>
    </row>
    <row r="5" spans="2:12" ht="6.75" customHeight="1">
      <c r="B5" s="17"/>
      <c r="L5" s="17"/>
    </row>
    <row r="6" spans="2:12" ht="12" customHeight="1">
      <c r="B6" s="17"/>
      <c r="D6" s="97" t="s">
        <v>16</v>
      </c>
      <c r="L6" s="17"/>
    </row>
    <row r="7" spans="2:12" ht="16.5" customHeight="1">
      <c r="B7" s="17"/>
      <c r="E7" s="248" t="str">
        <f>'Rekapitulace stavby'!K6</f>
        <v>III/19910 LESNÁ</v>
      </c>
      <c r="F7" s="249"/>
      <c r="G7" s="249"/>
      <c r="H7" s="249"/>
      <c r="L7" s="17"/>
    </row>
    <row r="8" spans="1:31" s="1" customFormat="1" ht="12" customHeight="1">
      <c r="A8" s="31"/>
      <c r="B8" s="36"/>
      <c r="C8" s="31"/>
      <c r="D8" s="97" t="s">
        <v>100</v>
      </c>
      <c r="E8" s="31"/>
      <c r="F8" s="31"/>
      <c r="G8" s="31"/>
      <c r="H8" s="31"/>
      <c r="I8" s="11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1" customFormat="1" ht="16.5" customHeight="1">
      <c r="A9" s="31"/>
      <c r="B9" s="36"/>
      <c r="C9" s="31"/>
      <c r="D9" s="31"/>
      <c r="E9" s="290" t="s">
        <v>168</v>
      </c>
      <c r="F9" s="291"/>
      <c r="G9" s="291"/>
      <c r="H9" s="291"/>
      <c r="I9" s="11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1" customFormat="1" ht="11.25">
      <c r="A10" s="31"/>
      <c r="B10" s="36"/>
      <c r="C10" s="31"/>
      <c r="D10" s="31"/>
      <c r="E10" s="31"/>
      <c r="F10" s="31"/>
      <c r="G10" s="31"/>
      <c r="H10" s="31"/>
      <c r="I10" s="11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1" customFormat="1" ht="12" customHeight="1">
      <c r="A11" s="31"/>
      <c r="B11" s="36"/>
      <c r="C11" s="31"/>
      <c r="D11" s="97" t="s">
        <v>18</v>
      </c>
      <c r="E11" s="31"/>
      <c r="F11" s="112" t="s">
        <v>1</v>
      </c>
      <c r="G11" s="31"/>
      <c r="H11" s="31"/>
      <c r="I11" s="113" t="s">
        <v>19</v>
      </c>
      <c r="J11" s="112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1" customFormat="1" ht="12" customHeight="1">
      <c r="A12" s="31"/>
      <c r="B12" s="36"/>
      <c r="C12" s="31"/>
      <c r="D12" s="97" t="s">
        <v>20</v>
      </c>
      <c r="E12" s="31"/>
      <c r="F12" s="112" t="s">
        <v>21</v>
      </c>
      <c r="G12" s="31"/>
      <c r="H12" s="31"/>
      <c r="I12" s="113" t="s">
        <v>22</v>
      </c>
      <c r="J12" s="114" t="str">
        <f>'Rekapitulace stavby'!AN8</f>
        <v>7. 2. 2020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1" customFormat="1" ht="10.5" customHeight="1">
      <c r="A13" s="31"/>
      <c r="B13" s="36"/>
      <c r="C13" s="31"/>
      <c r="D13" s="31"/>
      <c r="E13" s="31"/>
      <c r="F13" s="31"/>
      <c r="G13" s="31"/>
      <c r="H13" s="31"/>
      <c r="I13" s="11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1" customFormat="1" ht="12" customHeight="1">
      <c r="A14" s="31"/>
      <c r="B14" s="36"/>
      <c r="C14" s="31"/>
      <c r="D14" s="97" t="s">
        <v>24</v>
      </c>
      <c r="E14" s="31"/>
      <c r="F14" s="31"/>
      <c r="G14" s="31"/>
      <c r="H14" s="31"/>
      <c r="I14" s="113" t="s">
        <v>25</v>
      </c>
      <c r="J14" s="112">
        <f>IF('Rekapitulace stavby'!AN10="","",'Rekapitulace stavby'!AN10)</f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" customFormat="1" ht="18" customHeight="1">
      <c r="A15" s="31"/>
      <c r="B15" s="36"/>
      <c r="C15" s="31"/>
      <c r="D15" s="31"/>
      <c r="E15" s="112" t="str">
        <f>IF('Rekapitulace stavby'!E11="","",'Rekapitulace stavby'!E11)</f>
        <v> </v>
      </c>
      <c r="F15" s="31"/>
      <c r="G15" s="31"/>
      <c r="H15" s="31"/>
      <c r="I15" s="113" t="s">
        <v>26</v>
      </c>
      <c r="J15" s="112">
        <f>IF('Rekapitulace stavby'!AN11="","",'Rekapitulace stavby'!AN11)</f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" customFormat="1" ht="6.75" customHeight="1">
      <c r="A16" s="31"/>
      <c r="B16" s="36"/>
      <c r="C16" s="31"/>
      <c r="D16" s="31"/>
      <c r="E16" s="31"/>
      <c r="F16" s="31"/>
      <c r="G16" s="31"/>
      <c r="H16" s="31"/>
      <c r="I16" s="11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12" customHeight="1">
      <c r="A17" s="31"/>
      <c r="B17" s="36"/>
      <c r="C17" s="31"/>
      <c r="D17" s="97" t="s">
        <v>27</v>
      </c>
      <c r="E17" s="31"/>
      <c r="F17" s="31"/>
      <c r="G17" s="31"/>
      <c r="H17" s="31"/>
      <c r="I17" s="113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8" customHeight="1">
      <c r="A18" s="31"/>
      <c r="B18" s="36"/>
      <c r="C18" s="31"/>
      <c r="D18" s="31"/>
      <c r="E18" s="292" t="str">
        <f>'Rekapitulace stavby'!E14</f>
        <v>Vyplň údaj</v>
      </c>
      <c r="F18" s="293"/>
      <c r="G18" s="293"/>
      <c r="H18" s="293"/>
      <c r="I18" s="113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6.75" customHeight="1">
      <c r="A19" s="31"/>
      <c r="B19" s="36"/>
      <c r="C19" s="31"/>
      <c r="D19" s="31"/>
      <c r="E19" s="31"/>
      <c r="F19" s="31"/>
      <c r="G19" s="31"/>
      <c r="H19" s="31"/>
      <c r="I19" s="11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12" customHeight="1">
      <c r="A20" s="31"/>
      <c r="B20" s="36"/>
      <c r="C20" s="31"/>
      <c r="D20" s="97" t="s">
        <v>29</v>
      </c>
      <c r="E20" s="31"/>
      <c r="F20" s="31"/>
      <c r="G20" s="31"/>
      <c r="H20" s="31"/>
      <c r="I20" s="113" t="s">
        <v>25</v>
      </c>
      <c r="J20" s="112">
        <f>IF('Rekapitulace stavby'!AN16="","",'Rekapitulace stavby'!AN16)</f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8" customHeight="1">
      <c r="A21" s="31"/>
      <c r="B21" s="36"/>
      <c r="C21" s="31"/>
      <c r="D21" s="31"/>
      <c r="E21" s="112" t="str">
        <f>IF('Rekapitulace stavby'!E17="","",'Rekapitulace stavby'!E17)</f>
        <v> </v>
      </c>
      <c r="F21" s="31"/>
      <c r="G21" s="31"/>
      <c r="H21" s="31"/>
      <c r="I21" s="113" t="s">
        <v>26</v>
      </c>
      <c r="J21" s="112">
        <f>IF('Rekapitulace stavby'!AN17="","",'Rekapitulace stavby'!AN17)</f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6.75" customHeight="1">
      <c r="A22" s="31"/>
      <c r="B22" s="36"/>
      <c r="C22" s="31"/>
      <c r="D22" s="31"/>
      <c r="E22" s="31"/>
      <c r="F22" s="31"/>
      <c r="G22" s="31"/>
      <c r="H22" s="31"/>
      <c r="I22" s="11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12" customHeight="1">
      <c r="A23" s="31"/>
      <c r="B23" s="36"/>
      <c r="C23" s="31"/>
      <c r="D23" s="97" t="s">
        <v>31</v>
      </c>
      <c r="E23" s="31"/>
      <c r="F23" s="31"/>
      <c r="G23" s="31"/>
      <c r="H23" s="31"/>
      <c r="I23" s="113" t="s">
        <v>25</v>
      </c>
      <c r="J23" s="112">
        <f>IF('Rekapitulace stavby'!AN19="","",'Rekapitulace stavby'!AN19)</f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8" customHeight="1">
      <c r="A24" s="31"/>
      <c r="B24" s="36"/>
      <c r="C24" s="31"/>
      <c r="D24" s="31"/>
      <c r="E24" s="112" t="str">
        <f>IF('Rekapitulace stavby'!E20="","",'Rekapitulace stavby'!E20)</f>
        <v> </v>
      </c>
      <c r="F24" s="31"/>
      <c r="G24" s="31"/>
      <c r="H24" s="31"/>
      <c r="I24" s="113" t="s">
        <v>26</v>
      </c>
      <c r="J24" s="112">
        <f>IF('Rekapitulace stavby'!AN20="","",'Rekapitulace stavby'!AN20)</f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1" customFormat="1" ht="6.75" customHeight="1">
      <c r="A25" s="31"/>
      <c r="B25" s="36"/>
      <c r="C25" s="31"/>
      <c r="D25" s="31"/>
      <c r="E25" s="31"/>
      <c r="F25" s="31"/>
      <c r="G25" s="31"/>
      <c r="H25" s="31"/>
      <c r="I25" s="11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1" customFormat="1" ht="12" customHeight="1">
      <c r="A26" s="31"/>
      <c r="B26" s="36"/>
      <c r="C26" s="31"/>
      <c r="D26" s="97" t="s">
        <v>32</v>
      </c>
      <c r="E26" s="31"/>
      <c r="F26" s="31"/>
      <c r="G26" s="31"/>
      <c r="H26" s="31"/>
      <c r="I26" s="11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7" customFormat="1" ht="16.5" customHeight="1">
      <c r="A27" s="115"/>
      <c r="B27" s="116"/>
      <c r="C27" s="115"/>
      <c r="D27" s="115"/>
      <c r="E27" s="294" t="s">
        <v>1</v>
      </c>
      <c r="F27" s="294"/>
      <c r="G27" s="294"/>
      <c r="H27" s="2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1" customFormat="1" ht="6.75" customHeight="1">
      <c r="A28" s="31"/>
      <c r="B28" s="36"/>
      <c r="C28" s="31"/>
      <c r="D28" s="31"/>
      <c r="E28" s="31"/>
      <c r="F28" s="31"/>
      <c r="G28" s="31"/>
      <c r="H28" s="31"/>
      <c r="I28" s="11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75" customHeight="1">
      <c r="A29" s="31"/>
      <c r="B29" s="36"/>
      <c r="C29" s="31"/>
      <c r="D29" s="119"/>
      <c r="E29" s="119"/>
      <c r="F29" s="119"/>
      <c r="G29" s="119"/>
      <c r="H29" s="119"/>
      <c r="I29" s="120"/>
      <c r="J29" s="119"/>
      <c r="K29" s="119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24.75" customHeight="1">
      <c r="A30" s="31"/>
      <c r="B30" s="36"/>
      <c r="C30" s="31"/>
      <c r="D30" s="121" t="s">
        <v>33</v>
      </c>
      <c r="E30" s="31"/>
      <c r="F30" s="31"/>
      <c r="G30" s="31"/>
      <c r="H30" s="31"/>
      <c r="I30" s="111"/>
      <c r="J30" s="122">
        <f>ROUND(J122,2)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6.75" customHeight="1">
      <c r="A31" s="31"/>
      <c r="B31" s="36"/>
      <c r="C31" s="31"/>
      <c r="D31" s="119"/>
      <c r="E31" s="119"/>
      <c r="F31" s="119"/>
      <c r="G31" s="119"/>
      <c r="H31" s="119"/>
      <c r="I31" s="120"/>
      <c r="J31" s="119"/>
      <c r="K31" s="119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25" customHeight="1">
      <c r="A32" s="31"/>
      <c r="B32" s="36"/>
      <c r="C32" s="31"/>
      <c r="D32" s="31"/>
      <c r="E32" s="31"/>
      <c r="F32" s="123" t="s">
        <v>35</v>
      </c>
      <c r="G32" s="31"/>
      <c r="H32" s="31"/>
      <c r="I32" s="124" t="s">
        <v>34</v>
      </c>
      <c r="J32" s="123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25" customHeight="1">
      <c r="A33" s="31"/>
      <c r="B33" s="36"/>
      <c r="C33" s="31"/>
      <c r="D33" s="125" t="s">
        <v>37</v>
      </c>
      <c r="E33" s="97" t="s">
        <v>38</v>
      </c>
      <c r="F33" s="126">
        <f>ROUND((SUM(BE122:BE143)),2)</f>
        <v>0</v>
      </c>
      <c r="G33" s="31"/>
      <c r="H33" s="31"/>
      <c r="I33" s="127">
        <v>0.21</v>
      </c>
      <c r="J33" s="126">
        <f>ROUND(((SUM(BE122:BE143))*I33),2)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25" customHeight="1">
      <c r="A34" s="31"/>
      <c r="B34" s="36"/>
      <c r="C34" s="31"/>
      <c r="D34" s="31"/>
      <c r="E34" s="97" t="s">
        <v>39</v>
      </c>
      <c r="F34" s="126">
        <f>ROUND((SUM(BF122:BF143)),2)</f>
        <v>0</v>
      </c>
      <c r="G34" s="31"/>
      <c r="H34" s="31"/>
      <c r="I34" s="127">
        <v>0.15</v>
      </c>
      <c r="J34" s="126">
        <f>ROUND(((SUM(BF122:BF143))*I34),2)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25" customHeight="1" hidden="1">
      <c r="A35" s="31"/>
      <c r="B35" s="36"/>
      <c r="C35" s="31"/>
      <c r="D35" s="31"/>
      <c r="E35" s="97" t="s">
        <v>40</v>
      </c>
      <c r="F35" s="126">
        <f>ROUND((SUM(BG122:BG143)),2)</f>
        <v>0</v>
      </c>
      <c r="G35" s="31"/>
      <c r="H35" s="31"/>
      <c r="I35" s="127">
        <v>0.21</v>
      </c>
      <c r="J35" s="12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14.25" customHeight="1" hidden="1">
      <c r="A36" s="31"/>
      <c r="B36" s="36"/>
      <c r="C36" s="31"/>
      <c r="D36" s="31"/>
      <c r="E36" s="97" t="s">
        <v>41</v>
      </c>
      <c r="F36" s="126">
        <f>ROUND((SUM(BH122:BH143)),2)</f>
        <v>0</v>
      </c>
      <c r="G36" s="31"/>
      <c r="H36" s="31"/>
      <c r="I36" s="127">
        <v>0.15</v>
      </c>
      <c r="J36" s="126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14.25" customHeight="1" hidden="1">
      <c r="A37" s="31"/>
      <c r="B37" s="36"/>
      <c r="C37" s="31"/>
      <c r="D37" s="31"/>
      <c r="E37" s="97" t="s">
        <v>42</v>
      </c>
      <c r="F37" s="126">
        <f>ROUND((SUM(BI122:BI143)),2)</f>
        <v>0</v>
      </c>
      <c r="G37" s="31"/>
      <c r="H37" s="31"/>
      <c r="I37" s="127">
        <v>0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6.75" customHeight="1">
      <c r="A38" s="31"/>
      <c r="B38" s="36"/>
      <c r="C38" s="31"/>
      <c r="D38" s="31"/>
      <c r="E38" s="31"/>
      <c r="F38" s="31"/>
      <c r="G38" s="31"/>
      <c r="H38" s="31"/>
      <c r="I38" s="11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24.75" customHeight="1">
      <c r="A39" s="31"/>
      <c r="B39" s="36"/>
      <c r="C39" s="128"/>
      <c r="D39" s="129" t="s">
        <v>43</v>
      </c>
      <c r="E39" s="130"/>
      <c r="F39" s="130"/>
      <c r="G39" s="131" t="s">
        <v>44</v>
      </c>
      <c r="H39" s="132" t="s">
        <v>45</v>
      </c>
      <c r="I39" s="133"/>
      <c r="J39" s="134">
        <f>SUM(J30:J37)</f>
        <v>0</v>
      </c>
      <c r="K39" s="135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1" customFormat="1" ht="14.25" customHeight="1">
      <c r="A40" s="31"/>
      <c r="B40" s="36"/>
      <c r="C40" s="31"/>
      <c r="D40" s="31"/>
      <c r="E40" s="31"/>
      <c r="F40" s="31"/>
      <c r="G40" s="31"/>
      <c r="H40" s="31"/>
      <c r="I40" s="11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ht="14.25" customHeight="1">
      <c r="B41" s="17"/>
      <c r="L41" s="17"/>
    </row>
    <row r="42" spans="2:12" ht="14.25" customHeight="1">
      <c r="B42" s="17"/>
      <c r="L42" s="17"/>
    </row>
    <row r="43" spans="2:12" ht="14.25" customHeight="1">
      <c r="B43" s="17"/>
      <c r="L43" s="17"/>
    </row>
    <row r="44" spans="2:12" ht="14.25" customHeight="1">
      <c r="B44" s="17"/>
      <c r="L44" s="17"/>
    </row>
    <row r="45" spans="2:12" ht="14.25" customHeight="1">
      <c r="B45" s="17"/>
      <c r="L45" s="17"/>
    </row>
    <row r="46" spans="2:12" ht="14.25" customHeight="1">
      <c r="B46" s="17"/>
      <c r="L46" s="17"/>
    </row>
    <row r="47" spans="2:12" ht="14.25" customHeight="1">
      <c r="B47" s="17"/>
      <c r="L47" s="17"/>
    </row>
    <row r="48" spans="2:12" ht="14.25" customHeight="1">
      <c r="B48" s="17"/>
      <c r="L48" s="17"/>
    </row>
    <row r="49" spans="2:12" ht="14.25" customHeight="1">
      <c r="B49" s="17"/>
      <c r="L49" s="17"/>
    </row>
    <row r="50" spans="2:12" s="1" customFormat="1" ht="14.25" customHeight="1">
      <c r="B50" s="48"/>
      <c r="D50" s="136" t="s">
        <v>46</v>
      </c>
      <c r="E50" s="137"/>
      <c r="F50" s="137"/>
      <c r="G50" s="136" t="s">
        <v>47</v>
      </c>
      <c r="H50" s="137"/>
      <c r="I50" s="138"/>
      <c r="J50" s="137"/>
      <c r="K50" s="137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1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2"/>
      <c r="J61" s="143" t="s">
        <v>49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1" customFormat="1" ht="12.75">
      <c r="A65" s="31"/>
      <c r="B65" s="36"/>
      <c r="C65" s="31"/>
      <c r="D65" s="136" t="s">
        <v>50</v>
      </c>
      <c r="E65" s="144"/>
      <c r="F65" s="144"/>
      <c r="G65" s="136" t="s">
        <v>51</v>
      </c>
      <c r="H65" s="144"/>
      <c r="I65" s="145"/>
      <c r="J65" s="144"/>
      <c r="K65" s="144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1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2"/>
      <c r="J76" s="143" t="s">
        <v>49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1" customFormat="1" ht="14.25" customHeight="1">
      <c r="A77" s="31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1" customFormat="1" ht="6.75" customHeight="1">
      <c r="A81" s="31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" customFormat="1" ht="24.7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111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" customFormat="1" ht="6.75" customHeight="1">
      <c r="A83" s="31"/>
      <c r="B83" s="32"/>
      <c r="C83" s="33"/>
      <c r="D83" s="33"/>
      <c r="E83" s="33"/>
      <c r="F83" s="33"/>
      <c r="G83" s="33"/>
      <c r="H83" s="33"/>
      <c r="I83" s="111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1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" customFormat="1" ht="16.5" customHeight="1">
      <c r="A85" s="31"/>
      <c r="B85" s="32"/>
      <c r="C85" s="33"/>
      <c r="D85" s="33"/>
      <c r="E85" s="246" t="str">
        <f>E7</f>
        <v>III/19910 LESNÁ</v>
      </c>
      <c r="F85" s="247"/>
      <c r="G85" s="247"/>
      <c r="H85" s="247"/>
      <c r="I85" s="111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111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" customFormat="1" ht="16.5" customHeight="1">
      <c r="A87" s="31"/>
      <c r="B87" s="32"/>
      <c r="C87" s="33"/>
      <c r="D87" s="33"/>
      <c r="E87" s="276" t="str">
        <f>E9</f>
        <v>SO 102 - Dopravně inženýrská opatření</v>
      </c>
      <c r="F87" s="245"/>
      <c r="G87" s="245"/>
      <c r="H87" s="245"/>
      <c r="I87" s="111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1" customFormat="1" ht="6.75" customHeight="1">
      <c r="A88" s="31"/>
      <c r="B88" s="32"/>
      <c r="C88" s="33"/>
      <c r="D88" s="33"/>
      <c r="E88" s="33"/>
      <c r="F88" s="33"/>
      <c r="G88" s="33"/>
      <c r="H88" s="33"/>
      <c r="I88" s="111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1" customFormat="1" ht="12" customHeight="1">
      <c r="A89" s="31"/>
      <c r="B89" s="32"/>
      <c r="C89" s="26" t="s">
        <v>20</v>
      </c>
      <c r="D89" s="33"/>
      <c r="E89" s="33"/>
      <c r="F89" s="24" t="str">
        <f>F12</f>
        <v> </v>
      </c>
      <c r="G89" s="33"/>
      <c r="H89" s="33"/>
      <c r="I89" s="113" t="s">
        <v>22</v>
      </c>
      <c r="J89" s="63" t="str">
        <f>IF(J12="","",J12)</f>
        <v>7. 2. 2020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1" customFormat="1" ht="6.75" customHeight="1">
      <c r="A90" s="31"/>
      <c r="B90" s="32"/>
      <c r="C90" s="33"/>
      <c r="D90" s="33"/>
      <c r="E90" s="33"/>
      <c r="F90" s="33"/>
      <c r="G90" s="33"/>
      <c r="H90" s="33"/>
      <c r="I90" s="111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1" customFormat="1" ht="15" customHeight="1">
      <c r="A91" s="31"/>
      <c r="B91" s="32"/>
      <c r="C91" s="26" t="s">
        <v>24</v>
      </c>
      <c r="D91" s="33"/>
      <c r="E91" s="33"/>
      <c r="F91" s="24" t="str">
        <f>E15</f>
        <v> </v>
      </c>
      <c r="G91" s="33"/>
      <c r="H91" s="33"/>
      <c r="I91" s="113" t="s">
        <v>29</v>
      </c>
      <c r="J91" s="29" t="str">
        <f>E21</f>
        <v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1" customFormat="1" ht="15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3" t="s">
        <v>31</v>
      </c>
      <c r="J92" s="29" t="str">
        <f>E24</f>
        <v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1" customFormat="1" ht="9.75" customHeight="1">
      <c r="A93" s="31"/>
      <c r="B93" s="32"/>
      <c r="C93" s="33"/>
      <c r="D93" s="33"/>
      <c r="E93" s="33"/>
      <c r="F93" s="33"/>
      <c r="G93" s="33"/>
      <c r="H93" s="33"/>
      <c r="I93" s="111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1" customFormat="1" ht="29.25" customHeight="1">
      <c r="A94" s="31"/>
      <c r="B94" s="32"/>
      <c r="C94" s="152" t="s">
        <v>103</v>
      </c>
      <c r="D94" s="40"/>
      <c r="E94" s="40"/>
      <c r="F94" s="40"/>
      <c r="G94" s="40"/>
      <c r="H94" s="40"/>
      <c r="I94" s="153"/>
      <c r="J94" s="154" t="s">
        <v>104</v>
      </c>
      <c r="K94" s="4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1" customFormat="1" ht="9.75" customHeight="1">
      <c r="A95" s="31"/>
      <c r="B95" s="32"/>
      <c r="C95" s="33"/>
      <c r="D95" s="33"/>
      <c r="E95" s="33"/>
      <c r="F95" s="33"/>
      <c r="G95" s="33"/>
      <c r="H95" s="33"/>
      <c r="I95" s="111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1" customFormat="1" ht="22.5" customHeight="1">
      <c r="A96" s="31"/>
      <c r="B96" s="32"/>
      <c r="C96" s="155" t="s">
        <v>105</v>
      </c>
      <c r="D96" s="33"/>
      <c r="E96" s="33"/>
      <c r="F96" s="33"/>
      <c r="G96" s="33"/>
      <c r="H96" s="33"/>
      <c r="I96" s="111"/>
      <c r="J96" s="80">
        <f>J122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2:12" s="8" customFormat="1" ht="24.75" customHeight="1">
      <c r="B97" s="156"/>
      <c r="C97" s="157"/>
      <c r="D97" s="158" t="s">
        <v>169</v>
      </c>
      <c r="E97" s="159"/>
      <c r="F97" s="159"/>
      <c r="G97" s="159"/>
      <c r="H97" s="159"/>
      <c r="I97" s="160"/>
      <c r="J97" s="161">
        <f>J123</f>
        <v>0</v>
      </c>
      <c r="K97" s="157"/>
      <c r="L97" s="162"/>
    </row>
    <row r="98" spans="2:12" s="11" customFormat="1" ht="19.5" customHeight="1">
      <c r="B98" s="209"/>
      <c r="C98" s="210"/>
      <c r="D98" s="211" t="s">
        <v>170</v>
      </c>
      <c r="E98" s="212"/>
      <c r="F98" s="212"/>
      <c r="G98" s="212"/>
      <c r="H98" s="212"/>
      <c r="I98" s="213"/>
      <c r="J98" s="214">
        <f>J124</f>
        <v>0</v>
      </c>
      <c r="K98" s="210"/>
      <c r="L98" s="215"/>
    </row>
    <row r="99" spans="2:12" s="11" customFormat="1" ht="19.5" customHeight="1">
      <c r="B99" s="209"/>
      <c r="C99" s="210"/>
      <c r="D99" s="211" t="s">
        <v>171</v>
      </c>
      <c r="E99" s="212"/>
      <c r="F99" s="212"/>
      <c r="G99" s="212"/>
      <c r="H99" s="212"/>
      <c r="I99" s="213"/>
      <c r="J99" s="214">
        <f>J129</f>
        <v>0</v>
      </c>
      <c r="K99" s="210"/>
      <c r="L99" s="215"/>
    </row>
    <row r="100" spans="2:12" s="11" customFormat="1" ht="19.5" customHeight="1">
      <c r="B100" s="209"/>
      <c r="C100" s="210"/>
      <c r="D100" s="211" t="s">
        <v>172</v>
      </c>
      <c r="E100" s="212"/>
      <c r="F100" s="212"/>
      <c r="G100" s="212"/>
      <c r="H100" s="212"/>
      <c r="I100" s="213"/>
      <c r="J100" s="214">
        <f>J138</f>
        <v>0</v>
      </c>
      <c r="K100" s="210"/>
      <c r="L100" s="215"/>
    </row>
    <row r="101" spans="2:12" s="8" customFormat="1" ht="24.75" customHeight="1">
      <c r="B101" s="156"/>
      <c r="C101" s="157"/>
      <c r="D101" s="158" t="s">
        <v>173</v>
      </c>
      <c r="E101" s="159"/>
      <c r="F101" s="159"/>
      <c r="G101" s="159"/>
      <c r="H101" s="159"/>
      <c r="I101" s="160"/>
      <c r="J101" s="161">
        <f>J140</f>
        <v>0</v>
      </c>
      <c r="K101" s="157"/>
      <c r="L101" s="162"/>
    </row>
    <row r="102" spans="2:12" s="11" customFormat="1" ht="19.5" customHeight="1">
      <c r="B102" s="209"/>
      <c r="C102" s="210"/>
      <c r="D102" s="211" t="s">
        <v>174</v>
      </c>
      <c r="E102" s="212"/>
      <c r="F102" s="212"/>
      <c r="G102" s="212"/>
      <c r="H102" s="212"/>
      <c r="I102" s="213"/>
      <c r="J102" s="214">
        <f>J141</f>
        <v>0</v>
      </c>
      <c r="K102" s="210"/>
      <c r="L102" s="215"/>
    </row>
    <row r="103" spans="1:31" s="1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111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1" customFormat="1" ht="6.75" customHeight="1">
      <c r="A104" s="31"/>
      <c r="B104" s="51"/>
      <c r="C104" s="52"/>
      <c r="D104" s="52"/>
      <c r="E104" s="52"/>
      <c r="F104" s="52"/>
      <c r="G104" s="52"/>
      <c r="H104" s="52"/>
      <c r="I104" s="148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1" customFormat="1" ht="6.75" customHeight="1">
      <c r="A108" s="31"/>
      <c r="B108" s="53"/>
      <c r="C108" s="54"/>
      <c r="D108" s="54"/>
      <c r="E108" s="54"/>
      <c r="F108" s="54"/>
      <c r="G108" s="54"/>
      <c r="H108" s="54"/>
      <c r="I108" s="151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1" customFormat="1" ht="24.75" customHeight="1">
      <c r="A109" s="31"/>
      <c r="B109" s="32"/>
      <c r="C109" s="20" t="s">
        <v>108</v>
      </c>
      <c r="D109" s="33"/>
      <c r="E109" s="33"/>
      <c r="F109" s="33"/>
      <c r="G109" s="33"/>
      <c r="H109" s="33"/>
      <c r="I109" s="111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1" customFormat="1" ht="6.75" customHeight="1">
      <c r="A110" s="31"/>
      <c r="B110" s="32"/>
      <c r="C110" s="33"/>
      <c r="D110" s="33"/>
      <c r="E110" s="33"/>
      <c r="F110" s="33"/>
      <c r="G110" s="33"/>
      <c r="H110" s="33"/>
      <c r="I110" s="111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1" customFormat="1" ht="12" customHeight="1">
      <c r="A111" s="31"/>
      <c r="B111" s="32"/>
      <c r="C111" s="26" t="s">
        <v>16</v>
      </c>
      <c r="D111" s="33"/>
      <c r="E111" s="33"/>
      <c r="F111" s="33"/>
      <c r="G111" s="33"/>
      <c r="H111" s="33"/>
      <c r="I111" s="111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1" customFormat="1" ht="16.5" customHeight="1">
      <c r="A112" s="31"/>
      <c r="B112" s="32"/>
      <c r="C112" s="33"/>
      <c r="D112" s="33"/>
      <c r="E112" s="246" t="str">
        <f>E7</f>
        <v>III/19910 LESNÁ</v>
      </c>
      <c r="F112" s="247"/>
      <c r="G112" s="247"/>
      <c r="H112" s="247"/>
      <c r="I112" s="111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1" customFormat="1" ht="12" customHeight="1">
      <c r="A113" s="31"/>
      <c r="B113" s="32"/>
      <c r="C113" s="26" t="s">
        <v>100</v>
      </c>
      <c r="D113" s="33"/>
      <c r="E113" s="33"/>
      <c r="F113" s="33"/>
      <c r="G113" s="33"/>
      <c r="H113" s="33"/>
      <c r="I113" s="111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1" customFormat="1" ht="16.5" customHeight="1">
      <c r="A114" s="31"/>
      <c r="B114" s="32"/>
      <c r="C114" s="33"/>
      <c r="D114" s="33"/>
      <c r="E114" s="276" t="str">
        <f>E9</f>
        <v>SO 102 - Dopravně inženýrská opatření</v>
      </c>
      <c r="F114" s="245"/>
      <c r="G114" s="245"/>
      <c r="H114" s="245"/>
      <c r="I114" s="111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" customFormat="1" ht="6.75" customHeight="1">
      <c r="A115" s="31"/>
      <c r="B115" s="32"/>
      <c r="C115" s="33"/>
      <c r="D115" s="33"/>
      <c r="E115" s="33"/>
      <c r="F115" s="33"/>
      <c r="G115" s="33"/>
      <c r="H115" s="33"/>
      <c r="I115" s="111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" customFormat="1" ht="12" customHeight="1">
      <c r="A116" s="31"/>
      <c r="B116" s="32"/>
      <c r="C116" s="26" t="s">
        <v>20</v>
      </c>
      <c r="D116" s="33"/>
      <c r="E116" s="33"/>
      <c r="F116" s="24" t="str">
        <f>F12</f>
        <v> </v>
      </c>
      <c r="G116" s="33"/>
      <c r="H116" s="33"/>
      <c r="I116" s="113" t="s">
        <v>22</v>
      </c>
      <c r="J116" s="63" t="str">
        <f>IF(J12="","",J12)</f>
        <v>7. 2. 2020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" customFormat="1" ht="6.75" customHeight="1">
      <c r="A117" s="31"/>
      <c r="B117" s="32"/>
      <c r="C117" s="33"/>
      <c r="D117" s="33"/>
      <c r="E117" s="33"/>
      <c r="F117" s="33"/>
      <c r="G117" s="33"/>
      <c r="H117" s="33"/>
      <c r="I117" s="111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15" customHeight="1">
      <c r="A118" s="31"/>
      <c r="B118" s="32"/>
      <c r="C118" s="26" t="s">
        <v>24</v>
      </c>
      <c r="D118" s="33"/>
      <c r="E118" s="33"/>
      <c r="F118" s="24" t="str">
        <f>E15</f>
        <v> </v>
      </c>
      <c r="G118" s="33"/>
      <c r="H118" s="33"/>
      <c r="I118" s="113" t="s">
        <v>29</v>
      </c>
      <c r="J118" s="29" t="str">
        <f>E21</f>
        <v> 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" customFormat="1" ht="15" customHeight="1">
      <c r="A119" s="31"/>
      <c r="B119" s="32"/>
      <c r="C119" s="26" t="s">
        <v>27</v>
      </c>
      <c r="D119" s="33"/>
      <c r="E119" s="33"/>
      <c r="F119" s="24" t="str">
        <f>IF(E18="","",E18)</f>
        <v>Vyplň údaj</v>
      </c>
      <c r="G119" s="33"/>
      <c r="H119" s="33"/>
      <c r="I119" s="113" t="s">
        <v>31</v>
      </c>
      <c r="J119" s="29" t="str">
        <f>E24</f>
        <v> 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" customFormat="1" ht="9.75" customHeight="1">
      <c r="A120" s="31"/>
      <c r="B120" s="32"/>
      <c r="C120" s="33"/>
      <c r="D120" s="33"/>
      <c r="E120" s="33"/>
      <c r="F120" s="33"/>
      <c r="G120" s="33"/>
      <c r="H120" s="33"/>
      <c r="I120" s="111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9" customFormat="1" ht="29.25" customHeight="1">
      <c r="A121" s="163"/>
      <c r="B121" s="164"/>
      <c r="C121" s="165" t="s">
        <v>109</v>
      </c>
      <c r="D121" s="166" t="s">
        <v>58</v>
      </c>
      <c r="E121" s="166" t="s">
        <v>54</v>
      </c>
      <c r="F121" s="166" t="s">
        <v>55</v>
      </c>
      <c r="G121" s="166" t="s">
        <v>110</v>
      </c>
      <c r="H121" s="166" t="s">
        <v>111</v>
      </c>
      <c r="I121" s="167" t="s">
        <v>112</v>
      </c>
      <c r="J121" s="168" t="s">
        <v>104</v>
      </c>
      <c r="K121" s="169" t="s">
        <v>113</v>
      </c>
      <c r="L121" s="170"/>
      <c r="M121" s="71" t="s">
        <v>1</v>
      </c>
      <c r="N121" s="72" t="s">
        <v>37</v>
      </c>
      <c r="O121" s="72" t="s">
        <v>114</v>
      </c>
      <c r="P121" s="72" t="s">
        <v>115</v>
      </c>
      <c r="Q121" s="72" t="s">
        <v>116</v>
      </c>
      <c r="R121" s="72" t="s">
        <v>117</v>
      </c>
      <c r="S121" s="72" t="s">
        <v>118</v>
      </c>
      <c r="T121" s="73" t="s">
        <v>119</v>
      </c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</row>
    <row r="122" spans="1:63" s="1" customFormat="1" ht="22.5" customHeight="1">
      <c r="A122" s="31"/>
      <c r="B122" s="32"/>
      <c r="C122" s="78" t="s">
        <v>120</v>
      </c>
      <c r="D122" s="33"/>
      <c r="E122" s="33"/>
      <c r="F122" s="33"/>
      <c r="G122" s="33"/>
      <c r="H122" s="33"/>
      <c r="I122" s="111"/>
      <c r="J122" s="171">
        <f>BK122</f>
        <v>0</v>
      </c>
      <c r="K122" s="33"/>
      <c r="L122" s="36"/>
      <c r="M122" s="74"/>
      <c r="N122" s="172"/>
      <c r="O122" s="75"/>
      <c r="P122" s="173">
        <f>P123+P140</f>
        <v>0</v>
      </c>
      <c r="Q122" s="75"/>
      <c r="R122" s="173">
        <f>R123+R140</f>
        <v>9.534</v>
      </c>
      <c r="S122" s="75"/>
      <c r="T122" s="174">
        <f>T123+T140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72</v>
      </c>
      <c r="AU122" s="14" t="s">
        <v>106</v>
      </c>
      <c r="BK122" s="175">
        <f>BK123+BK140</f>
        <v>0</v>
      </c>
    </row>
    <row r="123" spans="2:63" s="10" customFormat="1" ht="25.5" customHeight="1">
      <c r="B123" s="176"/>
      <c r="C123" s="177"/>
      <c r="D123" s="178" t="s">
        <v>72</v>
      </c>
      <c r="E123" s="179" t="s">
        <v>175</v>
      </c>
      <c r="F123" s="179" t="s">
        <v>176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P124+P129+P138</f>
        <v>0</v>
      </c>
      <c r="Q123" s="184"/>
      <c r="R123" s="185">
        <f>R124+R129+R138</f>
        <v>9.534</v>
      </c>
      <c r="S123" s="184"/>
      <c r="T123" s="186">
        <f>T124+T129+T138</f>
        <v>0</v>
      </c>
      <c r="AR123" s="187" t="s">
        <v>81</v>
      </c>
      <c r="AT123" s="188" t="s">
        <v>72</v>
      </c>
      <c r="AU123" s="188" t="s">
        <v>73</v>
      </c>
      <c r="AY123" s="187" t="s">
        <v>124</v>
      </c>
      <c r="BK123" s="189">
        <f>BK124+BK129+BK138</f>
        <v>0</v>
      </c>
    </row>
    <row r="124" spans="2:63" s="10" customFormat="1" ht="22.5" customHeight="1">
      <c r="B124" s="176"/>
      <c r="C124" s="177"/>
      <c r="D124" s="178" t="s">
        <v>72</v>
      </c>
      <c r="E124" s="216" t="s">
        <v>139</v>
      </c>
      <c r="F124" s="216" t="s">
        <v>177</v>
      </c>
      <c r="G124" s="177"/>
      <c r="H124" s="177"/>
      <c r="I124" s="180"/>
      <c r="J124" s="217">
        <f>BK124</f>
        <v>0</v>
      </c>
      <c r="K124" s="177"/>
      <c r="L124" s="182"/>
      <c r="M124" s="183"/>
      <c r="N124" s="184"/>
      <c r="O124" s="184"/>
      <c r="P124" s="185">
        <f>SUM(P125:P128)</f>
        <v>0</v>
      </c>
      <c r="Q124" s="184"/>
      <c r="R124" s="185">
        <f>SUM(R125:R128)</f>
        <v>9.534</v>
      </c>
      <c r="S124" s="184"/>
      <c r="T124" s="186">
        <f>SUM(T125:T128)</f>
        <v>0</v>
      </c>
      <c r="AR124" s="187" t="s">
        <v>81</v>
      </c>
      <c r="AT124" s="188" t="s">
        <v>72</v>
      </c>
      <c r="AU124" s="188" t="s">
        <v>81</v>
      </c>
      <c r="AY124" s="187" t="s">
        <v>124</v>
      </c>
      <c r="BK124" s="189">
        <f>SUM(BK125:BK128)</f>
        <v>0</v>
      </c>
    </row>
    <row r="125" spans="1:65" s="1" customFormat="1" ht="16.5" customHeight="1">
      <c r="A125" s="31"/>
      <c r="B125" s="32"/>
      <c r="C125" s="190" t="s">
        <v>81</v>
      </c>
      <c r="D125" s="190" t="s">
        <v>125</v>
      </c>
      <c r="E125" s="191" t="s">
        <v>178</v>
      </c>
      <c r="F125" s="192" t="s">
        <v>179</v>
      </c>
      <c r="G125" s="193" t="s">
        <v>180</v>
      </c>
      <c r="H125" s="194">
        <v>20</v>
      </c>
      <c r="I125" s="195"/>
      <c r="J125" s="196">
        <f>ROUND(I125*H125,2)</f>
        <v>0</v>
      </c>
      <c r="K125" s="197"/>
      <c r="L125" s="36"/>
      <c r="M125" s="198" t="s">
        <v>1</v>
      </c>
      <c r="N125" s="199" t="s">
        <v>38</v>
      </c>
      <c r="O125" s="68"/>
      <c r="P125" s="200">
        <f>O125*H125</f>
        <v>0</v>
      </c>
      <c r="Q125" s="200">
        <v>0.46</v>
      </c>
      <c r="R125" s="200">
        <f>Q125*H125</f>
        <v>9.200000000000001</v>
      </c>
      <c r="S125" s="200">
        <v>0</v>
      </c>
      <c r="T125" s="201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2" t="s">
        <v>123</v>
      </c>
      <c r="AT125" s="202" t="s">
        <v>125</v>
      </c>
      <c r="AU125" s="202" t="s">
        <v>83</v>
      </c>
      <c r="AY125" s="14" t="s">
        <v>124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4" t="s">
        <v>81</v>
      </c>
      <c r="BK125" s="203">
        <f>ROUND(I125*H125,2)</f>
        <v>0</v>
      </c>
      <c r="BL125" s="14" t="s">
        <v>123</v>
      </c>
      <c r="BM125" s="202" t="s">
        <v>181</v>
      </c>
    </row>
    <row r="126" spans="2:51" s="12" customFormat="1" ht="11.25">
      <c r="B126" s="218"/>
      <c r="C126" s="219"/>
      <c r="D126" s="220" t="s">
        <v>182</v>
      </c>
      <c r="E126" s="221" t="s">
        <v>1</v>
      </c>
      <c r="F126" s="222" t="s">
        <v>183</v>
      </c>
      <c r="G126" s="219"/>
      <c r="H126" s="223">
        <v>20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182</v>
      </c>
      <c r="AU126" s="229" t="s">
        <v>83</v>
      </c>
      <c r="AV126" s="12" t="s">
        <v>83</v>
      </c>
      <c r="AW126" s="12" t="s">
        <v>30</v>
      </c>
      <c r="AX126" s="12" t="s">
        <v>73</v>
      </c>
      <c r="AY126" s="229" t="s">
        <v>124</v>
      </c>
    </row>
    <row r="127" spans="1:65" s="1" customFormat="1" ht="21.75" customHeight="1">
      <c r="A127" s="31"/>
      <c r="B127" s="32"/>
      <c r="C127" s="190" t="s">
        <v>83</v>
      </c>
      <c r="D127" s="190" t="s">
        <v>125</v>
      </c>
      <c r="E127" s="191" t="s">
        <v>184</v>
      </c>
      <c r="F127" s="192" t="s">
        <v>185</v>
      </c>
      <c r="G127" s="193" t="s">
        <v>180</v>
      </c>
      <c r="H127" s="194">
        <v>4</v>
      </c>
      <c r="I127" s="195"/>
      <c r="J127" s="196">
        <f>ROUND(I127*H127,2)</f>
        <v>0</v>
      </c>
      <c r="K127" s="197"/>
      <c r="L127" s="36"/>
      <c r="M127" s="198" t="s">
        <v>1</v>
      </c>
      <c r="N127" s="199" t="s">
        <v>38</v>
      </c>
      <c r="O127" s="68"/>
      <c r="P127" s="200">
        <f>O127*H127</f>
        <v>0</v>
      </c>
      <c r="Q127" s="200">
        <v>0.0835</v>
      </c>
      <c r="R127" s="200">
        <f>Q127*H127</f>
        <v>0.334</v>
      </c>
      <c r="S127" s="200">
        <v>0</v>
      </c>
      <c r="T127" s="201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2" t="s">
        <v>123</v>
      </c>
      <c r="AT127" s="202" t="s">
        <v>125</v>
      </c>
      <c r="AU127" s="202" t="s">
        <v>83</v>
      </c>
      <c r="AY127" s="14" t="s">
        <v>124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4" t="s">
        <v>81</v>
      </c>
      <c r="BK127" s="203">
        <f>ROUND(I127*H127,2)</f>
        <v>0</v>
      </c>
      <c r="BL127" s="14" t="s">
        <v>123</v>
      </c>
      <c r="BM127" s="202" t="s">
        <v>186</v>
      </c>
    </row>
    <row r="128" spans="2:51" s="12" customFormat="1" ht="11.25">
      <c r="B128" s="218"/>
      <c r="C128" s="219"/>
      <c r="D128" s="220" t="s">
        <v>182</v>
      </c>
      <c r="E128" s="221" t="s">
        <v>1</v>
      </c>
      <c r="F128" s="222" t="s">
        <v>187</v>
      </c>
      <c r="G128" s="219"/>
      <c r="H128" s="223">
        <v>4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182</v>
      </c>
      <c r="AU128" s="229" t="s">
        <v>83</v>
      </c>
      <c r="AV128" s="12" t="s">
        <v>83</v>
      </c>
      <c r="AW128" s="12" t="s">
        <v>30</v>
      </c>
      <c r="AX128" s="12" t="s">
        <v>81</v>
      </c>
      <c r="AY128" s="229" t="s">
        <v>124</v>
      </c>
    </row>
    <row r="129" spans="2:63" s="10" customFormat="1" ht="22.5" customHeight="1">
      <c r="B129" s="176"/>
      <c r="C129" s="177"/>
      <c r="D129" s="178" t="s">
        <v>72</v>
      </c>
      <c r="E129" s="216" t="s">
        <v>155</v>
      </c>
      <c r="F129" s="216" t="s">
        <v>188</v>
      </c>
      <c r="G129" s="177"/>
      <c r="H129" s="177"/>
      <c r="I129" s="180"/>
      <c r="J129" s="217">
        <f>BK129</f>
        <v>0</v>
      </c>
      <c r="K129" s="177"/>
      <c r="L129" s="182"/>
      <c r="M129" s="183"/>
      <c r="N129" s="184"/>
      <c r="O129" s="184"/>
      <c r="P129" s="185">
        <f>SUM(P130:P137)</f>
        <v>0</v>
      </c>
      <c r="Q129" s="184"/>
      <c r="R129" s="185">
        <f>SUM(R130:R137)</f>
        <v>0</v>
      </c>
      <c r="S129" s="184"/>
      <c r="T129" s="186">
        <f>SUM(T130:T137)</f>
        <v>0</v>
      </c>
      <c r="AR129" s="187" t="s">
        <v>81</v>
      </c>
      <c r="AT129" s="188" t="s">
        <v>72</v>
      </c>
      <c r="AU129" s="188" t="s">
        <v>81</v>
      </c>
      <c r="AY129" s="187" t="s">
        <v>124</v>
      </c>
      <c r="BK129" s="189">
        <f>SUM(BK130:BK137)</f>
        <v>0</v>
      </c>
    </row>
    <row r="130" spans="1:65" s="1" customFormat="1" ht="21.75" customHeight="1">
      <c r="A130" s="31"/>
      <c r="B130" s="32"/>
      <c r="C130" s="190" t="s">
        <v>132</v>
      </c>
      <c r="D130" s="190" t="s">
        <v>125</v>
      </c>
      <c r="E130" s="191" t="s">
        <v>189</v>
      </c>
      <c r="F130" s="192" t="s">
        <v>190</v>
      </c>
      <c r="G130" s="193" t="s">
        <v>191</v>
      </c>
      <c r="H130" s="194">
        <v>22</v>
      </c>
      <c r="I130" s="195"/>
      <c r="J130" s="196">
        <f>ROUND(I130*H130,2)</f>
        <v>0</v>
      </c>
      <c r="K130" s="197"/>
      <c r="L130" s="36"/>
      <c r="M130" s="198" t="s">
        <v>1</v>
      </c>
      <c r="N130" s="199" t="s">
        <v>38</v>
      </c>
      <c r="O130" s="68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123</v>
      </c>
      <c r="AT130" s="202" t="s">
        <v>125</v>
      </c>
      <c r="AU130" s="202" t="s">
        <v>83</v>
      </c>
      <c r="AY130" s="14" t="s">
        <v>124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4" t="s">
        <v>81</v>
      </c>
      <c r="BK130" s="203">
        <f>ROUND(I130*H130,2)</f>
        <v>0</v>
      </c>
      <c r="BL130" s="14" t="s">
        <v>123</v>
      </c>
      <c r="BM130" s="202" t="s">
        <v>192</v>
      </c>
    </row>
    <row r="131" spans="2:51" s="12" customFormat="1" ht="11.25">
      <c r="B131" s="218"/>
      <c r="C131" s="219"/>
      <c r="D131" s="220" t="s">
        <v>182</v>
      </c>
      <c r="E131" s="221" t="s">
        <v>1</v>
      </c>
      <c r="F131" s="222" t="s">
        <v>193</v>
      </c>
      <c r="G131" s="219"/>
      <c r="H131" s="223">
        <v>22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182</v>
      </c>
      <c r="AU131" s="229" t="s">
        <v>83</v>
      </c>
      <c r="AV131" s="12" t="s">
        <v>83</v>
      </c>
      <c r="AW131" s="12" t="s">
        <v>30</v>
      </c>
      <c r="AX131" s="12" t="s">
        <v>81</v>
      </c>
      <c r="AY131" s="229" t="s">
        <v>124</v>
      </c>
    </row>
    <row r="132" spans="1:65" s="1" customFormat="1" ht="21.75" customHeight="1">
      <c r="A132" s="31"/>
      <c r="B132" s="32"/>
      <c r="C132" s="190" t="s">
        <v>123</v>
      </c>
      <c r="D132" s="190" t="s">
        <v>125</v>
      </c>
      <c r="E132" s="191" t="s">
        <v>194</v>
      </c>
      <c r="F132" s="192" t="s">
        <v>195</v>
      </c>
      <c r="G132" s="193" t="s">
        <v>191</v>
      </c>
      <c r="H132" s="194">
        <v>3960</v>
      </c>
      <c r="I132" s="195"/>
      <c r="J132" s="196">
        <f>ROUND(I132*H132,2)</f>
        <v>0</v>
      </c>
      <c r="K132" s="197"/>
      <c r="L132" s="36"/>
      <c r="M132" s="198" t="s">
        <v>1</v>
      </c>
      <c r="N132" s="199" t="s">
        <v>38</v>
      </c>
      <c r="O132" s="68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123</v>
      </c>
      <c r="AT132" s="202" t="s">
        <v>125</v>
      </c>
      <c r="AU132" s="202" t="s">
        <v>83</v>
      </c>
      <c r="AY132" s="14" t="s">
        <v>124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4" t="s">
        <v>81</v>
      </c>
      <c r="BK132" s="203">
        <f>ROUND(I132*H132,2)</f>
        <v>0</v>
      </c>
      <c r="BL132" s="14" t="s">
        <v>123</v>
      </c>
      <c r="BM132" s="202" t="s">
        <v>196</v>
      </c>
    </row>
    <row r="133" spans="2:51" s="12" customFormat="1" ht="11.25">
      <c r="B133" s="218"/>
      <c r="C133" s="219"/>
      <c r="D133" s="220" t="s">
        <v>182</v>
      </c>
      <c r="E133" s="221" t="s">
        <v>1</v>
      </c>
      <c r="F133" s="222" t="s">
        <v>197</v>
      </c>
      <c r="G133" s="219"/>
      <c r="H133" s="223">
        <v>3960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182</v>
      </c>
      <c r="AU133" s="229" t="s">
        <v>83</v>
      </c>
      <c r="AV133" s="12" t="s">
        <v>83</v>
      </c>
      <c r="AW133" s="12" t="s">
        <v>30</v>
      </c>
      <c r="AX133" s="12" t="s">
        <v>81</v>
      </c>
      <c r="AY133" s="229" t="s">
        <v>124</v>
      </c>
    </row>
    <row r="134" spans="1:65" s="1" customFormat="1" ht="21.75" customHeight="1">
      <c r="A134" s="31"/>
      <c r="B134" s="32"/>
      <c r="C134" s="190" t="s">
        <v>139</v>
      </c>
      <c r="D134" s="190" t="s">
        <v>125</v>
      </c>
      <c r="E134" s="191" t="s">
        <v>198</v>
      </c>
      <c r="F134" s="192" t="s">
        <v>199</v>
      </c>
      <c r="G134" s="193" t="s">
        <v>191</v>
      </c>
      <c r="H134" s="194">
        <v>2</v>
      </c>
      <c r="I134" s="195"/>
      <c r="J134" s="196">
        <f>ROUND(I134*H134,2)</f>
        <v>0</v>
      </c>
      <c r="K134" s="197"/>
      <c r="L134" s="36"/>
      <c r="M134" s="198" t="s">
        <v>1</v>
      </c>
      <c r="N134" s="199" t="s">
        <v>38</v>
      </c>
      <c r="O134" s="68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123</v>
      </c>
      <c r="AT134" s="202" t="s">
        <v>125</v>
      </c>
      <c r="AU134" s="202" t="s">
        <v>83</v>
      </c>
      <c r="AY134" s="14" t="s">
        <v>124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4" t="s">
        <v>81</v>
      </c>
      <c r="BK134" s="203">
        <f>ROUND(I134*H134,2)</f>
        <v>0</v>
      </c>
      <c r="BL134" s="14" t="s">
        <v>123</v>
      </c>
      <c r="BM134" s="202" t="s">
        <v>200</v>
      </c>
    </row>
    <row r="135" spans="1:65" s="1" customFormat="1" ht="21.75" customHeight="1">
      <c r="A135" s="31"/>
      <c r="B135" s="32"/>
      <c r="C135" s="190" t="s">
        <v>143</v>
      </c>
      <c r="D135" s="190" t="s">
        <v>125</v>
      </c>
      <c r="E135" s="191" t="s">
        <v>201</v>
      </c>
      <c r="F135" s="192" t="s">
        <v>202</v>
      </c>
      <c r="G135" s="193" t="s">
        <v>191</v>
      </c>
      <c r="H135" s="194">
        <v>360</v>
      </c>
      <c r="I135" s="195"/>
      <c r="J135" s="196">
        <f>ROUND(I135*H135,2)</f>
        <v>0</v>
      </c>
      <c r="K135" s="197"/>
      <c r="L135" s="36"/>
      <c r="M135" s="198" t="s">
        <v>1</v>
      </c>
      <c r="N135" s="199" t="s">
        <v>38</v>
      </c>
      <c r="O135" s="68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2" t="s">
        <v>123</v>
      </c>
      <c r="AT135" s="202" t="s">
        <v>125</v>
      </c>
      <c r="AU135" s="202" t="s">
        <v>83</v>
      </c>
      <c r="AY135" s="14" t="s">
        <v>124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4" t="s">
        <v>81</v>
      </c>
      <c r="BK135" s="203">
        <f>ROUND(I135*H135,2)</f>
        <v>0</v>
      </c>
      <c r="BL135" s="14" t="s">
        <v>123</v>
      </c>
      <c r="BM135" s="202" t="s">
        <v>203</v>
      </c>
    </row>
    <row r="136" spans="2:51" s="12" customFormat="1" ht="11.25">
      <c r="B136" s="218"/>
      <c r="C136" s="219"/>
      <c r="D136" s="220" t="s">
        <v>182</v>
      </c>
      <c r="E136" s="221" t="s">
        <v>1</v>
      </c>
      <c r="F136" s="222" t="s">
        <v>204</v>
      </c>
      <c r="G136" s="219"/>
      <c r="H136" s="223">
        <v>360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182</v>
      </c>
      <c r="AU136" s="229" t="s">
        <v>83</v>
      </c>
      <c r="AV136" s="12" t="s">
        <v>83</v>
      </c>
      <c r="AW136" s="12" t="s">
        <v>30</v>
      </c>
      <c r="AX136" s="12" t="s">
        <v>81</v>
      </c>
      <c r="AY136" s="229" t="s">
        <v>124</v>
      </c>
    </row>
    <row r="137" spans="1:65" s="1" customFormat="1" ht="21.75" customHeight="1">
      <c r="A137" s="31"/>
      <c r="B137" s="32"/>
      <c r="C137" s="190" t="s">
        <v>147</v>
      </c>
      <c r="D137" s="190" t="s">
        <v>125</v>
      </c>
      <c r="E137" s="191" t="s">
        <v>205</v>
      </c>
      <c r="F137" s="192" t="s">
        <v>206</v>
      </c>
      <c r="G137" s="193" t="s">
        <v>191</v>
      </c>
      <c r="H137" s="194">
        <v>1</v>
      </c>
      <c r="I137" s="195"/>
      <c r="J137" s="196">
        <f>ROUND(I137*H137,2)</f>
        <v>0</v>
      </c>
      <c r="K137" s="197"/>
      <c r="L137" s="36"/>
      <c r="M137" s="198" t="s">
        <v>1</v>
      </c>
      <c r="N137" s="199" t="s">
        <v>38</v>
      </c>
      <c r="O137" s="68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2" t="s">
        <v>123</v>
      </c>
      <c r="AT137" s="202" t="s">
        <v>125</v>
      </c>
      <c r="AU137" s="202" t="s">
        <v>83</v>
      </c>
      <c r="AY137" s="14" t="s">
        <v>124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4" t="s">
        <v>81</v>
      </c>
      <c r="BK137" s="203">
        <f>ROUND(I137*H137,2)</f>
        <v>0</v>
      </c>
      <c r="BL137" s="14" t="s">
        <v>123</v>
      </c>
      <c r="BM137" s="202" t="s">
        <v>207</v>
      </c>
    </row>
    <row r="138" spans="2:63" s="10" customFormat="1" ht="22.5" customHeight="1">
      <c r="B138" s="176"/>
      <c r="C138" s="177"/>
      <c r="D138" s="178" t="s">
        <v>72</v>
      </c>
      <c r="E138" s="216" t="s">
        <v>208</v>
      </c>
      <c r="F138" s="216" t="s">
        <v>209</v>
      </c>
      <c r="G138" s="177"/>
      <c r="H138" s="177"/>
      <c r="I138" s="180"/>
      <c r="J138" s="217">
        <f>BK138</f>
        <v>0</v>
      </c>
      <c r="K138" s="177"/>
      <c r="L138" s="182"/>
      <c r="M138" s="183"/>
      <c r="N138" s="184"/>
      <c r="O138" s="184"/>
      <c r="P138" s="185">
        <f>P139</f>
        <v>0</v>
      </c>
      <c r="Q138" s="184"/>
      <c r="R138" s="185">
        <f>R139</f>
        <v>0</v>
      </c>
      <c r="S138" s="184"/>
      <c r="T138" s="186">
        <f>T139</f>
        <v>0</v>
      </c>
      <c r="AR138" s="187" t="s">
        <v>81</v>
      </c>
      <c r="AT138" s="188" t="s">
        <v>72</v>
      </c>
      <c r="AU138" s="188" t="s">
        <v>81</v>
      </c>
      <c r="AY138" s="187" t="s">
        <v>124</v>
      </c>
      <c r="BK138" s="189">
        <f>BK139</f>
        <v>0</v>
      </c>
    </row>
    <row r="139" spans="1:65" s="1" customFormat="1" ht="21.75" customHeight="1">
      <c r="A139" s="31"/>
      <c r="B139" s="32"/>
      <c r="C139" s="190" t="s">
        <v>151</v>
      </c>
      <c r="D139" s="190" t="s">
        <v>125</v>
      </c>
      <c r="E139" s="191" t="s">
        <v>210</v>
      </c>
      <c r="F139" s="192" t="s">
        <v>211</v>
      </c>
      <c r="G139" s="193" t="s">
        <v>212</v>
      </c>
      <c r="H139" s="194">
        <v>9.534</v>
      </c>
      <c r="I139" s="195"/>
      <c r="J139" s="196">
        <f>ROUND(I139*H139,2)</f>
        <v>0</v>
      </c>
      <c r="K139" s="197"/>
      <c r="L139" s="36"/>
      <c r="M139" s="198" t="s">
        <v>1</v>
      </c>
      <c r="N139" s="199" t="s">
        <v>38</v>
      </c>
      <c r="O139" s="68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2" t="s">
        <v>123</v>
      </c>
      <c r="AT139" s="202" t="s">
        <v>125</v>
      </c>
      <c r="AU139" s="202" t="s">
        <v>83</v>
      </c>
      <c r="AY139" s="14" t="s">
        <v>124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4" t="s">
        <v>81</v>
      </c>
      <c r="BK139" s="203">
        <f>ROUND(I139*H139,2)</f>
        <v>0</v>
      </c>
      <c r="BL139" s="14" t="s">
        <v>123</v>
      </c>
      <c r="BM139" s="202" t="s">
        <v>213</v>
      </c>
    </row>
    <row r="140" spans="2:63" s="10" customFormat="1" ht="25.5" customHeight="1">
      <c r="B140" s="176"/>
      <c r="C140" s="177"/>
      <c r="D140" s="178" t="s">
        <v>72</v>
      </c>
      <c r="E140" s="179" t="s">
        <v>214</v>
      </c>
      <c r="F140" s="179" t="s">
        <v>215</v>
      </c>
      <c r="G140" s="177"/>
      <c r="H140" s="177"/>
      <c r="I140" s="180"/>
      <c r="J140" s="181">
        <f>BK140</f>
        <v>0</v>
      </c>
      <c r="K140" s="177"/>
      <c r="L140" s="182"/>
      <c r="M140" s="183"/>
      <c r="N140" s="184"/>
      <c r="O140" s="184"/>
      <c r="P140" s="185">
        <f>P141</f>
        <v>0</v>
      </c>
      <c r="Q140" s="184"/>
      <c r="R140" s="185">
        <f>R141</f>
        <v>0</v>
      </c>
      <c r="S140" s="184"/>
      <c r="T140" s="186">
        <f>T141</f>
        <v>0</v>
      </c>
      <c r="AR140" s="187" t="s">
        <v>139</v>
      </c>
      <c r="AT140" s="188" t="s">
        <v>72</v>
      </c>
      <c r="AU140" s="188" t="s">
        <v>73</v>
      </c>
      <c r="AY140" s="187" t="s">
        <v>124</v>
      </c>
      <c r="BK140" s="189">
        <f>BK141</f>
        <v>0</v>
      </c>
    </row>
    <row r="141" spans="2:63" s="10" customFormat="1" ht="22.5" customHeight="1">
      <c r="B141" s="176"/>
      <c r="C141" s="177"/>
      <c r="D141" s="178" t="s">
        <v>72</v>
      </c>
      <c r="E141" s="216" t="s">
        <v>216</v>
      </c>
      <c r="F141" s="216" t="s">
        <v>217</v>
      </c>
      <c r="G141" s="177"/>
      <c r="H141" s="177"/>
      <c r="I141" s="180"/>
      <c r="J141" s="217">
        <f>BK141</f>
        <v>0</v>
      </c>
      <c r="K141" s="177"/>
      <c r="L141" s="182"/>
      <c r="M141" s="183"/>
      <c r="N141" s="184"/>
      <c r="O141" s="184"/>
      <c r="P141" s="185">
        <f>SUM(P142:P143)</f>
        <v>0</v>
      </c>
      <c r="Q141" s="184"/>
      <c r="R141" s="185">
        <f>SUM(R142:R143)</f>
        <v>0</v>
      </c>
      <c r="S141" s="184"/>
      <c r="T141" s="186">
        <f>SUM(T142:T143)</f>
        <v>0</v>
      </c>
      <c r="AR141" s="187" t="s">
        <v>139</v>
      </c>
      <c r="AT141" s="188" t="s">
        <v>72</v>
      </c>
      <c r="AU141" s="188" t="s">
        <v>81</v>
      </c>
      <c r="AY141" s="187" t="s">
        <v>124</v>
      </c>
      <c r="BK141" s="189">
        <f>SUM(BK142:BK143)</f>
        <v>0</v>
      </c>
    </row>
    <row r="142" spans="1:65" s="1" customFormat="1" ht="16.5" customHeight="1">
      <c r="A142" s="31"/>
      <c r="B142" s="32"/>
      <c r="C142" s="190" t="s">
        <v>155</v>
      </c>
      <c r="D142" s="190" t="s">
        <v>125</v>
      </c>
      <c r="E142" s="191" t="s">
        <v>218</v>
      </c>
      <c r="F142" s="192" t="s">
        <v>219</v>
      </c>
      <c r="G142" s="193" t="s">
        <v>220</v>
      </c>
      <c r="H142" s="194">
        <v>150</v>
      </c>
      <c r="I142" s="195"/>
      <c r="J142" s="196">
        <f>ROUND(I142*H142,2)</f>
        <v>0</v>
      </c>
      <c r="K142" s="197"/>
      <c r="L142" s="36"/>
      <c r="M142" s="198" t="s">
        <v>1</v>
      </c>
      <c r="N142" s="199" t="s">
        <v>38</v>
      </c>
      <c r="O142" s="68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221</v>
      </c>
      <c r="AT142" s="202" t="s">
        <v>125</v>
      </c>
      <c r="AU142" s="202" t="s">
        <v>83</v>
      </c>
      <c r="AY142" s="14" t="s">
        <v>124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4" t="s">
        <v>81</v>
      </c>
      <c r="BK142" s="203">
        <f>ROUND(I142*H142,2)</f>
        <v>0</v>
      </c>
      <c r="BL142" s="14" t="s">
        <v>221</v>
      </c>
      <c r="BM142" s="202" t="s">
        <v>222</v>
      </c>
    </row>
    <row r="143" spans="2:51" s="12" customFormat="1" ht="11.25">
      <c r="B143" s="218"/>
      <c r="C143" s="219"/>
      <c r="D143" s="220" t="s">
        <v>182</v>
      </c>
      <c r="E143" s="221" t="s">
        <v>1</v>
      </c>
      <c r="F143" s="222" t="s">
        <v>223</v>
      </c>
      <c r="G143" s="219"/>
      <c r="H143" s="223">
        <v>150</v>
      </c>
      <c r="I143" s="224"/>
      <c r="J143" s="219"/>
      <c r="K143" s="219"/>
      <c r="L143" s="225"/>
      <c r="M143" s="230"/>
      <c r="N143" s="231"/>
      <c r="O143" s="231"/>
      <c r="P143" s="231"/>
      <c r="Q143" s="231"/>
      <c r="R143" s="231"/>
      <c r="S143" s="231"/>
      <c r="T143" s="232"/>
      <c r="AT143" s="229" t="s">
        <v>182</v>
      </c>
      <c r="AU143" s="229" t="s">
        <v>83</v>
      </c>
      <c r="AV143" s="12" t="s">
        <v>83</v>
      </c>
      <c r="AW143" s="12" t="s">
        <v>30</v>
      </c>
      <c r="AX143" s="12" t="s">
        <v>81</v>
      </c>
      <c r="AY143" s="229" t="s">
        <v>124</v>
      </c>
    </row>
    <row r="144" spans="1:31" s="1" customFormat="1" ht="6.75" customHeight="1">
      <c r="A144" s="31"/>
      <c r="B144" s="51"/>
      <c r="C144" s="52"/>
      <c r="D144" s="52"/>
      <c r="E144" s="52"/>
      <c r="F144" s="52"/>
      <c r="G144" s="52"/>
      <c r="H144" s="52"/>
      <c r="I144" s="148"/>
      <c r="J144" s="52"/>
      <c r="K144" s="52"/>
      <c r="L144" s="36"/>
      <c r="M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</row>
  </sheetData>
  <sheetProtection sheet="1" objects="1" scenarios="1" formatColumns="0" formatRows="0" autoFilter="0"/>
  <autoFilter ref="C121:K14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4"/>
  <sheetViews>
    <sheetView showGridLines="0" zoomScalePageLayoutView="0" workbookViewId="0" topLeftCell="A1">
      <selection activeCell="C285" sqref="C285:J28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5" customWidth="1"/>
    <col min="10" max="10" width="20.140625" style="0" customWidth="1"/>
    <col min="11" max="11" width="20.1406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89</v>
      </c>
    </row>
    <row r="3" spans="2:46" ht="6.7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83</v>
      </c>
    </row>
    <row r="4" spans="2:46" ht="24.75" customHeight="1">
      <c r="B4" s="17"/>
      <c r="D4" s="109" t="s">
        <v>99</v>
      </c>
      <c r="L4" s="17"/>
      <c r="M4" s="110" t="s">
        <v>10</v>
      </c>
      <c r="AT4" s="14" t="s">
        <v>4</v>
      </c>
    </row>
    <row r="5" spans="2:12" ht="6.75" customHeight="1">
      <c r="B5" s="17"/>
      <c r="L5" s="17"/>
    </row>
    <row r="6" spans="2:12" ht="12" customHeight="1">
      <c r="B6" s="17"/>
      <c r="D6" s="97" t="s">
        <v>16</v>
      </c>
      <c r="L6" s="17"/>
    </row>
    <row r="7" spans="2:12" ht="16.5" customHeight="1">
      <c r="B7" s="17"/>
      <c r="E7" s="248" t="str">
        <f>'Rekapitulace stavby'!K6</f>
        <v>III/19910 LESNÁ</v>
      </c>
      <c r="F7" s="249"/>
      <c r="G7" s="249"/>
      <c r="H7" s="249"/>
      <c r="L7" s="17"/>
    </row>
    <row r="8" spans="1:31" s="1" customFormat="1" ht="12" customHeight="1">
      <c r="A8" s="31"/>
      <c r="B8" s="36"/>
      <c r="C8" s="31"/>
      <c r="D8" s="97" t="s">
        <v>100</v>
      </c>
      <c r="E8" s="31"/>
      <c r="F8" s="31"/>
      <c r="G8" s="31"/>
      <c r="H8" s="31"/>
      <c r="I8" s="11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1" customFormat="1" ht="16.5" customHeight="1">
      <c r="A9" s="31"/>
      <c r="B9" s="36"/>
      <c r="C9" s="31"/>
      <c r="D9" s="31"/>
      <c r="E9" s="290" t="s">
        <v>224</v>
      </c>
      <c r="F9" s="291"/>
      <c r="G9" s="291"/>
      <c r="H9" s="291"/>
      <c r="I9" s="11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1" customFormat="1" ht="11.25">
      <c r="A10" s="31"/>
      <c r="B10" s="36"/>
      <c r="C10" s="31"/>
      <c r="D10" s="31"/>
      <c r="E10" s="31"/>
      <c r="F10" s="31"/>
      <c r="G10" s="31"/>
      <c r="H10" s="31"/>
      <c r="I10" s="11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1" customFormat="1" ht="12" customHeight="1">
      <c r="A11" s="31"/>
      <c r="B11" s="36"/>
      <c r="C11" s="31"/>
      <c r="D11" s="97" t="s">
        <v>18</v>
      </c>
      <c r="E11" s="31"/>
      <c r="F11" s="112" t="s">
        <v>1</v>
      </c>
      <c r="G11" s="31"/>
      <c r="H11" s="31"/>
      <c r="I11" s="113" t="s">
        <v>19</v>
      </c>
      <c r="J11" s="112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1" customFormat="1" ht="12" customHeight="1">
      <c r="A12" s="31"/>
      <c r="B12" s="36"/>
      <c r="C12" s="31"/>
      <c r="D12" s="97" t="s">
        <v>20</v>
      </c>
      <c r="E12" s="31"/>
      <c r="F12" s="112" t="s">
        <v>21</v>
      </c>
      <c r="G12" s="31"/>
      <c r="H12" s="31"/>
      <c r="I12" s="113" t="s">
        <v>22</v>
      </c>
      <c r="J12" s="114" t="str">
        <f>'Rekapitulace stavby'!AN8</f>
        <v>7. 2. 2020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1" customFormat="1" ht="10.5" customHeight="1">
      <c r="A13" s="31"/>
      <c r="B13" s="36"/>
      <c r="C13" s="31"/>
      <c r="D13" s="31"/>
      <c r="E13" s="31"/>
      <c r="F13" s="31"/>
      <c r="G13" s="31"/>
      <c r="H13" s="31"/>
      <c r="I13" s="11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1" customFormat="1" ht="12" customHeight="1">
      <c r="A14" s="31"/>
      <c r="B14" s="36"/>
      <c r="C14" s="31"/>
      <c r="D14" s="97" t="s">
        <v>24</v>
      </c>
      <c r="E14" s="31"/>
      <c r="F14" s="31"/>
      <c r="G14" s="31"/>
      <c r="H14" s="31"/>
      <c r="I14" s="113" t="s">
        <v>25</v>
      </c>
      <c r="J14" s="112">
        <f>IF('Rekapitulace stavby'!AN10="","",'Rekapitulace stavby'!AN10)</f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" customFormat="1" ht="18" customHeight="1">
      <c r="A15" s="31"/>
      <c r="B15" s="36"/>
      <c r="C15" s="31"/>
      <c r="D15" s="31"/>
      <c r="E15" s="112" t="str">
        <f>IF('Rekapitulace stavby'!E11="","",'Rekapitulace stavby'!E11)</f>
        <v> </v>
      </c>
      <c r="F15" s="31"/>
      <c r="G15" s="31"/>
      <c r="H15" s="31"/>
      <c r="I15" s="113" t="s">
        <v>26</v>
      </c>
      <c r="J15" s="112">
        <f>IF('Rekapitulace stavby'!AN11="","",'Rekapitulace stavby'!AN11)</f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" customFormat="1" ht="6.75" customHeight="1">
      <c r="A16" s="31"/>
      <c r="B16" s="36"/>
      <c r="C16" s="31"/>
      <c r="D16" s="31"/>
      <c r="E16" s="31"/>
      <c r="F16" s="31"/>
      <c r="G16" s="31"/>
      <c r="H16" s="31"/>
      <c r="I16" s="11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12" customHeight="1">
      <c r="A17" s="31"/>
      <c r="B17" s="36"/>
      <c r="C17" s="31"/>
      <c r="D17" s="97" t="s">
        <v>27</v>
      </c>
      <c r="E17" s="31"/>
      <c r="F17" s="31"/>
      <c r="G17" s="31"/>
      <c r="H17" s="31"/>
      <c r="I17" s="113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8" customHeight="1">
      <c r="A18" s="31"/>
      <c r="B18" s="36"/>
      <c r="C18" s="31"/>
      <c r="D18" s="31"/>
      <c r="E18" s="292" t="str">
        <f>'Rekapitulace stavby'!E14</f>
        <v>Vyplň údaj</v>
      </c>
      <c r="F18" s="293"/>
      <c r="G18" s="293"/>
      <c r="H18" s="293"/>
      <c r="I18" s="113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6.75" customHeight="1">
      <c r="A19" s="31"/>
      <c r="B19" s="36"/>
      <c r="C19" s="31"/>
      <c r="D19" s="31"/>
      <c r="E19" s="31"/>
      <c r="F19" s="31"/>
      <c r="G19" s="31"/>
      <c r="H19" s="31"/>
      <c r="I19" s="11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12" customHeight="1">
      <c r="A20" s="31"/>
      <c r="B20" s="36"/>
      <c r="C20" s="31"/>
      <c r="D20" s="97" t="s">
        <v>29</v>
      </c>
      <c r="E20" s="31"/>
      <c r="F20" s="31"/>
      <c r="G20" s="31"/>
      <c r="H20" s="31"/>
      <c r="I20" s="113" t="s">
        <v>25</v>
      </c>
      <c r="J20" s="112">
        <f>IF('Rekapitulace stavby'!AN16="","",'Rekapitulace stavby'!AN16)</f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8" customHeight="1">
      <c r="A21" s="31"/>
      <c r="B21" s="36"/>
      <c r="C21" s="31"/>
      <c r="D21" s="31"/>
      <c r="E21" s="112" t="str">
        <f>IF('Rekapitulace stavby'!E17="","",'Rekapitulace stavby'!E17)</f>
        <v> </v>
      </c>
      <c r="F21" s="31"/>
      <c r="G21" s="31"/>
      <c r="H21" s="31"/>
      <c r="I21" s="113" t="s">
        <v>26</v>
      </c>
      <c r="J21" s="112">
        <f>IF('Rekapitulace stavby'!AN17="","",'Rekapitulace stavby'!AN17)</f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6.75" customHeight="1">
      <c r="A22" s="31"/>
      <c r="B22" s="36"/>
      <c r="C22" s="31"/>
      <c r="D22" s="31"/>
      <c r="E22" s="31"/>
      <c r="F22" s="31"/>
      <c r="G22" s="31"/>
      <c r="H22" s="31"/>
      <c r="I22" s="11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12" customHeight="1">
      <c r="A23" s="31"/>
      <c r="B23" s="36"/>
      <c r="C23" s="31"/>
      <c r="D23" s="97" t="s">
        <v>31</v>
      </c>
      <c r="E23" s="31"/>
      <c r="F23" s="31"/>
      <c r="G23" s="31"/>
      <c r="H23" s="31"/>
      <c r="I23" s="113" t="s">
        <v>25</v>
      </c>
      <c r="J23" s="112">
        <f>IF('Rekapitulace stavby'!AN19="","",'Rekapitulace stavby'!AN19)</f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8" customHeight="1">
      <c r="A24" s="31"/>
      <c r="B24" s="36"/>
      <c r="C24" s="31"/>
      <c r="D24" s="31"/>
      <c r="E24" s="112" t="str">
        <f>IF('Rekapitulace stavby'!E20="","",'Rekapitulace stavby'!E20)</f>
        <v> </v>
      </c>
      <c r="F24" s="31"/>
      <c r="G24" s="31"/>
      <c r="H24" s="31"/>
      <c r="I24" s="113" t="s">
        <v>26</v>
      </c>
      <c r="J24" s="112">
        <f>IF('Rekapitulace stavby'!AN20="","",'Rekapitulace stavby'!AN20)</f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1" customFormat="1" ht="6.75" customHeight="1">
      <c r="A25" s="31"/>
      <c r="B25" s="36"/>
      <c r="C25" s="31"/>
      <c r="D25" s="31"/>
      <c r="E25" s="31"/>
      <c r="F25" s="31"/>
      <c r="G25" s="31"/>
      <c r="H25" s="31"/>
      <c r="I25" s="11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1" customFormat="1" ht="12" customHeight="1">
      <c r="A26" s="31"/>
      <c r="B26" s="36"/>
      <c r="C26" s="31"/>
      <c r="D26" s="97" t="s">
        <v>32</v>
      </c>
      <c r="E26" s="31"/>
      <c r="F26" s="31"/>
      <c r="G26" s="31"/>
      <c r="H26" s="31"/>
      <c r="I26" s="11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7" customFormat="1" ht="16.5" customHeight="1">
      <c r="A27" s="115"/>
      <c r="B27" s="116"/>
      <c r="C27" s="115"/>
      <c r="D27" s="115"/>
      <c r="E27" s="294" t="s">
        <v>1</v>
      </c>
      <c r="F27" s="294"/>
      <c r="G27" s="294"/>
      <c r="H27" s="2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1" customFormat="1" ht="6.75" customHeight="1">
      <c r="A28" s="31"/>
      <c r="B28" s="36"/>
      <c r="C28" s="31"/>
      <c r="D28" s="31"/>
      <c r="E28" s="31"/>
      <c r="F28" s="31"/>
      <c r="G28" s="31"/>
      <c r="H28" s="31"/>
      <c r="I28" s="11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75" customHeight="1">
      <c r="A29" s="31"/>
      <c r="B29" s="36"/>
      <c r="C29" s="31"/>
      <c r="D29" s="119"/>
      <c r="E29" s="119"/>
      <c r="F29" s="119"/>
      <c r="G29" s="119"/>
      <c r="H29" s="119"/>
      <c r="I29" s="120"/>
      <c r="J29" s="119"/>
      <c r="K29" s="119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24.75" customHeight="1">
      <c r="A30" s="31"/>
      <c r="B30" s="36"/>
      <c r="C30" s="31"/>
      <c r="D30" s="121" t="s">
        <v>33</v>
      </c>
      <c r="E30" s="31"/>
      <c r="F30" s="31"/>
      <c r="G30" s="31"/>
      <c r="H30" s="31"/>
      <c r="I30" s="111"/>
      <c r="J30" s="122">
        <f>ROUND(J125,2)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6.75" customHeight="1">
      <c r="A31" s="31"/>
      <c r="B31" s="36"/>
      <c r="C31" s="31"/>
      <c r="D31" s="119"/>
      <c r="E31" s="119"/>
      <c r="F31" s="119"/>
      <c r="G31" s="119"/>
      <c r="H31" s="119"/>
      <c r="I31" s="120"/>
      <c r="J31" s="119"/>
      <c r="K31" s="119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25" customHeight="1">
      <c r="A32" s="31"/>
      <c r="B32" s="36"/>
      <c r="C32" s="31"/>
      <c r="D32" s="31"/>
      <c r="E32" s="31"/>
      <c r="F32" s="123" t="s">
        <v>35</v>
      </c>
      <c r="G32" s="31"/>
      <c r="H32" s="31"/>
      <c r="I32" s="124" t="s">
        <v>34</v>
      </c>
      <c r="J32" s="123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25" customHeight="1">
      <c r="A33" s="31"/>
      <c r="B33" s="36"/>
      <c r="C33" s="31"/>
      <c r="D33" s="125" t="s">
        <v>37</v>
      </c>
      <c r="E33" s="97" t="s">
        <v>38</v>
      </c>
      <c r="F33" s="126">
        <f>ROUND((SUM(BE125:BE293)),2)</f>
        <v>0</v>
      </c>
      <c r="G33" s="31"/>
      <c r="H33" s="31"/>
      <c r="I33" s="127">
        <v>0.21</v>
      </c>
      <c r="J33" s="126">
        <f>ROUND(((SUM(BE125:BE293))*I33),2)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25" customHeight="1">
      <c r="A34" s="31"/>
      <c r="B34" s="36"/>
      <c r="C34" s="31"/>
      <c r="D34" s="31"/>
      <c r="E34" s="97" t="s">
        <v>39</v>
      </c>
      <c r="F34" s="126">
        <f>ROUND((SUM(BF125:BF293)),2)</f>
        <v>0</v>
      </c>
      <c r="G34" s="31"/>
      <c r="H34" s="31"/>
      <c r="I34" s="127">
        <v>0.15</v>
      </c>
      <c r="J34" s="126">
        <f>ROUND(((SUM(BF125:BF293))*I34),2)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25" customHeight="1" hidden="1">
      <c r="A35" s="31"/>
      <c r="B35" s="36"/>
      <c r="C35" s="31"/>
      <c r="D35" s="31"/>
      <c r="E35" s="97" t="s">
        <v>40</v>
      </c>
      <c r="F35" s="126">
        <f>ROUND((SUM(BG125:BG293)),2)</f>
        <v>0</v>
      </c>
      <c r="G35" s="31"/>
      <c r="H35" s="31"/>
      <c r="I35" s="127">
        <v>0.21</v>
      </c>
      <c r="J35" s="12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14.25" customHeight="1" hidden="1">
      <c r="A36" s="31"/>
      <c r="B36" s="36"/>
      <c r="C36" s="31"/>
      <c r="D36" s="31"/>
      <c r="E36" s="97" t="s">
        <v>41</v>
      </c>
      <c r="F36" s="126">
        <f>ROUND((SUM(BH125:BH293)),2)</f>
        <v>0</v>
      </c>
      <c r="G36" s="31"/>
      <c r="H36" s="31"/>
      <c r="I36" s="127">
        <v>0.15</v>
      </c>
      <c r="J36" s="126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14.25" customHeight="1" hidden="1">
      <c r="A37" s="31"/>
      <c r="B37" s="36"/>
      <c r="C37" s="31"/>
      <c r="D37" s="31"/>
      <c r="E37" s="97" t="s">
        <v>42</v>
      </c>
      <c r="F37" s="126">
        <f>ROUND((SUM(BI125:BI293)),2)</f>
        <v>0</v>
      </c>
      <c r="G37" s="31"/>
      <c r="H37" s="31"/>
      <c r="I37" s="127">
        <v>0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6.75" customHeight="1">
      <c r="A38" s="31"/>
      <c r="B38" s="36"/>
      <c r="C38" s="31"/>
      <c r="D38" s="31"/>
      <c r="E38" s="31"/>
      <c r="F38" s="31"/>
      <c r="G38" s="31"/>
      <c r="H38" s="31"/>
      <c r="I38" s="11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24.75" customHeight="1">
      <c r="A39" s="31"/>
      <c r="B39" s="36"/>
      <c r="C39" s="128"/>
      <c r="D39" s="129" t="s">
        <v>43</v>
      </c>
      <c r="E39" s="130"/>
      <c r="F39" s="130"/>
      <c r="G39" s="131" t="s">
        <v>44</v>
      </c>
      <c r="H39" s="132" t="s">
        <v>45</v>
      </c>
      <c r="I39" s="133"/>
      <c r="J39" s="134">
        <f>SUM(J30:J37)</f>
        <v>0</v>
      </c>
      <c r="K39" s="135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1" customFormat="1" ht="14.25" customHeight="1">
      <c r="A40" s="31"/>
      <c r="B40" s="36"/>
      <c r="C40" s="31"/>
      <c r="D40" s="31"/>
      <c r="E40" s="31"/>
      <c r="F40" s="31"/>
      <c r="G40" s="31"/>
      <c r="H40" s="31"/>
      <c r="I40" s="11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ht="14.25" customHeight="1">
      <c r="B41" s="17"/>
      <c r="L41" s="17"/>
    </row>
    <row r="42" spans="2:12" ht="14.25" customHeight="1">
      <c r="B42" s="17"/>
      <c r="L42" s="17"/>
    </row>
    <row r="43" spans="2:12" ht="14.25" customHeight="1">
      <c r="B43" s="17"/>
      <c r="L43" s="17"/>
    </row>
    <row r="44" spans="2:12" ht="14.25" customHeight="1">
      <c r="B44" s="17"/>
      <c r="L44" s="17"/>
    </row>
    <row r="45" spans="2:12" ht="14.25" customHeight="1">
      <c r="B45" s="17"/>
      <c r="L45" s="17"/>
    </row>
    <row r="46" spans="2:12" ht="14.25" customHeight="1">
      <c r="B46" s="17"/>
      <c r="L46" s="17"/>
    </row>
    <row r="47" spans="2:12" ht="14.25" customHeight="1">
      <c r="B47" s="17"/>
      <c r="L47" s="17"/>
    </row>
    <row r="48" spans="2:12" ht="14.25" customHeight="1">
      <c r="B48" s="17"/>
      <c r="L48" s="17"/>
    </row>
    <row r="49" spans="2:12" ht="14.25" customHeight="1">
      <c r="B49" s="17"/>
      <c r="L49" s="17"/>
    </row>
    <row r="50" spans="2:12" s="1" customFormat="1" ht="14.25" customHeight="1">
      <c r="B50" s="48"/>
      <c r="D50" s="136" t="s">
        <v>46</v>
      </c>
      <c r="E50" s="137"/>
      <c r="F50" s="137"/>
      <c r="G50" s="136" t="s">
        <v>47</v>
      </c>
      <c r="H50" s="137"/>
      <c r="I50" s="138"/>
      <c r="J50" s="137"/>
      <c r="K50" s="137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1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2"/>
      <c r="J61" s="143" t="s">
        <v>49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1" customFormat="1" ht="12.75">
      <c r="A65" s="31"/>
      <c r="B65" s="36"/>
      <c r="C65" s="31"/>
      <c r="D65" s="136" t="s">
        <v>50</v>
      </c>
      <c r="E65" s="144"/>
      <c r="F65" s="144"/>
      <c r="G65" s="136" t="s">
        <v>51</v>
      </c>
      <c r="H65" s="144"/>
      <c r="I65" s="145"/>
      <c r="J65" s="144"/>
      <c r="K65" s="144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1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2"/>
      <c r="J76" s="143" t="s">
        <v>49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1" customFormat="1" ht="14.25" customHeight="1">
      <c r="A77" s="31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1" customFormat="1" ht="6.75" customHeight="1">
      <c r="A81" s="31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" customFormat="1" ht="24.7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111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" customFormat="1" ht="6.75" customHeight="1">
      <c r="A83" s="31"/>
      <c r="B83" s="32"/>
      <c r="C83" s="33"/>
      <c r="D83" s="33"/>
      <c r="E83" s="33"/>
      <c r="F83" s="33"/>
      <c r="G83" s="33"/>
      <c r="H83" s="33"/>
      <c r="I83" s="111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1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" customFormat="1" ht="16.5" customHeight="1">
      <c r="A85" s="31"/>
      <c r="B85" s="32"/>
      <c r="C85" s="33"/>
      <c r="D85" s="33"/>
      <c r="E85" s="246" t="str">
        <f>E7</f>
        <v>III/19910 LESNÁ</v>
      </c>
      <c r="F85" s="247"/>
      <c r="G85" s="247"/>
      <c r="H85" s="247"/>
      <c r="I85" s="111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111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" customFormat="1" ht="16.5" customHeight="1">
      <c r="A87" s="31"/>
      <c r="B87" s="32"/>
      <c r="C87" s="33"/>
      <c r="D87" s="33"/>
      <c r="E87" s="276" t="str">
        <f>E9</f>
        <v>SO 101 - Úprava komunikace</v>
      </c>
      <c r="F87" s="245"/>
      <c r="G87" s="245"/>
      <c r="H87" s="245"/>
      <c r="I87" s="111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1" customFormat="1" ht="6.75" customHeight="1">
      <c r="A88" s="31"/>
      <c r="B88" s="32"/>
      <c r="C88" s="33"/>
      <c r="D88" s="33"/>
      <c r="E88" s="33"/>
      <c r="F88" s="33"/>
      <c r="G88" s="33"/>
      <c r="H88" s="33"/>
      <c r="I88" s="111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1" customFormat="1" ht="12" customHeight="1">
      <c r="A89" s="31"/>
      <c r="B89" s="32"/>
      <c r="C89" s="26" t="s">
        <v>20</v>
      </c>
      <c r="D89" s="33"/>
      <c r="E89" s="33"/>
      <c r="F89" s="24" t="str">
        <f>F12</f>
        <v> </v>
      </c>
      <c r="G89" s="33"/>
      <c r="H89" s="33"/>
      <c r="I89" s="113" t="s">
        <v>22</v>
      </c>
      <c r="J89" s="63" t="str">
        <f>IF(J12="","",J12)</f>
        <v>7. 2. 2020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1" customFormat="1" ht="6.75" customHeight="1">
      <c r="A90" s="31"/>
      <c r="B90" s="32"/>
      <c r="C90" s="33"/>
      <c r="D90" s="33"/>
      <c r="E90" s="33"/>
      <c r="F90" s="33"/>
      <c r="G90" s="33"/>
      <c r="H90" s="33"/>
      <c r="I90" s="111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1" customFormat="1" ht="15" customHeight="1">
      <c r="A91" s="31"/>
      <c r="B91" s="32"/>
      <c r="C91" s="26" t="s">
        <v>24</v>
      </c>
      <c r="D91" s="33"/>
      <c r="E91" s="33"/>
      <c r="F91" s="24" t="str">
        <f>E15</f>
        <v> </v>
      </c>
      <c r="G91" s="33"/>
      <c r="H91" s="33"/>
      <c r="I91" s="113" t="s">
        <v>29</v>
      </c>
      <c r="J91" s="29" t="str">
        <f>E21</f>
        <v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1" customFormat="1" ht="15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3" t="s">
        <v>31</v>
      </c>
      <c r="J92" s="29" t="str">
        <f>E24</f>
        <v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1" customFormat="1" ht="9.75" customHeight="1">
      <c r="A93" s="31"/>
      <c r="B93" s="32"/>
      <c r="C93" s="33"/>
      <c r="D93" s="33"/>
      <c r="E93" s="33"/>
      <c r="F93" s="33"/>
      <c r="G93" s="33"/>
      <c r="H93" s="33"/>
      <c r="I93" s="111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1" customFormat="1" ht="29.25" customHeight="1">
      <c r="A94" s="31"/>
      <c r="B94" s="32"/>
      <c r="C94" s="152" t="s">
        <v>103</v>
      </c>
      <c r="D94" s="40"/>
      <c r="E94" s="40"/>
      <c r="F94" s="40"/>
      <c r="G94" s="40"/>
      <c r="H94" s="40"/>
      <c r="I94" s="153"/>
      <c r="J94" s="154" t="s">
        <v>104</v>
      </c>
      <c r="K94" s="4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1" customFormat="1" ht="9.75" customHeight="1">
      <c r="A95" s="31"/>
      <c r="B95" s="32"/>
      <c r="C95" s="33"/>
      <c r="D95" s="33"/>
      <c r="E95" s="33"/>
      <c r="F95" s="33"/>
      <c r="G95" s="33"/>
      <c r="H95" s="33"/>
      <c r="I95" s="111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1" customFormat="1" ht="22.5" customHeight="1">
      <c r="A96" s="31"/>
      <c r="B96" s="32"/>
      <c r="C96" s="155" t="s">
        <v>105</v>
      </c>
      <c r="D96" s="33"/>
      <c r="E96" s="33"/>
      <c r="F96" s="33"/>
      <c r="G96" s="33"/>
      <c r="H96" s="33"/>
      <c r="I96" s="111"/>
      <c r="J96" s="80">
        <f>J125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2:12" s="8" customFormat="1" ht="24.75" customHeight="1">
      <c r="B97" s="156"/>
      <c r="C97" s="157"/>
      <c r="D97" s="158" t="s">
        <v>169</v>
      </c>
      <c r="E97" s="159"/>
      <c r="F97" s="159"/>
      <c r="G97" s="159"/>
      <c r="H97" s="159"/>
      <c r="I97" s="160"/>
      <c r="J97" s="161">
        <f>J126</f>
        <v>0</v>
      </c>
      <c r="K97" s="157"/>
      <c r="L97" s="162"/>
    </row>
    <row r="98" spans="2:12" s="11" customFormat="1" ht="19.5" customHeight="1">
      <c r="B98" s="209"/>
      <c r="C98" s="210"/>
      <c r="D98" s="211" t="s">
        <v>225</v>
      </c>
      <c r="E98" s="212"/>
      <c r="F98" s="212"/>
      <c r="G98" s="212"/>
      <c r="H98" s="212"/>
      <c r="I98" s="213"/>
      <c r="J98" s="214">
        <f>J127</f>
        <v>0</v>
      </c>
      <c r="K98" s="210"/>
      <c r="L98" s="215"/>
    </row>
    <row r="99" spans="2:12" s="11" customFormat="1" ht="19.5" customHeight="1">
      <c r="B99" s="209"/>
      <c r="C99" s="210"/>
      <c r="D99" s="211" t="s">
        <v>226</v>
      </c>
      <c r="E99" s="212"/>
      <c r="F99" s="212"/>
      <c r="G99" s="212"/>
      <c r="H99" s="212"/>
      <c r="I99" s="213"/>
      <c r="J99" s="214">
        <f>J183</f>
        <v>0</v>
      </c>
      <c r="K99" s="210"/>
      <c r="L99" s="215"/>
    </row>
    <row r="100" spans="2:12" s="11" customFormat="1" ht="19.5" customHeight="1">
      <c r="B100" s="209"/>
      <c r="C100" s="210"/>
      <c r="D100" s="211" t="s">
        <v>170</v>
      </c>
      <c r="E100" s="212"/>
      <c r="F100" s="212"/>
      <c r="G100" s="212"/>
      <c r="H100" s="212"/>
      <c r="I100" s="213"/>
      <c r="J100" s="214">
        <f>J190</f>
        <v>0</v>
      </c>
      <c r="K100" s="210"/>
      <c r="L100" s="215"/>
    </row>
    <row r="101" spans="2:12" s="11" customFormat="1" ht="19.5" customHeight="1">
      <c r="B101" s="209"/>
      <c r="C101" s="210"/>
      <c r="D101" s="211" t="s">
        <v>227</v>
      </c>
      <c r="E101" s="212"/>
      <c r="F101" s="212"/>
      <c r="G101" s="212"/>
      <c r="H101" s="212"/>
      <c r="I101" s="213"/>
      <c r="J101" s="214">
        <f>J219</f>
        <v>0</v>
      </c>
      <c r="K101" s="210"/>
      <c r="L101" s="215"/>
    </row>
    <row r="102" spans="2:12" s="11" customFormat="1" ht="19.5" customHeight="1">
      <c r="B102" s="209"/>
      <c r="C102" s="210"/>
      <c r="D102" s="211" t="s">
        <v>171</v>
      </c>
      <c r="E102" s="212"/>
      <c r="F102" s="212"/>
      <c r="G102" s="212"/>
      <c r="H102" s="212"/>
      <c r="I102" s="213"/>
      <c r="J102" s="214">
        <f>J223</f>
        <v>0</v>
      </c>
      <c r="K102" s="210"/>
      <c r="L102" s="215"/>
    </row>
    <row r="103" spans="2:12" s="11" customFormat="1" ht="19.5" customHeight="1">
      <c r="B103" s="209"/>
      <c r="C103" s="210"/>
      <c r="D103" s="211" t="s">
        <v>228</v>
      </c>
      <c r="E103" s="212"/>
      <c r="F103" s="212"/>
      <c r="G103" s="212"/>
      <c r="H103" s="212"/>
      <c r="I103" s="213"/>
      <c r="J103" s="214">
        <f>J277</f>
        <v>0</v>
      </c>
      <c r="K103" s="210"/>
      <c r="L103" s="215"/>
    </row>
    <row r="104" spans="2:12" s="11" customFormat="1" ht="19.5" customHeight="1">
      <c r="B104" s="209"/>
      <c r="C104" s="210"/>
      <c r="D104" s="211" t="s">
        <v>172</v>
      </c>
      <c r="E104" s="212"/>
      <c r="F104" s="212"/>
      <c r="G104" s="212"/>
      <c r="H104" s="212"/>
      <c r="I104" s="213"/>
      <c r="J104" s="214">
        <f>J289</f>
        <v>0</v>
      </c>
      <c r="K104" s="210"/>
      <c r="L104" s="215"/>
    </row>
    <row r="105" spans="2:12" s="8" customFormat="1" ht="24.75" customHeight="1">
      <c r="B105" s="156"/>
      <c r="C105" s="157"/>
      <c r="D105" s="158" t="s">
        <v>107</v>
      </c>
      <c r="E105" s="159"/>
      <c r="F105" s="159"/>
      <c r="G105" s="159"/>
      <c r="H105" s="159"/>
      <c r="I105" s="160"/>
      <c r="J105" s="161">
        <f>J291</f>
        <v>0</v>
      </c>
      <c r="K105" s="157"/>
      <c r="L105" s="162"/>
    </row>
    <row r="106" spans="1:31" s="1" customFormat="1" ht="21.75" customHeight="1">
      <c r="A106" s="31"/>
      <c r="B106" s="32"/>
      <c r="C106" s="33"/>
      <c r="D106" s="33"/>
      <c r="E106" s="33"/>
      <c r="F106" s="33"/>
      <c r="G106" s="33"/>
      <c r="H106" s="33"/>
      <c r="I106" s="111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1" customFormat="1" ht="6.75" customHeight="1">
      <c r="A107" s="31"/>
      <c r="B107" s="51"/>
      <c r="C107" s="52"/>
      <c r="D107" s="52"/>
      <c r="E107" s="52"/>
      <c r="F107" s="52"/>
      <c r="G107" s="52"/>
      <c r="H107" s="52"/>
      <c r="I107" s="148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1" customFormat="1" ht="6.75" customHeight="1">
      <c r="A111" s="31"/>
      <c r="B111" s="53"/>
      <c r="C111" s="54"/>
      <c r="D111" s="54"/>
      <c r="E111" s="54"/>
      <c r="F111" s="54"/>
      <c r="G111" s="54"/>
      <c r="H111" s="54"/>
      <c r="I111" s="151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1" customFormat="1" ht="24.75" customHeight="1">
      <c r="A112" s="31"/>
      <c r="B112" s="32"/>
      <c r="C112" s="20" t="s">
        <v>108</v>
      </c>
      <c r="D112" s="33"/>
      <c r="E112" s="33"/>
      <c r="F112" s="33"/>
      <c r="G112" s="33"/>
      <c r="H112" s="33"/>
      <c r="I112" s="111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1" customFormat="1" ht="6.75" customHeight="1">
      <c r="A113" s="31"/>
      <c r="B113" s="32"/>
      <c r="C113" s="33"/>
      <c r="D113" s="33"/>
      <c r="E113" s="33"/>
      <c r="F113" s="33"/>
      <c r="G113" s="33"/>
      <c r="H113" s="33"/>
      <c r="I113" s="111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1" customFormat="1" ht="12" customHeight="1">
      <c r="A114" s="31"/>
      <c r="B114" s="32"/>
      <c r="C114" s="26" t="s">
        <v>16</v>
      </c>
      <c r="D114" s="33"/>
      <c r="E114" s="33"/>
      <c r="F114" s="33"/>
      <c r="G114" s="33"/>
      <c r="H114" s="33"/>
      <c r="I114" s="111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" customFormat="1" ht="16.5" customHeight="1">
      <c r="A115" s="31"/>
      <c r="B115" s="32"/>
      <c r="C115" s="33"/>
      <c r="D115" s="33"/>
      <c r="E115" s="246" t="str">
        <f>E7</f>
        <v>III/19910 LESNÁ</v>
      </c>
      <c r="F115" s="247"/>
      <c r="G115" s="247"/>
      <c r="H115" s="247"/>
      <c r="I115" s="111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" customFormat="1" ht="12" customHeight="1">
      <c r="A116" s="31"/>
      <c r="B116" s="32"/>
      <c r="C116" s="26" t="s">
        <v>100</v>
      </c>
      <c r="D116" s="33"/>
      <c r="E116" s="33"/>
      <c r="F116" s="33"/>
      <c r="G116" s="33"/>
      <c r="H116" s="33"/>
      <c r="I116" s="111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" customFormat="1" ht="16.5" customHeight="1">
      <c r="A117" s="31"/>
      <c r="B117" s="32"/>
      <c r="C117" s="33"/>
      <c r="D117" s="33"/>
      <c r="E117" s="276" t="str">
        <f>E9</f>
        <v>SO 101 - Úprava komunikace</v>
      </c>
      <c r="F117" s="245"/>
      <c r="G117" s="245"/>
      <c r="H117" s="245"/>
      <c r="I117" s="111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6.75" customHeight="1">
      <c r="A118" s="31"/>
      <c r="B118" s="32"/>
      <c r="C118" s="33"/>
      <c r="D118" s="33"/>
      <c r="E118" s="33"/>
      <c r="F118" s="33"/>
      <c r="G118" s="33"/>
      <c r="H118" s="33"/>
      <c r="I118" s="111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" customFormat="1" ht="12" customHeight="1">
      <c r="A119" s="31"/>
      <c r="B119" s="32"/>
      <c r="C119" s="26" t="s">
        <v>20</v>
      </c>
      <c r="D119" s="33"/>
      <c r="E119" s="33"/>
      <c r="F119" s="24" t="str">
        <f>F12</f>
        <v> </v>
      </c>
      <c r="G119" s="33"/>
      <c r="H119" s="33"/>
      <c r="I119" s="113" t="s">
        <v>22</v>
      </c>
      <c r="J119" s="63" t="str">
        <f>IF(J12="","",J12)</f>
        <v>7. 2. 2020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" customFormat="1" ht="6.75" customHeight="1">
      <c r="A120" s="31"/>
      <c r="B120" s="32"/>
      <c r="C120" s="33"/>
      <c r="D120" s="33"/>
      <c r="E120" s="33"/>
      <c r="F120" s="33"/>
      <c r="G120" s="33"/>
      <c r="H120" s="33"/>
      <c r="I120" s="111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1" customFormat="1" ht="15" customHeight="1">
      <c r="A121" s="31"/>
      <c r="B121" s="32"/>
      <c r="C121" s="26" t="s">
        <v>24</v>
      </c>
      <c r="D121" s="33"/>
      <c r="E121" s="33"/>
      <c r="F121" s="24" t="str">
        <f>E15</f>
        <v> </v>
      </c>
      <c r="G121" s="33"/>
      <c r="H121" s="33"/>
      <c r="I121" s="113" t="s">
        <v>29</v>
      </c>
      <c r="J121" s="29" t="str">
        <f>E21</f>
        <v> 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" customFormat="1" ht="15" customHeight="1">
      <c r="A122" s="31"/>
      <c r="B122" s="32"/>
      <c r="C122" s="26" t="s">
        <v>27</v>
      </c>
      <c r="D122" s="33"/>
      <c r="E122" s="33"/>
      <c r="F122" s="24" t="str">
        <f>IF(E18="","",E18)</f>
        <v>Vyplň údaj</v>
      </c>
      <c r="G122" s="33"/>
      <c r="H122" s="33"/>
      <c r="I122" s="113" t="s">
        <v>31</v>
      </c>
      <c r="J122" s="29" t="str">
        <f>E24</f>
        <v> 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" customFormat="1" ht="9.75" customHeight="1">
      <c r="A123" s="31"/>
      <c r="B123" s="32"/>
      <c r="C123" s="33"/>
      <c r="D123" s="33"/>
      <c r="E123" s="33"/>
      <c r="F123" s="33"/>
      <c r="G123" s="33"/>
      <c r="H123" s="33"/>
      <c r="I123" s="111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9" customFormat="1" ht="29.25" customHeight="1">
      <c r="A124" s="163"/>
      <c r="B124" s="164"/>
      <c r="C124" s="165" t="s">
        <v>109</v>
      </c>
      <c r="D124" s="166" t="s">
        <v>58</v>
      </c>
      <c r="E124" s="166" t="s">
        <v>54</v>
      </c>
      <c r="F124" s="166" t="s">
        <v>55</v>
      </c>
      <c r="G124" s="166" t="s">
        <v>110</v>
      </c>
      <c r="H124" s="166" t="s">
        <v>111</v>
      </c>
      <c r="I124" s="167" t="s">
        <v>112</v>
      </c>
      <c r="J124" s="168" t="s">
        <v>104</v>
      </c>
      <c r="K124" s="169" t="s">
        <v>113</v>
      </c>
      <c r="L124" s="170"/>
      <c r="M124" s="71" t="s">
        <v>1</v>
      </c>
      <c r="N124" s="72" t="s">
        <v>37</v>
      </c>
      <c r="O124" s="72" t="s">
        <v>114</v>
      </c>
      <c r="P124" s="72" t="s">
        <v>115</v>
      </c>
      <c r="Q124" s="72" t="s">
        <v>116</v>
      </c>
      <c r="R124" s="72" t="s">
        <v>117</v>
      </c>
      <c r="S124" s="72" t="s">
        <v>118</v>
      </c>
      <c r="T124" s="73" t="s">
        <v>119</v>
      </c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</row>
    <row r="125" spans="1:63" s="1" customFormat="1" ht="22.5" customHeight="1">
      <c r="A125" s="31"/>
      <c r="B125" s="32"/>
      <c r="C125" s="78" t="s">
        <v>120</v>
      </c>
      <c r="D125" s="33"/>
      <c r="E125" s="33"/>
      <c r="F125" s="33"/>
      <c r="G125" s="33"/>
      <c r="H125" s="33"/>
      <c r="I125" s="111"/>
      <c r="J125" s="171">
        <f>BK125</f>
        <v>0</v>
      </c>
      <c r="K125" s="33"/>
      <c r="L125" s="36"/>
      <c r="M125" s="74"/>
      <c r="N125" s="172"/>
      <c r="O125" s="75"/>
      <c r="P125" s="173">
        <f>P126+P291</f>
        <v>0</v>
      </c>
      <c r="Q125" s="75"/>
      <c r="R125" s="173">
        <f>R126+R291</f>
        <v>1873.9365670000002</v>
      </c>
      <c r="S125" s="75"/>
      <c r="T125" s="174">
        <f>T126+T291</f>
        <v>844.61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72</v>
      </c>
      <c r="AU125" s="14" t="s">
        <v>106</v>
      </c>
      <c r="BK125" s="175">
        <f>BK126+BK291</f>
        <v>0</v>
      </c>
    </row>
    <row r="126" spans="2:63" s="10" customFormat="1" ht="25.5" customHeight="1">
      <c r="B126" s="176"/>
      <c r="C126" s="177"/>
      <c r="D126" s="178" t="s">
        <v>72</v>
      </c>
      <c r="E126" s="179" t="s">
        <v>175</v>
      </c>
      <c r="F126" s="179" t="s">
        <v>176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P127+P183+P190+P219+P223+P277+P289</f>
        <v>0</v>
      </c>
      <c r="Q126" s="184"/>
      <c r="R126" s="185">
        <f>R127+R183+R190+R219+R223+R277+R289</f>
        <v>1873.9365670000002</v>
      </c>
      <c r="S126" s="184"/>
      <c r="T126" s="186">
        <f>T127+T183+T190+T219+T223+T277+T289</f>
        <v>844.61</v>
      </c>
      <c r="AR126" s="187" t="s">
        <v>81</v>
      </c>
      <c r="AT126" s="188" t="s">
        <v>72</v>
      </c>
      <c r="AU126" s="188" t="s">
        <v>73</v>
      </c>
      <c r="AY126" s="187" t="s">
        <v>124</v>
      </c>
      <c r="BK126" s="189">
        <f>BK127+BK183+BK190+BK219+BK223+BK277+BK289</f>
        <v>0</v>
      </c>
    </row>
    <row r="127" spans="2:63" s="10" customFormat="1" ht="22.5" customHeight="1">
      <c r="B127" s="176"/>
      <c r="C127" s="177"/>
      <c r="D127" s="178" t="s">
        <v>72</v>
      </c>
      <c r="E127" s="216" t="s">
        <v>81</v>
      </c>
      <c r="F127" s="216" t="s">
        <v>229</v>
      </c>
      <c r="G127" s="177"/>
      <c r="H127" s="177"/>
      <c r="I127" s="180"/>
      <c r="J127" s="217">
        <f>BK127</f>
        <v>0</v>
      </c>
      <c r="K127" s="177"/>
      <c r="L127" s="182"/>
      <c r="M127" s="183"/>
      <c r="N127" s="184"/>
      <c r="O127" s="184"/>
      <c r="P127" s="185">
        <f>SUM(P128:P182)</f>
        <v>0</v>
      </c>
      <c r="Q127" s="184"/>
      <c r="R127" s="185">
        <f>SUM(R128:R182)</f>
        <v>0.23211399999999996</v>
      </c>
      <c r="S127" s="184"/>
      <c r="T127" s="186">
        <f>SUM(T128:T182)</f>
        <v>844.176</v>
      </c>
      <c r="AR127" s="187" t="s">
        <v>81</v>
      </c>
      <c r="AT127" s="188" t="s">
        <v>72</v>
      </c>
      <c r="AU127" s="188" t="s">
        <v>81</v>
      </c>
      <c r="AY127" s="187" t="s">
        <v>124</v>
      </c>
      <c r="BK127" s="189">
        <f>SUM(BK128:BK182)</f>
        <v>0</v>
      </c>
    </row>
    <row r="128" spans="1:65" s="1" customFormat="1" ht="21.75" customHeight="1">
      <c r="A128" s="31"/>
      <c r="B128" s="32"/>
      <c r="C128" s="190" t="s">
        <v>81</v>
      </c>
      <c r="D128" s="190" t="s">
        <v>125</v>
      </c>
      <c r="E128" s="191" t="s">
        <v>230</v>
      </c>
      <c r="F128" s="192" t="s">
        <v>231</v>
      </c>
      <c r="G128" s="193" t="s">
        <v>180</v>
      </c>
      <c r="H128" s="194">
        <v>36</v>
      </c>
      <c r="I128" s="195"/>
      <c r="J128" s="196">
        <f aca="true" t="shared" si="0" ref="J128:J133">ROUND(I128*H128,2)</f>
        <v>0</v>
      </c>
      <c r="K128" s="197"/>
      <c r="L128" s="36"/>
      <c r="M128" s="198" t="s">
        <v>1</v>
      </c>
      <c r="N128" s="199" t="s">
        <v>38</v>
      </c>
      <c r="O128" s="68"/>
      <c r="P128" s="200">
        <f aca="true" t="shared" si="1" ref="P128:P133">O128*H128</f>
        <v>0</v>
      </c>
      <c r="Q128" s="200">
        <v>0</v>
      </c>
      <c r="R128" s="200">
        <f aca="true" t="shared" si="2" ref="R128:R133">Q128*H128</f>
        <v>0</v>
      </c>
      <c r="S128" s="200">
        <v>0</v>
      </c>
      <c r="T128" s="201">
        <f aca="true" t="shared" si="3" ref="T128:T133"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123</v>
      </c>
      <c r="AT128" s="202" t="s">
        <v>125</v>
      </c>
      <c r="AU128" s="202" t="s">
        <v>83</v>
      </c>
      <c r="AY128" s="14" t="s">
        <v>124</v>
      </c>
      <c r="BE128" s="203">
        <f aca="true" t="shared" si="4" ref="BE128:BE133">IF(N128="základní",J128,0)</f>
        <v>0</v>
      </c>
      <c r="BF128" s="203">
        <f aca="true" t="shared" si="5" ref="BF128:BF133">IF(N128="snížená",J128,0)</f>
        <v>0</v>
      </c>
      <c r="BG128" s="203">
        <f aca="true" t="shared" si="6" ref="BG128:BG133">IF(N128="zákl. přenesená",J128,0)</f>
        <v>0</v>
      </c>
      <c r="BH128" s="203">
        <f aca="true" t="shared" si="7" ref="BH128:BH133">IF(N128="sníž. přenesená",J128,0)</f>
        <v>0</v>
      </c>
      <c r="BI128" s="203">
        <f aca="true" t="shared" si="8" ref="BI128:BI133">IF(N128="nulová",J128,0)</f>
        <v>0</v>
      </c>
      <c r="BJ128" s="14" t="s">
        <v>81</v>
      </c>
      <c r="BK128" s="203">
        <f aca="true" t="shared" si="9" ref="BK128:BK133">ROUND(I128*H128,2)</f>
        <v>0</v>
      </c>
      <c r="BL128" s="14" t="s">
        <v>123</v>
      </c>
      <c r="BM128" s="202" t="s">
        <v>232</v>
      </c>
    </row>
    <row r="129" spans="1:65" s="1" customFormat="1" ht="21.75" customHeight="1">
      <c r="A129" s="31"/>
      <c r="B129" s="32"/>
      <c r="C129" s="190" t="s">
        <v>83</v>
      </c>
      <c r="D129" s="190" t="s">
        <v>125</v>
      </c>
      <c r="E129" s="191" t="s">
        <v>233</v>
      </c>
      <c r="F129" s="192" t="s">
        <v>234</v>
      </c>
      <c r="G129" s="193" t="s">
        <v>191</v>
      </c>
      <c r="H129" s="194">
        <v>1</v>
      </c>
      <c r="I129" s="195"/>
      <c r="J129" s="196">
        <f t="shared" si="0"/>
        <v>0</v>
      </c>
      <c r="K129" s="197"/>
      <c r="L129" s="36"/>
      <c r="M129" s="198" t="s">
        <v>1</v>
      </c>
      <c r="N129" s="199" t="s">
        <v>38</v>
      </c>
      <c r="O129" s="68"/>
      <c r="P129" s="200">
        <f t="shared" si="1"/>
        <v>0</v>
      </c>
      <c r="Q129" s="200">
        <v>0</v>
      </c>
      <c r="R129" s="200">
        <f t="shared" si="2"/>
        <v>0</v>
      </c>
      <c r="S129" s="200">
        <v>0</v>
      </c>
      <c r="T129" s="201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2" t="s">
        <v>123</v>
      </c>
      <c r="AT129" s="202" t="s">
        <v>125</v>
      </c>
      <c r="AU129" s="202" t="s">
        <v>83</v>
      </c>
      <c r="AY129" s="14" t="s">
        <v>124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4" t="s">
        <v>81</v>
      </c>
      <c r="BK129" s="203">
        <f t="shared" si="9"/>
        <v>0</v>
      </c>
      <c r="BL129" s="14" t="s">
        <v>123</v>
      </c>
      <c r="BM129" s="202" t="s">
        <v>235</v>
      </c>
    </row>
    <row r="130" spans="1:65" s="1" customFormat="1" ht="21.75" customHeight="1">
      <c r="A130" s="31"/>
      <c r="B130" s="32"/>
      <c r="C130" s="190" t="s">
        <v>132</v>
      </c>
      <c r="D130" s="190" t="s">
        <v>125</v>
      </c>
      <c r="E130" s="191" t="s">
        <v>236</v>
      </c>
      <c r="F130" s="192" t="s">
        <v>237</v>
      </c>
      <c r="G130" s="193" t="s">
        <v>191</v>
      </c>
      <c r="H130" s="194">
        <v>1</v>
      </c>
      <c r="I130" s="195"/>
      <c r="J130" s="196">
        <f t="shared" si="0"/>
        <v>0</v>
      </c>
      <c r="K130" s="197"/>
      <c r="L130" s="36"/>
      <c r="M130" s="198" t="s">
        <v>1</v>
      </c>
      <c r="N130" s="199" t="s">
        <v>38</v>
      </c>
      <c r="O130" s="68"/>
      <c r="P130" s="200">
        <f t="shared" si="1"/>
        <v>0</v>
      </c>
      <c r="Q130" s="200">
        <v>0</v>
      </c>
      <c r="R130" s="200">
        <f t="shared" si="2"/>
        <v>0</v>
      </c>
      <c r="S130" s="200">
        <v>0</v>
      </c>
      <c r="T130" s="201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123</v>
      </c>
      <c r="AT130" s="202" t="s">
        <v>125</v>
      </c>
      <c r="AU130" s="202" t="s">
        <v>83</v>
      </c>
      <c r="AY130" s="14" t="s">
        <v>124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4" t="s">
        <v>81</v>
      </c>
      <c r="BK130" s="203">
        <f t="shared" si="9"/>
        <v>0</v>
      </c>
      <c r="BL130" s="14" t="s">
        <v>123</v>
      </c>
      <c r="BM130" s="202" t="s">
        <v>238</v>
      </c>
    </row>
    <row r="131" spans="1:65" s="1" customFormat="1" ht="21.75" customHeight="1">
      <c r="A131" s="31"/>
      <c r="B131" s="32"/>
      <c r="C131" s="190" t="s">
        <v>123</v>
      </c>
      <c r="D131" s="190" t="s">
        <v>125</v>
      </c>
      <c r="E131" s="191" t="s">
        <v>239</v>
      </c>
      <c r="F131" s="192" t="s">
        <v>240</v>
      </c>
      <c r="G131" s="193" t="s">
        <v>191</v>
      </c>
      <c r="H131" s="194">
        <v>1</v>
      </c>
      <c r="I131" s="195"/>
      <c r="J131" s="196">
        <f t="shared" si="0"/>
        <v>0</v>
      </c>
      <c r="K131" s="197"/>
      <c r="L131" s="36"/>
      <c r="M131" s="198" t="s">
        <v>1</v>
      </c>
      <c r="N131" s="199" t="s">
        <v>38</v>
      </c>
      <c r="O131" s="68"/>
      <c r="P131" s="200">
        <f t="shared" si="1"/>
        <v>0</v>
      </c>
      <c r="Q131" s="200">
        <v>0</v>
      </c>
      <c r="R131" s="200">
        <f t="shared" si="2"/>
        <v>0</v>
      </c>
      <c r="S131" s="200">
        <v>0</v>
      </c>
      <c r="T131" s="201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2" t="s">
        <v>123</v>
      </c>
      <c r="AT131" s="202" t="s">
        <v>125</v>
      </c>
      <c r="AU131" s="202" t="s">
        <v>83</v>
      </c>
      <c r="AY131" s="14" t="s">
        <v>124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4" t="s">
        <v>81</v>
      </c>
      <c r="BK131" s="203">
        <f t="shared" si="9"/>
        <v>0</v>
      </c>
      <c r="BL131" s="14" t="s">
        <v>123</v>
      </c>
      <c r="BM131" s="202" t="s">
        <v>241</v>
      </c>
    </row>
    <row r="132" spans="1:65" s="1" customFormat="1" ht="21.75" customHeight="1">
      <c r="A132" s="31"/>
      <c r="B132" s="32"/>
      <c r="C132" s="190" t="s">
        <v>139</v>
      </c>
      <c r="D132" s="190" t="s">
        <v>125</v>
      </c>
      <c r="E132" s="191" t="s">
        <v>242</v>
      </c>
      <c r="F132" s="192" t="s">
        <v>243</v>
      </c>
      <c r="G132" s="193" t="s">
        <v>191</v>
      </c>
      <c r="H132" s="194">
        <v>1</v>
      </c>
      <c r="I132" s="195"/>
      <c r="J132" s="196">
        <f t="shared" si="0"/>
        <v>0</v>
      </c>
      <c r="K132" s="197"/>
      <c r="L132" s="36"/>
      <c r="M132" s="198" t="s">
        <v>1</v>
      </c>
      <c r="N132" s="199" t="s">
        <v>38</v>
      </c>
      <c r="O132" s="68"/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123</v>
      </c>
      <c r="AT132" s="202" t="s">
        <v>125</v>
      </c>
      <c r="AU132" s="202" t="s">
        <v>83</v>
      </c>
      <c r="AY132" s="14" t="s">
        <v>124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4" t="s">
        <v>81</v>
      </c>
      <c r="BK132" s="203">
        <f t="shared" si="9"/>
        <v>0</v>
      </c>
      <c r="BL132" s="14" t="s">
        <v>123</v>
      </c>
      <c r="BM132" s="202" t="s">
        <v>244</v>
      </c>
    </row>
    <row r="133" spans="1:65" s="1" customFormat="1" ht="21.75" customHeight="1">
      <c r="A133" s="31"/>
      <c r="B133" s="32"/>
      <c r="C133" s="190" t="s">
        <v>143</v>
      </c>
      <c r="D133" s="190" t="s">
        <v>125</v>
      </c>
      <c r="E133" s="191" t="s">
        <v>245</v>
      </c>
      <c r="F133" s="192" t="s">
        <v>246</v>
      </c>
      <c r="G133" s="193" t="s">
        <v>180</v>
      </c>
      <c r="H133" s="194">
        <v>47</v>
      </c>
      <c r="I133" s="195"/>
      <c r="J133" s="196">
        <f t="shared" si="0"/>
        <v>0</v>
      </c>
      <c r="K133" s="197"/>
      <c r="L133" s="36"/>
      <c r="M133" s="198" t="s">
        <v>1</v>
      </c>
      <c r="N133" s="199" t="s">
        <v>38</v>
      </c>
      <c r="O133" s="68"/>
      <c r="P133" s="200">
        <f t="shared" si="1"/>
        <v>0</v>
      </c>
      <c r="Q133" s="200">
        <v>0</v>
      </c>
      <c r="R133" s="200">
        <f t="shared" si="2"/>
        <v>0</v>
      </c>
      <c r="S133" s="200">
        <v>0.408</v>
      </c>
      <c r="T133" s="201">
        <f t="shared" si="3"/>
        <v>19.176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2" t="s">
        <v>123</v>
      </c>
      <c r="AT133" s="202" t="s">
        <v>125</v>
      </c>
      <c r="AU133" s="202" t="s">
        <v>83</v>
      </c>
      <c r="AY133" s="14" t="s">
        <v>124</v>
      </c>
      <c r="BE133" s="203">
        <f t="shared" si="4"/>
        <v>0</v>
      </c>
      <c r="BF133" s="203">
        <f t="shared" si="5"/>
        <v>0</v>
      </c>
      <c r="BG133" s="203">
        <f t="shared" si="6"/>
        <v>0</v>
      </c>
      <c r="BH133" s="203">
        <f t="shared" si="7"/>
        <v>0</v>
      </c>
      <c r="BI133" s="203">
        <f t="shared" si="8"/>
        <v>0</v>
      </c>
      <c r="BJ133" s="14" t="s">
        <v>81</v>
      </c>
      <c r="BK133" s="203">
        <f t="shared" si="9"/>
        <v>0</v>
      </c>
      <c r="BL133" s="14" t="s">
        <v>123</v>
      </c>
      <c r="BM133" s="202" t="s">
        <v>247</v>
      </c>
    </row>
    <row r="134" spans="2:51" s="12" customFormat="1" ht="11.25">
      <c r="B134" s="218"/>
      <c r="C134" s="219"/>
      <c r="D134" s="220" t="s">
        <v>182</v>
      </c>
      <c r="E134" s="221" t="s">
        <v>1</v>
      </c>
      <c r="F134" s="222" t="s">
        <v>248</v>
      </c>
      <c r="G134" s="219"/>
      <c r="H134" s="223">
        <v>47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182</v>
      </c>
      <c r="AU134" s="229" t="s">
        <v>83</v>
      </c>
      <c r="AV134" s="12" t="s">
        <v>83</v>
      </c>
      <c r="AW134" s="12" t="s">
        <v>30</v>
      </c>
      <c r="AX134" s="12" t="s">
        <v>81</v>
      </c>
      <c r="AY134" s="229" t="s">
        <v>124</v>
      </c>
    </row>
    <row r="135" spans="1:65" s="1" customFormat="1" ht="21.75" customHeight="1">
      <c r="A135" s="31"/>
      <c r="B135" s="32"/>
      <c r="C135" s="190" t="s">
        <v>147</v>
      </c>
      <c r="D135" s="190" t="s">
        <v>125</v>
      </c>
      <c r="E135" s="191" t="s">
        <v>249</v>
      </c>
      <c r="F135" s="192" t="s">
        <v>250</v>
      </c>
      <c r="G135" s="193" t="s">
        <v>180</v>
      </c>
      <c r="H135" s="194">
        <v>1875</v>
      </c>
      <c r="I135" s="195"/>
      <c r="J135" s="196">
        <f>ROUND(I135*H135,2)</f>
        <v>0</v>
      </c>
      <c r="K135" s="197"/>
      <c r="L135" s="36"/>
      <c r="M135" s="198" t="s">
        <v>1</v>
      </c>
      <c r="N135" s="199" t="s">
        <v>38</v>
      </c>
      <c r="O135" s="68"/>
      <c r="P135" s="200">
        <f>O135*H135</f>
        <v>0</v>
      </c>
      <c r="Q135" s="200">
        <v>0</v>
      </c>
      <c r="R135" s="200">
        <f>Q135*H135</f>
        <v>0</v>
      </c>
      <c r="S135" s="200">
        <v>0.44</v>
      </c>
      <c r="T135" s="201">
        <f>S135*H135</f>
        <v>825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2" t="s">
        <v>123</v>
      </c>
      <c r="AT135" s="202" t="s">
        <v>125</v>
      </c>
      <c r="AU135" s="202" t="s">
        <v>83</v>
      </c>
      <c r="AY135" s="14" t="s">
        <v>124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4" t="s">
        <v>81</v>
      </c>
      <c r="BK135" s="203">
        <f>ROUND(I135*H135,2)</f>
        <v>0</v>
      </c>
      <c r="BL135" s="14" t="s">
        <v>123</v>
      </c>
      <c r="BM135" s="202" t="s">
        <v>251</v>
      </c>
    </row>
    <row r="136" spans="1:65" s="1" customFormat="1" ht="21.75" customHeight="1">
      <c r="A136" s="31"/>
      <c r="B136" s="32"/>
      <c r="C136" s="190" t="s">
        <v>151</v>
      </c>
      <c r="D136" s="190" t="s">
        <v>125</v>
      </c>
      <c r="E136" s="191" t="s">
        <v>252</v>
      </c>
      <c r="F136" s="192" t="s">
        <v>992</v>
      </c>
      <c r="G136" s="193" t="s">
        <v>180</v>
      </c>
      <c r="H136" s="194">
        <v>1475</v>
      </c>
      <c r="I136" s="195"/>
      <c r="J136" s="196">
        <f>ROUND(I136*H136,2)</f>
        <v>0</v>
      </c>
      <c r="K136" s="197"/>
      <c r="L136" s="36"/>
      <c r="M136" s="198" t="s">
        <v>1</v>
      </c>
      <c r="N136" s="199" t="s">
        <v>38</v>
      </c>
      <c r="O136" s="68"/>
      <c r="P136" s="200">
        <f>O136*H136</f>
        <v>0</v>
      </c>
      <c r="Q136" s="200">
        <v>0.00013</v>
      </c>
      <c r="R136" s="200">
        <f>Q136*H136</f>
        <v>0.19174999999999998</v>
      </c>
      <c r="S136" s="200">
        <v>0</v>
      </c>
      <c r="T136" s="201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123</v>
      </c>
      <c r="AT136" s="202" t="s">
        <v>125</v>
      </c>
      <c r="AU136" s="202" t="s">
        <v>83</v>
      </c>
      <c r="AY136" s="14" t="s">
        <v>124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4" t="s">
        <v>81</v>
      </c>
      <c r="BK136" s="203">
        <f>ROUND(I136*H136,2)</f>
        <v>0</v>
      </c>
      <c r="BL136" s="14" t="s">
        <v>123</v>
      </c>
      <c r="BM136" s="202" t="s">
        <v>253</v>
      </c>
    </row>
    <row r="137" spans="2:51" s="12" customFormat="1" ht="11.25">
      <c r="B137" s="218"/>
      <c r="C137" s="219"/>
      <c r="D137" s="220" t="s">
        <v>182</v>
      </c>
      <c r="E137" s="221" t="s">
        <v>1</v>
      </c>
      <c r="F137" s="222" t="s">
        <v>254</v>
      </c>
      <c r="G137" s="219"/>
      <c r="H137" s="223">
        <v>1475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182</v>
      </c>
      <c r="AU137" s="229" t="s">
        <v>83</v>
      </c>
      <c r="AV137" s="12" t="s">
        <v>83</v>
      </c>
      <c r="AW137" s="12" t="s">
        <v>30</v>
      </c>
      <c r="AX137" s="12" t="s">
        <v>73</v>
      </c>
      <c r="AY137" s="229" t="s">
        <v>124</v>
      </c>
    </row>
    <row r="138" spans="2:51" s="12" customFormat="1" ht="21.75" customHeight="1">
      <c r="B138" s="218"/>
      <c r="C138" s="190">
        <v>9</v>
      </c>
      <c r="D138" s="190" t="s">
        <v>125</v>
      </c>
      <c r="E138" s="191" t="s">
        <v>993</v>
      </c>
      <c r="F138" s="192" t="s">
        <v>994</v>
      </c>
      <c r="G138" s="193" t="s">
        <v>180</v>
      </c>
      <c r="H138" s="194">
        <v>1475</v>
      </c>
      <c r="I138" s="195"/>
      <c r="J138" s="196">
        <f>ROUND(I138*H138,2)</f>
        <v>0</v>
      </c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/>
      <c r="AU138" s="229"/>
      <c r="AY138" s="229"/>
    </row>
    <row r="139" spans="2:51" s="12" customFormat="1" ht="11.25" customHeight="1">
      <c r="B139" s="218"/>
      <c r="C139" s="219"/>
      <c r="D139" s="220" t="s">
        <v>182</v>
      </c>
      <c r="E139" s="221" t="s">
        <v>1</v>
      </c>
      <c r="F139" s="222" t="s">
        <v>1001</v>
      </c>
      <c r="G139" s="219"/>
      <c r="H139" s="223">
        <v>1475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/>
      <c r="AU139" s="229"/>
      <c r="AY139" s="229"/>
    </row>
    <row r="140" spans="1:65" s="1" customFormat="1" ht="21.75" customHeight="1">
      <c r="A140" s="31"/>
      <c r="B140" s="32"/>
      <c r="C140" s="190">
        <v>10</v>
      </c>
      <c r="D140" s="190" t="s">
        <v>125</v>
      </c>
      <c r="E140" s="191" t="s">
        <v>255</v>
      </c>
      <c r="F140" s="192" t="s">
        <v>256</v>
      </c>
      <c r="G140" s="193" t="s">
        <v>180</v>
      </c>
      <c r="H140" s="194">
        <v>206.49</v>
      </c>
      <c r="I140" s="195"/>
      <c r="J140" s="196">
        <f>ROUND(I140*H140,2)</f>
        <v>0</v>
      </c>
      <c r="K140" s="197"/>
      <c r="L140" s="36"/>
      <c r="M140" s="198" t="s">
        <v>1</v>
      </c>
      <c r="N140" s="199" t="s">
        <v>38</v>
      </c>
      <c r="O140" s="68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2" t="s">
        <v>123</v>
      </c>
      <c r="AT140" s="202" t="s">
        <v>125</v>
      </c>
      <c r="AU140" s="202" t="s">
        <v>83</v>
      </c>
      <c r="AY140" s="14" t="s">
        <v>124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4" t="s">
        <v>81</v>
      </c>
      <c r="BK140" s="203">
        <f>ROUND(I140*H140,2)</f>
        <v>0</v>
      </c>
      <c r="BL140" s="14" t="s">
        <v>123</v>
      </c>
      <c r="BM140" s="202" t="s">
        <v>257</v>
      </c>
    </row>
    <row r="141" spans="2:51" s="12" customFormat="1" ht="11.25">
      <c r="B141" s="218"/>
      <c r="C141" s="219"/>
      <c r="D141" s="220" t="s">
        <v>182</v>
      </c>
      <c r="E141" s="221" t="s">
        <v>1</v>
      </c>
      <c r="F141" s="222" t="s">
        <v>258</v>
      </c>
      <c r="G141" s="219"/>
      <c r="H141" s="223">
        <v>206.49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182</v>
      </c>
      <c r="AU141" s="229" t="s">
        <v>83</v>
      </c>
      <c r="AV141" s="12" t="s">
        <v>83</v>
      </c>
      <c r="AW141" s="12" t="s">
        <v>30</v>
      </c>
      <c r="AX141" s="12" t="s">
        <v>81</v>
      </c>
      <c r="AY141" s="229" t="s">
        <v>124</v>
      </c>
    </row>
    <row r="142" spans="1:65" s="1" customFormat="1" ht="21.75" customHeight="1">
      <c r="A142" s="31"/>
      <c r="B142" s="32"/>
      <c r="C142" s="190">
        <v>11</v>
      </c>
      <c r="D142" s="190" t="s">
        <v>125</v>
      </c>
      <c r="E142" s="191" t="s">
        <v>259</v>
      </c>
      <c r="F142" s="192" t="s">
        <v>260</v>
      </c>
      <c r="G142" s="193" t="s">
        <v>261</v>
      </c>
      <c r="H142" s="194">
        <v>129</v>
      </c>
      <c r="I142" s="195"/>
      <c r="J142" s="196">
        <f>ROUND(I142*H142,2)</f>
        <v>0</v>
      </c>
      <c r="K142" s="197"/>
      <c r="L142" s="36"/>
      <c r="M142" s="198" t="s">
        <v>1</v>
      </c>
      <c r="N142" s="199" t="s">
        <v>38</v>
      </c>
      <c r="O142" s="68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123</v>
      </c>
      <c r="AT142" s="202" t="s">
        <v>125</v>
      </c>
      <c r="AU142" s="202" t="s">
        <v>83</v>
      </c>
      <c r="AY142" s="14" t="s">
        <v>124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4" t="s">
        <v>81</v>
      </c>
      <c r="BK142" s="203">
        <f>ROUND(I142*H142,2)</f>
        <v>0</v>
      </c>
      <c r="BL142" s="14" t="s">
        <v>123</v>
      </c>
      <c r="BM142" s="202" t="s">
        <v>262</v>
      </c>
    </row>
    <row r="143" spans="2:51" s="12" customFormat="1" ht="11.25">
      <c r="B143" s="218"/>
      <c r="C143" s="219"/>
      <c r="D143" s="220" t="s">
        <v>182</v>
      </c>
      <c r="E143" s="221" t="s">
        <v>1</v>
      </c>
      <c r="F143" s="222" t="s">
        <v>263</v>
      </c>
      <c r="G143" s="219"/>
      <c r="H143" s="223">
        <v>129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182</v>
      </c>
      <c r="AU143" s="229" t="s">
        <v>83</v>
      </c>
      <c r="AV143" s="12" t="s">
        <v>83</v>
      </c>
      <c r="AW143" s="12" t="s">
        <v>30</v>
      </c>
      <c r="AX143" s="12" t="s">
        <v>81</v>
      </c>
      <c r="AY143" s="229" t="s">
        <v>124</v>
      </c>
    </row>
    <row r="144" spans="1:65" s="1" customFormat="1" ht="21.75" customHeight="1">
      <c r="A144" s="31"/>
      <c r="B144" s="32"/>
      <c r="C144" s="190">
        <v>12</v>
      </c>
      <c r="D144" s="190" t="s">
        <v>125</v>
      </c>
      <c r="E144" s="191" t="s">
        <v>264</v>
      </c>
      <c r="F144" s="192" t="s">
        <v>265</v>
      </c>
      <c r="G144" s="193" t="s">
        <v>261</v>
      </c>
      <c r="H144" s="194">
        <v>26.15</v>
      </c>
      <c r="I144" s="195"/>
      <c r="J144" s="196">
        <f>ROUND(I144*H144,2)</f>
        <v>0</v>
      </c>
      <c r="K144" s="197"/>
      <c r="L144" s="36"/>
      <c r="M144" s="198" t="s">
        <v>1</v>
      </c>
      <c r="N144" s="199" t="s">
        <v>38</v>
      </c>
      <c r="O144" s="68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2" t="s">
        <v>123</v>
      </c>
      <c r="AT144" s="202" t="s">
        <v>125</v>
      </c>
      <c r="AU144" s="202" t="s">
        <v>83</v>
      </c>
      <c r="AY144" s="14" t="s">
        <v>124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4" t="s">
        <v>81</v>
      </c>
      <c r="BK144" s="203">
        <f>ROUND(I144*H144,2)</f>
        <v>0</v>
      </c>
      <c r="BL144" s="14" t="s">
        <v>123</v>
      </c>
      <c r="BM144" s="202" t="s">
        <v>266</v>
      </c>
    </row>
    <row r="145" spans="2:51" s="12" customFormat="1" ht="11.25">
      <c r="B145" s="218"/>
      <c r="C145" s="219"/>
      <c r="D145" s="220" t="s">
        <v>182</v>
      </c>
      <c r="E145" s="221" t="s">
        <v>1</v>
      </c>
      <c r="F145" s="222" t="s">
        <v>267</v>
      </c>
      <c r="G145" s="219"/>
      <c r="H145" s="223">
        <v>22.4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182</v>
      </c>
      <c r="AU145" s="229" t="s">
        <v>83</v>
      </c>
      <c r="AV145" s="12" t="s">
        <v>83</v>
      </c>
      <c r="AW145" s="12" t="s">
        <v>30</v>
      </c>
      <c r="AX145" s="12" t="s">
        <v>73</v>
      </c>
      <c r="AY145" s="229" t="s">
        <v>124</v>
      </c>
    </row>
    <row r="146" spans="2:51" s="12" customFormat="1" ht="11.25">
      <c r="B146" s="218"/>
      <c r="C146" s="219"/>
      <c r="D146" s="220" t="s">
        <v>182</v>
      </c>
      <c r="E146" s="221" t="s">
        <v>1</v>
      </c>
      <c r="F146" s="222" t="s">
        <v>268</v>
      </c>
      <c r="G146" s="219"/>
      <c r="H146" s="223">
        <v>1.05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182</v>
      </c>
      <c r="AU146" s="229" t="s">
        <v>83</v>
      </c>
      <c r="AV146" s="12" t="s">
        <v>83</v>
      </c>
      <c r="AW146" s="12" t="s">
        <v>30</v>
      </c>
      <c r="AX146" s="12" t="s">
        <v>73</v>
      </c>
      <c r="AY146" s="229" t="s">
        <v>124</v>
      </c>
    </row>
    <row r="147" spans="2:51" s="12" customFormat="1" ht="11.25">
      <c r="B147" s="218"/>
      <c r="C147" s="219"/>
      <c r="D147" s="220" t="s">
        <v>182</v>
      </c>
      <c r="E147" s="221" t="s">
        <v>1</v>
      </c>
      <c r="F147" s="222" t="s">
        <v>269</v>
      </c>
      <c r="G147" s="219"/>
      <c r="H147" s="223">
        <v>2.7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182</v>
      </c>
      <c r="AU147" s="229" t="s">
        <v>83</v>
      </c>
      <c r="AV147" s="12" t="s">
        <v>83</v>
      </c>
      <c r="AW147" s="12" t="s">
        <v>30</v>
      </c>
      <c r="AX147" s="12" t="s">
        <v>73</v>
      </c>
      <c r="AY147" s="229" t="s">
        <v>124</v>
      </c>
    </row>
    <row r="148" spans="1:65" s="1" customFormat="1" ht="21.75" customHeight="1">
      <c r="A148" s="31"/>
      <c r="B148" s="32"/>
      <c r="C148" s="190">
        <v>13</v>
      </c>
      <c r="D148" s="190" t="s">
        <v>125</v>
      </c>
      <c r="E148" s="191" t="s">
        <v>270</v>
      </c>
      <c r="F148" s="192" t="s">
        <v>271</v>
      </c>
      <c r="G148" s="193" t="s">
        <v>261</v>
      </c>
      <c r="H148" s="194">
        <v>834.439</v>
      </c>
      <c r="I148" s="195"/>
      <c r="J148" s="196">
        <f>ROUND(I148*H148,2)</f>
        <v>0</v>
      </c>
      <c r="K148" s="197"/>
      <c r="L148" s="36"/>
      <c r="M148" s="198" t="s">
        <v>1</v>
      </c>
      <c r="N148" s="199" t="s">
        <v>38</v>
      </c>
      <c r="O148" s="68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2" t="s">
        <v>123</v>
      </c>
      <c r="AT148" s="202" t="s">
        <v>125</v>
      </c>
      <c r="AU148" s="202" t="s">
        <v>83</v>
      </c>
      <c r="AY148" s="14" t="s">
        <v>124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4" t="s">
        <v>81</v>
      </c>
      <c r="BK148" s="203">
        <f>ROUND(I148*H148,2)</f>
        <v>0</v>
      </c>
      <c r="BL148" s="14" t="s">
        <v>123</v>
      </c>
      <c r="BM148" s="202" t="s">
        <v>272</v>
      </c>
    </row>
    <row r="149" spans="1:65" s="1" customFormat="1" ht="21.75" customHeight="1">
      <c r="A149" s="31"/>
      <c r="B149" s="32"/>
      <c r="C149" s="190">
        <v>14</v>
      </c>
      <c r="D149" s="190" t="s">
        <v>125</v>
      </c>
      <c r="E149" s="191" t="s">
        <v>273</v>
      </c>
      <c r="F149" s="192" t="s">
        <v>274</v>
      </c>
      <c r="G149" s="193" t="s">
        <v>261</v>
      </c>
      <c r="H149" s="194">
        <v>155.15</v>
      </c>
      <c r="I149" s="195"/>
      <c r="J149" s="196">
        <f>ROUND(I149*H149,2)</f>
        <v>0</v>
      </c>
      <c r="K149" s="197"/>
      <c r="L149" s="36"/>
      <c r="M149" s="198" t="s">
        <v>1</v>
      </c>
      <c r="N149" s="199" t="s">
        <v>38</v>
      </c>
      <c r="O149" s="68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2" t="s">
        <v>123</v>
      </c>
      <c r="AT149" s="202" t="s">
        <v>125</v>
      </c>
      <c r="AU149" s="202" t="s">
        <v>83</v>
      </c>
      <c r="AY149" s="14" t="s">
        <v>124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4" t="s">
        <v>81</v>
      </c>
      <c r="BK149" s="203">
        <f>ROUND(I149*H149,2)</f>
        <v>0</v>
      </c>
      <c r="BL149" s="14" t="s">
        <v>123</v>
      </c>
      <c r="BM149" s="202" t="s">
        <v>275</v>
      </c>
    </row>
    <row r="150" spans="2:51" s="12" customFormat="1" ht="11.25">
      <c r="B150" s="218"/>
      <c r="C150" s="219"/>
      <c r="D150" s="220" t="s">
        <v>182</v>
      </c>
      <c r="E150" s="221" t="s">
        <v>1</v>
      </c>
      <c r="F150" s="222" t="s">
        <v>276</v>
      </c>
      <c r="G150" s="219"/>
      <c r="H150" s="223">
        <v>129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182</v>
      </c>
      <c r="AU150" s="229" t="s">
        <v>83</v>
      </c>
      <c r="AV150" s="12" t="s">
        <v>83</v>
      </c>
      <c r="AW150" s="12" t="s">
        <v>30</v>
      </c>
      <c r="AX150" s="12" t="s">
        <v>73</v>
      </c>
      <c r="AY150" s="229" t="s">
        <v>124</v>
      </c>
    </row>
    <row r="151" spans="2:51" s="12" customFormat="1" ht="11.25">
      <c r="B151" s="218"/>
      <c r="C151" s="219"/>
      <c r="D151" s="220" t="s">
        <v>182</v>
      </c>
      <c r="E151" s="221" t="s">
        <v>1</v>
      </c>
      <c r="F151" s="222" t="s">
        <v>277</v>
      </c>
      <c r="G151" s="219"/>
      <c r="H151" s="223">
        <v>26.15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182</v>
      </c>
      <c r="AU151" s="229" t="s">
        <v>83</v>
      </c>
      <c r="AV151" s="12" t="s">
        <v>83</v>
      </c>
      <c r="AW151" s="12" t="s">
        <v>30</v>
      </c>
      <c r="AX151" s="12" t="s">
        <v>73</v>
      </c>
      <c r="AY151" s="229" t="s">
        <v>124</v>
      </c>
    </row>
    <row r="152" spans="1:65" s="1" customFormat="1" ht="21.75" customHeight="1">
      <c r="A152" s="31"/>
      <c r="B152" s="32"/>
      <c r="C152" s="190">
        <v>15</v>
      </c>
      <c r="D152" s="190" t="s">
        <v>125</v>
      </c>
      <c r="E152" s="191" t="s">
        <v>279</v>
      </c>
      <c r="F152" s="192" t="s">
        <v>280</v>
      </c>
      <c r="G152" s="193" t="s">
        <v>261</v>
      </c>
      <c r="H152" s="194">
        <v>756.79</v>
      </c>
      <c r="I152" s="195"/>
      <c r="J152" s="196">
        <f>ROUND(I152*H152,2)</f>
        <v>0</v>
      </c>
      <c r="K152" s="197"/>
      <c r="L152" s="36"/>
      <c r="M152" s="198" t="s">
        <v>1</v>
      </c>
      <c r="N152" s="199" t="s">
        <v>38</v>
      </c>
      <c r="O152" s="68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2" t="s">
        <v>123</v>
      </c>
      <c r="AT152" s="202" t="s">
        <v>125</v>
      </c>
      <c r="AU152" s="202" t="s">
        <v>83</v>
      </c>
      <c r="AY152" s="14" t="s">
        <v>124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4" t="s">
        <v>81</v>
      </c>
      <c r="BK152" s="203">
        <f>ROUND(I152*H152,2)</f>
        <v>0</v>
      </c>
      <c r="BL152" s="14" t="s">
        <v>123</v>
      </c>
      <c r="BM152" s="202" t="s">
        <v>281</v>
      </c>
    </row>
    <row r="153" spans="2:51" s="12" customFormat="1" ht="11.25">
      <c r="B153" s="218"/>
      <c r="C153" s="219"/>
      <c r="D153" s="220" t="s">
        <v>182</v>
      </c>
      <c r="E153" s="221" t="s">
        <v>1</v>
      </c>
      <c r="F153" s="222" t="s">
        <v>276</v>
      </c>
      <c r="G153" s="219"/>
      <c r="H153" s="223">
        <v>129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182</v>
      </c>
      <c r="AU153" s="229" t="s">
        <v>83</v>
      </c>
      <c r="AV153" s="12" t="s">
        <v>83</v>
      </c>
      <c r="AW153" s="12" t="s">
        <v>30</v>
      </c>
      <c r="AX153" s="12" t="s">
        <v>73</v>
      </c>
      <c r="AY153" s="229" t="s">
        <v>124</v>
      </c>
    </row>
    <row r="154" spans="2:51" s="12" customFormat="1" ht="11.25">
      <c r="B154" s="218"/>
      <c r="C154" s="219"/>
      <c r="D154" s="220" t="s">
        <v>182</v>
      </c>
      <c r="E154" s="221" t="s">
        <v>1</v>
      </c>
      <c r="F154" s="222" t="s">
        <v>282</v>
      </c>
      <c r="G154" s="219"/>
      <c r="H154" s="223">
        <v>129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182</v>
      </c>
      <c r="AU154" s="229" t="s">
        <v>83</v>
      </c>
      <c r="AV154" s="12" t="s">
        <v>83</v>
      </c>
      <c r="AW154" s="12" t="s">
        <v>30</v>
      </c>
      <c r="AX154" s="12" t="s">
        <v>73</v>
      </c>
      <c r="AY154" s="229" t="s">
        <v>124</v>
      </c>
    </row>
    <row r="155" spans="2:51" s="12" customFormat="1" ht="11.25">
      <c r="B155" s="218"/>
      <c r="C155" s="219"/>
      <c r="D155" s="220" t="s">
        <v>182</v>
      </c>
      <c r="E155" s="221" t="s">
        <v>1</v>
      </c>
      <c r="F155" s="222" t="s">
        <v>283</v>
      </c>
      <c r="G155" s="219"/>
      <c r="H155" s="223">
        <v>292.3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182</v>
      </c>
      <c r="AU155" s="229" t="s">
        <v>83</v>
      </c>
      <c r="AV155" s="12" t="s">
        <v>83</v>
      </c>
      <c r="AW155" s="12" t="s">
        <v>30</v>
      </c>
      <c r="AX155" s="12" t="s">
        <v>73</v>
      </c>
      <c r="AY155" s="229" t="s">
        <v>124</v>
      </c>
    </row>
    <row r="156" spans="2:51" s="12" customFormat="1" ht="11.25">
      <c r="B156" s="218"/>
      <c r="C156" s="219"/>
      <c r="D156" s="220" t="s">
        <v>182</v>
      </c>
      <c r="E156" s="221" t="s">
        <v>1</v>
      </c>
      <c r="F156" s="222" t="s">
        <v>284</v>
      </c>
      <c r="G156" s="219"/>
      <c r="H156" s="223">
        <v>206.49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182</v>
      </c>
      <c r="AU156" s="229" t="s">
        <v>83</v>
      </c>
      <c r="AV156" s="12" t="s">
        <v>83</v>
      </c>
      <c r="AW156" s="12" t="s">
        <v>30</v>
      </c>
      <c r="AX156" s="12" t="s">
        <v>73</v>
      </c>
      <c r="AY156" s="229" t="s">
        <v>124</v>
      </c>
    </row>
    <row r="157" spans="1:65" s="1" customFormat="1" ht="21.75" customHeight="1">
      <c r="A157" s="31"/>
      <c r="B157" s="32"/>
      <c r="C157" s="190">
        <v>16</v>
      </c>
      <c r="D157" s="190" t="s">
        <v>125</v>
      </c>
      <c r="E157" s="191" t="s">
        <v>285</v>
      </c>
      <c r="F157" s="192" t="s">
        <v>286</v>
      </c>
      <c r="G157" s="193" t="s">
        <v>261</v>
      </c>
      <c r="H157" s="194">
        <v>274.3</v>
      </c>
      <c r="I157" s="195"/>
      <c r="J157" s="196">
        <f>ROUND(I157*H157,2)</f>
        <v>0</v>
      </c>
      <c r="K157" s="197"/>
      <c r="L157" s="36"/>
      <c r="M157" s="198" t="s">
        <v>1</v>
      </c>
      <c r="N157" s="199" t="s">
        <v>38</v>
      </c>
      <c r="O157" s="68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2" t="s">
        <v>123</v>
      </c>
      <c r="AT157" s="202" t="s">
        <v>125</v>
      </c>
      <c r="AU157" s="202" t="s">
        <v>83</v>
      </c>
      <c r="AY157" s="14" t="s">
        <v>124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4" t="s">
        <v>81</v>
      </c>
      <c r="BK157" s="203">
        <f>ROUND(I157*H157,2)</f>
        <v>0</v>
      </c>
      <c r="BL157" s="14" t="s">
        <v>123</v>
      </c>
      <c r="BM157" s="202" t="s">
        <v>287</v>
      </c>
    </row>
    <row r="158" spans="2:51" s="12" customFormat="1" ht="11.25">
      <c r="B158" s="218"/>
      <c r="C158" s="219"/>
      <c r="D158" s="220" t="s">
        <v>182</v>
      </c>
      <c r="E158" s="221" t="s">
        <v>1</v>
      </c>
      <c r="F158" s="222" t="s">
        <v>276</v>
      </c>
      <c r="G158" s="219"/>
      <c r="H158" s="223">
        <v>129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182</v>
      </c>
      <c r="AU158" s="229" t="s">
        <v>83</v>
      </c>
      <c r="AV158" s="12" t="s">
        <v>83</v>
      </c>
      <c r="AW158" s="12" t="s">
        <v>30</v>
      </c>
      <c r="AX158" s="12" t="s">
        <v>73</v>
      </c>
      <c r="AY158" s="229" t="s">
        <v>124</v>
      </c>
    </row>
    <row r="159" spans="2:51" s="12" customFormat="1" ht="11.25">
      <c r="B159" s="218"/>
      <c r="C159" s="219"/>
      <c r="D159" s="220" t="s">
        <v>182</v>
      </c>
      <c r="E159" s="221" t="s">
        <v>1</v>
      </c>
      <c r="F159" s="222" t="s">
        <v>288</v>
      </c>
      <c r="G159" s="219"/>
      <c r="H159" s="223">
        <v>145.3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182</v>
      </c>
      <c r="AU159" s="229" t="s">
        <v>83</v>
      </c>
      <c r="AV159" s="12" t="s">
        <v>83</v>
      </c>
      <c r="AW159" s="12" t="s">
        <v>30</v>
      </c>
      <c r="AX159" s="12" t="s">
        <v>73</v>
      </c>
      <c r="AY159" s="229" t="s">
        <v>124</v>
      </c>
    </row>
    <row r="160" spans="1:65" s="1" customFormat="1" ht="16.5" customHeight="1">
      <c r="A160" s="31"/>
      <c r="B160" s="32"/>
      <c r="C160" s="190">
        <v>17</v>
      </c>
      <c r="D160" s="190" t="s">
        <v>125</v>
      </c>
      <c r="E160" s="191" t="s">
        <v>290</v>
      </c>
      <c r="F160" s="192" t="s">
        <v>291</v>
      </c>
      <c r="G160" s="193" t="s">
        <v>261</v>
      </c>
      <c r="H160" s="194">
        <v>361.64</v>
      </c>
      <c r="I160" s="195"/>
      <c r="J160" s="196">
        <f>ROUND(I160*H160,2)</f>
        <v>0</v>
      </c>
      <c r="K160" s="197"/>
      <c r="L160" s="36"/>
      <c r="M160" s="198" t="s">
        <v>1</v>
      </c>
      <c r="N160" s="199" t="s">
        <v>38</v>
      </c>
      <c r="O160" s="68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2" t="s">
        <v>123</v>
      </c>
      <c r="AT160" s="202" t="s">
        <v>125</v>
      </c>
      <c r="AU160" s="202" t="s">
        <v>83</v>
      </c>
      <c r="AY160" s="14" t="s">
        <v>124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4" t="s">
        <v>81</v>
      </c>
      <c r="BK160" s="203">
        <f>ROUND(I160*H160,2)</f>
        <v>0</v>
      </c>
      <c r="BL160" s="14" t="s">
        <v>123</v>
      </c>
      <c r="BM160" s="202" t="s">
        <v>292</v>
      </c>
    </row>
    <row r="161" spans="2:51" s="12" customFormat="1" ht="11.25">
      <c r="B161" s="218"/>
      <c r="C161" s="219"/>
      <c r="D161" s="220" t="s">
        <v>182</v>
      </c>
      <c r="E161" s="221" t="s">
        <v>1</v>
      </c>
      <c r="F161" s="222" t="s">
        <v>276</v>
      </c>
      <c r="G161" s="219"/>
      <c r="H161" s="223">
        <v>129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182</v>
      </c>
      <c r="AU161" s="229" t="s">
        <v>83</v>
      </c>
      <c r="AV161" s="12" t="s">
        <v>83</v>
      </c>
      <c r="AW161" s="12" t="s">
        <v>30</v>
      </c>
      <c r="AX161" s="12" t="s">
        <v>73</v>
      </c>
      <c r="AY161" s="229" t="s">
        <v>124</v>
      </c>
    </row>
    <row r="162" spans="2:51" s="12" customFormat="1" ht="11.25">
      <c r="B162" s="218"/>
      <c r="C162" s="219"/>
      <c r="D162" s="220" t="s">
        <v>182</v>
      </c>
      <c r="E162" s="221" t="s">
        <v>1</v>
      </c>
      <c r="F162" s="222" t="s">
        <v>277</v>
      </c>
      <c r="G162" s="219"/>
      <c r="H162" s="223">
        <v>26.15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182</v>
      </c>
      <c r="AU162" s="229" t="s">
        <v>83</v>
      </c>
      <c r="AV162" s="12" t="s">
        <v>83</v>
      </c>
      <c r="AW162" s="12" t="s">
        <v>30</v>
      </c>
      <c r="AX162" s="12" t="s">
        <v>73</v>
      </c>
      <c r="AY162" s="229" t="s">
        <v>124</v>
      </c>
    </row>
    <row r="163" spans="2:51" s="12" customFormat="1" ht="11.25">
      <c r="B163" s="218"/>
      <c r="C163" s="219"/>
      <c r="D163" s="220" t="s">
        <v>182</v>
      </c>
      <c r="E163" s="221" t="s">
        <v>1</v>
      </c>
      <c r="F163" s="222" t="s">
        <v>293</v>
      </c>
      <c r="G163" s="219"/>
      <c r="H163" s="223">
        <v>206.49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182</v>
      </c>
      <c r="AU163" s="229" t="s">
        <v>83</v>
      </c>
      <c r="AV163" s="12" t="s">
        <v>83</v>
      </c>
      <c r="AW163" s="12" t="s">
        <v>30</v>
      </c>
      <c r="AX163" s="12" t="s">
        <v>73</v>
      </c>
      <c r="AY163" s="229" t="s">
        <v>124</v>
      </c>
    </row>
    <row r="164" spans="1:65" s="1" customFormat="1" ht="21.75" customHeight="1">
      <c r="A164" s="31"/>
      <c r="B164" s="32"/>
      <c r="C164" s="190">
        <v>18</v>
      </c>
      <c r="D164" s="190" t="s">
        <v>125</v>
      </c>
      <c r="E164" s="191" t="s">
        <v>295</v>
      </c>
      <c r="F164" s="192" t="s">
        <v>296</v>
      </c>
      <c r="G164" s="193" t="s">
        <v>261</v>
      </c>
      <c r="H164" s="194">
        <v>84</v>
      </c>
      <c r="I164" s="195"/>
      <c r="J164" s="196">
        <f>ROUND(I164*H164,2)</f>
        <v>0</v>
      </c>
      <c r="K164" s="197"/>
      <c r="L164" s="36"/>
      <c r="M164" s="198" t="s">
        <v>1</v>
      </c>
      <c r="N164" s="199" t="s">
        <v>38</v>
      </c>
      <c r="O164" s="68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2" t="s">
        <v>123</v>
      </c>
      <c r="AT164" s="202" t="s">
        <v>125</v>
      </c>
      <c r="AU164" s="202" t="s">
        <v>83</v>
      </c>
      <c r="AY164" s="14" t="s">
        <v>124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4" t="s">
        <v>81</v>
      </c>
      <c r="BK164" s="203">
        <f>ROUND(I164*H164,2)</f>
        <v>0</v>
      </c>
      <c r="BL164" s="14" t="s">
        <v>123</v>
      </c>
      <c r="BM164" s="202" t="s">
        <v>297</v>
      </c>
    </row>
    <row r="165" spans="2:51" s="12" customFormat="1" ht="11.25">
      <c r="B165" s="218"/>
      <c r="C165" s="219"/>
      <c r="D165" s="220" t="s">
        <v>182</v>
      </c>
      <c r="E165" s="221" t="s">
        <v>1</v>
      </c>
      <c r="F165" s="222" t="s">
        <v>298</v>
      </c>
      <c r="G165" s="219"/>
      <c r="H165" s="223">
        <v>37.8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182</v>
      </c>
      <c r="AU165" s="229" t="s">
        <v>83</v>
      </c>
      <c r="AV165" s="12" t="s">
        <v>83</v>
      </c>
      <c r="AW165" s="12" t="s">
        <v>30</v>
      </c>
      <c r="AX165" s="12" t="s">
        <v>73</v>
      </c>
      <c r="AY165" s="229" t="s">
        <v>124</v>
      </c>
    </row>
    <row r="166" spans="2:51" s="12" customFormat="1" ht="11.25">
      <c r="B166" s="218"/>
      <c r="C166" s="219"/>
      <c r="D166" s="220" t="s">
        <v>182</v>
      </c>
      <c r="E166" s="221" t="s">
        <v>1</v>
      </c>
      <c r="F166" s="222" t="s">
        <v>299</v>
      </c>
      <c r="G166" s="219"/>
      <c r="H166" s="223">
        <v>46.2</v>
      </c>
      <c r="I166" s="224"/>
      <c r="J166" s="219"/>
      <c r="K166" s="219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182</v>
      </c>
      <c r="AU166" s="229" t="s">
        <v>83</v>
      </c>
      <c r="AV166" s="12" t="s">
        <v>83</v>
      </c>
      <c r="AW166" s="12" t="s">
        <v>30</v>
      </c>
      <c r="AX166" s="12" t="s">
        <v>73</v>
      </c>
      <c r="AY166" s="229" t="s">
        <v>124</v>
      </c>
    </row>
    <row r="167" spans="1:65" s="1" customFormat="1" ht="21.75" customHeight="1">
      <c r="A167" s="31"/>
      <c r="B167" s="32"/>
      <c r="C167" s="190">
        <v>19</v>
      </c>
      <c r="D167" s="190" t="s">
        <v>125</v>
      </c>
      <c r="E167" s="191" t="s">
        <v>301</v>
      </c>
      <c r="F167" s="192" t="s">
        <v>302</v>
      </c>
      <c r="G167" s="193" t="s">
        <v>180</v>
      </c>
      <c r="H167" s="194">
        <v>351</v>
      </c>
      <c r="I167" s="195"/>
      <c r="J167" s="196">
        <f>ROUND(I167*H167,2)</f>
        <v>0</v>
      </c>
      <c r="K167" s="197"/>
      <c r="L167" s="36"/>
      <c r="M167" s="198" t="s">
        <v>1</v>
      </c>
      <c r="N167" s="199" t="s">
        <v>38</v>
      </c>
      <c r="O167" s="68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2" t="s">
        <v>123</v>
      </c>
      <c r="AT167" s="202" t="s">
        <v>125</v>
      </c>
      <c r="AU167" s="202" t="s">
        <v>83</v>
      </c>
      <c r="AY167" s="14" t="s">
        <v>124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4" t="s">
        <v>81</v>
      </c>
      <c r="BK167" s="203">
        <f>ROUND(I167*H167,2)</f>
        <v>0</v>
      </c>
      <c r="BL167" s="14" t="s">
        <v>123</v>
      </c>
      <c r="BM167" s="202" t="s">
        <v>303</v>
      </c>
    </row>
    <row r="168" spans="2:51" s="12" customFormat="1" ht="11.25">
      <c r="B168" s="218"/>
      <c r="C168" s="219"/>
      <c r="D168" s="220" t="s">
        <v>182</v>
      </c>
      <c r="E168" s="221" t="s">
        <v>1</v>
      </c>
      <c r="F168" s="222" t="s">
        <v>304</v>
      </c>
      <c r="G168" s="219"/>
      <c r="H168" s="223">
        <v>351</v>
      </c>
      <c r="I168" s="224"/>
      <c r="J168" s="219"/>
      <c r="K168" s="219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182</v>
      </c>
      <c r="AU168" s="229" t="s">
        <v>83</v>
      </c>
      <c r="AV168" s="12" t="s">
        <v>83</v>
      </c>
      <c r="AW168" s="12" t="s">
        <v>30</v>
      </c>
      <c r="AX168" s="12" t="s">
        <v>73</v>
      </c>
      <c r="AY168" s="229" t="s">
        <v>124</v>
      </c>
    </row>
    <row r="169" spans="1:65" s="1" customFormat="1" ht="21.75" customHeight="1">
      <c r="A169" s="31"/>
      <c r="B169" s="32"/>
      <c r="C169" s="190">
        <v>20</v>
      </c>
      <c r="D169" s="190" t="s">
        <v>125</v>
      </c>
      <c r="E169" s="191" t="s">
        <v>306</v>
      </c>
      <c r="F169" s="192" t="s">
        <v>307</v>
      </c>
      <c r="G169" s="193" t="s">
        <v>180</v>
      </c>
      <c r="H169" s="194">
        <v>1485.9</v>
      </c>
      <c r="I169" s="195"/>
      <c r="J169" s="196">
        <f>ROUND(I169*H169,2)</f>
        <v>0</v>
      </c>
      <c r="K169" s="197"/>
      <c r="L169" s="36"/>
      <c r="M169" s="198" t="s">
        <v>1</v>
      </c>
      <c r="N169" s="199" t="s">
        <v>38</v>
      </c>
      <c r="O169" s="68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2" t="s">
        <v>123</v>
      </c>
      <c r="AT169" s="202" t="s">
        <v>125</v>
      </c>
      <c r="AU169" s="202" t="s">
        <v>83</v>
      </c>
      <c r="AY169" s="14" t="s">
        <v>124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4" t="s">
        <v>81</v>
      </c>
      <c r="BK169" s="203">
        <f>ROUND(I169*H169,2)</f>
        <v>0</v>
      </c>
      <c r="BL169" s="14" t="s">
        <v>123</v>
      </c>
      <c r="BM169" s="202" t="s">
        <v>308</v>
      </c>
    </row>
    <row r="170" spans="2:51" s="12" customFormat="1" ht="22.5">
      <c r="B170" s="218"/>
      <c r="C170" s="219"/>
      <c r="D170" s="220" t="s">
        <v>182</v>
      </c>
      <c r="E170" s="221" t="s">
        <v>1</v>
      </c>
      <c r="F170" s="222" t="s">
        <v>309</v>
      </c>
      <c r="G170" s="219"/>
      <c r="H170" s="223">
        <v>1485.9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182</v>
      </c>
      <c r="AU170" s="229" t="s">
        <v>83</v>
      </c>
      <c r="AV170" s="12" t="s">
        <v>83</v>
      </c>
      <c r="AW170" s="12" t="s">
        <v>30</v>
      </c>
      <c r="AX170" s="12" t="s">
        <v>81</v>
      </c>
      <c r="AY170" s="229" t="s">
        <v>124</v>
      </c>
    </row>
    <row r="171" spans="1:65" s="1" customFormat="1" ht="21.75" customHeight="1">
      <c r="A171" s="31"/>
      <c r="B171" s="32"/>
      <c r="C171" s="190">
        <v>21</v>
      </c>
      <c r="D171" s="190" t="s">
        <v>125</v>
      </c>
      <c r="E171" s="191" t="s">
        <v>311</v>
      </c>
      <c r="F171" s="192" t="s">
        <v>312</v>
      </c>
      <c r="G171" s="193" t="s">
        <v>180</v>
      </c>
      <c r="H171" s="194">
        <v>642.915</v>
      </c>
      <c r="I171" s="195"/>
      <c r="J171" s="196">
        <f>ROUND(I171*H171,2)</f>
        <v>0</v>
      </c>
      <c r="K171" s="197"/>
      <c r="L171" s="36"/>
      <c r="M171" s="198" t="s">
        <v>1</v>
      </c>
      <c r="N171" s="199" t="s">
        <v>38</v>
      </c>
      <c r="O171" s="68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2" t="s">
        <v>123</v>
      </c>
      <c r="AT171" s="202" t="s">
        <v>125</v>
      </c>
      <c r="AU171" s="202" t="s">
        <v>83</v>
      </c>
      <c r="AY171" s="14" t="s">
        <v>124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4" t="s">
        <v>81</v>
      </c>
      <c r="BK171" s="203">
        <f>ROUND(I171*H171,2)</f>
        <v>0</v>
      </c>
      <c r="BL171" s="14" t="s">
        <v>123</v>
      </c>
      <c r="BM171" s="202" t="s">
        <v>313</v>
      </c>
    </row>
    <row r="172" spans="2:51" s="12" customFormat="1" ht="11.25">
      <c r="B172" s="218"/>
      <c r="C172" s="219"/>
      <c r="D172" s="220" t="s">
        <v>182</v>
      </c>
      <c r="E172" s="221" t="s">
        <v>1</v>
      </c>
      <c r="F172" s="222" t="s">
        <v>314</v>
      </c>
      <c r="G172" s="219"/>
      <c r="H172" s="223">
        <v>642.915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182</v>
      </c>
      <c r="AU172" s="229" t="s">
        <v>83</v>
      </c>
      <c r="AV172" s="12" t="s">
        <v>83</v>
      </c>
      <c r="AW172" s="12" t="s">
        <v>30</v>
      </c>
      <c r="AX172" s="12" t="s">
        <v>81</v>
      </c>
      <c r="AY172" s="229" t="s">
        <v>124</v>
      </c>
    </row>
    <row r="173" spans="1:65" s="1" customFormat="1" ht="21.75" customHeight="1">
      <c r="A173" s="31"/>
      <c r="B173" s="32"/>
      <c r="C173" s="190">
        <v>22</v>
      </c>
      <c r="D173" s="190" t="s">
        <v>125</v>
      </c>
      <c r="E173" s="191" t="s">
        <v>315</v>
      </c>
      <c r="F173" s="192" t="s">
        <v>316</v>
      </c>
      <c r="G173" s="193" t="s">
        <v>180</v>
      </c>
      <c r="H173" s="194">
        <v>1193.985</v>
      </c>
      <c r="I173" s="195"/>
      <c r="J173" s="196">
        <f>ROUND(I173*H173,2)</f>
        <v>0</v>
      </c>
      <c r="K173" s="197"/>
      <c r="L173" s="36"/>
      <c r="M173" s="198" t="s">
        <v>1</v>
      </c>
      <c r="N173" s="199" t="s">
        <v>38</v>
      </c>
      <c r="O173" s="68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2" t="s">
        <v>123</v>
      </c>
      <c r="AT173" s="202" t="s">
        <v>125</v>
      </c>
      <c r="AU173" s="202" t="s">
        <v>83</v>
      </c>
      <c r="AY173" s="14" t="s">
        <v>124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4" t="s">
        <v>81</v>
      </c>
      <c r="BK173" s="203">
        <f>ROUND(I173*H173,2)</f>
        <v>0</v>
      </c>
      <c r="BL173" s="14" t="s">
        <v>123</v>
      </c>
      <c r="BM173" s="202" t="s">
        <v>317</v>
      </c>
    </row>
    <row r="174" spans="2:51" s="12" customFormat="1" ht="11.25">
      <c r="B174" s="218"/>
      <c r="C174" s="219"/>
      <c r="D174" s="220" t="s">
        <v>182</v>
      </c>
      <c r="E174" s="221" t="s">
        <v>1</v>
      </c>
      <c r="F174" s="222" t="s">
        <v>318</v>
      </c>
      <c r="G174" s="219"/>
      <c r="H174" s="223">
        <v>1193.985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182</v>
      </c>
      <c r="AU174" s="229" t="s">
        <v>83</v>
      </c>
      <c r="AV174" s="12" t="s">
        <v>83</v>
      </c>
      <c r="AW174" s="12" t="s">
        <v>30</v>
      </c>
      <c r="AX174" s="12" t="s">
        <v>81</v>
      </c>
      <c r="AY174" s="229" t="s">
        <v>124</v>
      </c>
    </row>
    <row r="175" spans="1:65" s="1" customFormat="1" ht="16.5" customHeight="1">
      <c r="A175" s="31"/>
      <c r="B175" s="32"/>
      <c r="C175" s="233">
        <v>23</v>
      </c>
      <c r="D175" s="233" t="s">
        <v>320</v>
      </c>
      <c r="E175" s="234" t="s">
        <v>321</v>
      </c>
      <c r="F175" s="235" t="s">
        <v>322</v>
      </c>
      <c r="G175" s="236" t="s">
        <v>323</v>
      </c>
      <c r="H175" s="237">
        <v>27.554</v>
      </c>
      <c r="I175" s="238"/>
      <c r="J175" s="239">
        <f>ROUND(I175*H175,2)</f>
        <v>0</v>
      </c>
      <c r="K175" s="240"/>
      <c r="L175" s="241"/>
      <c r="M175" s="242" t="s">
        <v>1</v>
      </c>
      <c r="N175" s="243" t="s">
        <v>38</v>
      </c>
      <c r="O175" s="68"/>
      <c r="P175" s="200">
        <f>O175*H175</f>
        <v>0</v>
      </c>
      <c r="Q175" s="200">
        <v>0.001</v>
      </c>
      <c r="R175" s="200">
        <f>Q175*H175</f>
        <v>0.027554</v>
      </c>
      <c r="S175" s="200">
        <v>0</v>
      </c>
      <c r="T175" s="201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2" t="s">
        <v>151</v>
      </c>
      <c r="AT175" s="202" t="s">
        <v>320</v>
      </c>
      <c r="AU175" s="202" t="s">
        <v>83</v>
      </c>
      <c r="AY175" s="14" t="s">
        <v>124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4" t="s">
        <v>81</v>
      </c>
      <c r="BK175" s="203">
        <f>ROUND(I175*H175,2)</f>
        <v>0</v>
      </c>
      <c r="BL175" s="14" t="s">
        <v>123</v>
      </c>
      <c r="BM175" s="202" t="s">
        <v>324</v>
      </c>
    </row>
    <row r="176" spans="2:51" s="12" customFormat="1" ht="11.25">
      <c r="B176" s="218"/>
      <c r="C176" s="219"/>
      <c r="D176" s="220" t="s">
        <v>182</v>
      </c>
      <c r="E176" s="221" t="s">
        <v>1</v>
      </c>
      <c r="F176" s="222" t="s">
        <v>325</v>
      </c>
      <c r="G176" s="219"/>
      <c r="H176" s="223">
        <v>1836.9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182</v>
      </c>
      <c r="AU176" s="229" t="s">
        <v>83</v>
      </c>
      <c r="AV176" s="12" t="s">
        <v>83</v>
      </c>
      <c r="AW176" s="12" t="s">
        <v>30</v>
      </c>
      <c r="AX176" s="12" t="s">
        <v>81</v>
      </c>
      <c r="AY176" s="229" t="s">
        <v>124</v>
      </c>
    </row>
    <row r="177" spans="2:51" s="12" customFormat="1" ht="11.25">
      <c r="B177" s="218"/>
      <c r="C177" s="219"/>
      <c r="D177" s="220" t="s">
        <v>182</v>
      </c>
      <c r="E177" s="219"/>
      <c r="F177" s="222" t="s">
        <v>326</v>
      </c>
      <c r="G177" s="219"/>
      <c r="H177" s="223">
        <v>27.554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182</v>
      </c>
      <c r="AU177" s="229" t="s">
        <v>83</v>
      </c>
      <c r="AV177" s="12" t="s">
        <v>83</v>
      </c>
      <c r="AW177" s="12" t="s">
        <v>4</v>
      </c>
      <c r="AX177" s="12" t="s">
        <v>81</v>
      </c>
      <c r="AY177" s="229" t="s">
        <v>124</v>
      </c>
    </row>
    <row r="178" spans="1:65" s="1" customFormat="1" ht="21.75" customHeight="1">
      <c r="A178" s="31"/>
      <c r="B178" s="32"/>
      <c r="C178" s="190">
        <v>24</v>
      </c>
      <c r="D178" s="190" t="s">
        <v>125</v>
      </c>
      <c r="E178" s="191" t="s">
        <v>328</v>
      </c>
      <c r="F178" s="192" t="s">
        <v>329</v>
      </c>
      <c r="G178" s="193" t="s">
        <v>180</v>
      </c>
      <c r="H178" s="194">
        <v>1551.5</v>
      </c>
      <c r="I178" s="195"/>
      <c r="J178" s="196">
        <f>ROUND(I178*H178,2)</f>
        <v>0</v>
      </c>
      <c r="K178" s="197"/>
      <c r="L178" s="36"/>
      <c r="M178" s="198" t="s">
        <v>1</v>
      </c>
      <c r="N178" s="199" t="s">
        <v>38</v>
      </c>
      <c r="O178" s="68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2" t="s">
        <v>123</v>
      </c>
      <c r="AT178" s="202" t="s">
        <v>125</v>
      </c>
      <c r="AU178" s="202" t="s">
        <v>83</v>
      </c>
      <c r="AY178" s="14" t="s">
        <v>124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4" t="s">
        <v>81</v>
      </c>
      <c r="BK178" s="203">
        <f>ROUND(I178*H178,2)</f>
        <v>0</v>
      </c>
      <c r="BL178" s="14" t="s">
        <v>123</v>
      </c>
      <c r="BM178" s="202" t="s">
        <v>330</v>
      </c>
    </row>
    <row r="179" spans="2:51" s="12" customFormat="1" ht="11.25">
      <c r="B179" s="218"/>
      <c r="C179" s="219"/>
      <c r="D179" s="220" t="s">
        <v>182</v>
      </c>
      <c r="E179" s="221" t="s">
        <v>1</v>
      </c>
      <c r="F179" s="222" t="s">
        <v>331</v>
      </c>
      <c r="G179" s="219"/>
      <c r="H179" s="223">
        <v>1551.5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182</v>
      </c>
      <c r="AU179" s="229" t="s">
        <v>83</v>
      </c>
      <c r="AV179" s="12" t="s">
        <v>83</v>
      </c>
      <c r="AW179" s="12" t="s">
        <v>30</v>
      </c>
      <c r="AX179" s="12" t="s">
        <v>81</v>
      </c>
      <c r="AY179" s="229" t="s">
        <v>124</v>
      </c>
    </row>
    <row r="180" spans="1:65" s="1" customFormat="1" ht="21.75" customHeight="1">
      <c r="A180" s="31"/>
      <c r="B180" s="32"/>
      <c r="C180" s="190">
        <v>25</v>
      </c>
      <c r="D180" s="190" t="s">
        <v>125</v>
      </c>
      <c r="E180" s="191" t="s">
        <v>333</v>
      </c>
      <c r="F180" s="192" t="s">
        <v>334</v>
      </c>
      <c r="G180" s="193" t="s">
        <v>180</v>
      </c>
      <c r="H180" s="194">
        <v>228</v>
      </c>
      <c r="I180" s="195"/>
      <c r="J180" s="196">
        <f>ROUND(I180*H180,2)</f>
        <v>0</v>
      </c>
      <c r="K180" s="197"/>
      <c r="L180" s="36"/>
      <c r="M180" s="198" t="s">
        <v>1</v>
      </c>
      <c r="N180" s="199" t="s">
        <v>38</v>
      </c>
      <c r="O180" s="68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2" t="s">
        <v>123</v>
      </c>
      <c r="AT180" s="202" t="s">
        <v>125</v>
      </c>
      <c r="AU180" s="202" t="s">
        <v>83</v>
      </c>
      <c r="AY180" s="14" t="s">
        <v>124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4" t="s">
        <v>81</v>
      </c>
      <c r="BK180" s="203">
        <f>ROUND(I180*H180,2)</f>
        <v>0</v>
      </c>
      <c r="BL180" s="14" t="s">
        <v>123</v>
      </c>
      <c r="BM180" s="202" t="s">
        <v>335</v>
      </c>
    </row>
    <row r="181" spans="2:51" s="12" customFormat="1" ht="11.25">
      <c r="B181" s="218"/>
      <c r="C181" s="219"/>
      <c r="D181" s="220" t="s">
        <v>182</v>
      </c>
      <c r="E181" s="221" t="s">
        <v>1</v>
      </c>
      <c r="F181" s="222" t="s">
        <v>336</v>
      </c>
      <c r="G181" s="219"/>
      <c r="H181" s="223">
        <v>228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182</v>
      </c>
      <c r="AU181" s="229" t="s">
        <v>83</v>
      </c>
      <c r="AV181" s="12" t="s">
        <v>83</v>
      </c>
      <c r="AW181" s="12" t="s">
        <v>30</v>
      </c>
      <c r="AX181" s="12" t="s">
        <v>81</v>
      </c>
      <c r="AY181" s="229" t="s">
        <v>124</v>
      </c>
    </row>
    <row r="182" spans="1:65" s="1" customFormat="1" ht="21.75" customHeight="1">
      <c r="A182" s="31"/>
      <c r="B182" s="32"/>
      <c r="C182" s="190">
        <v>26</v>
      </c>
      <c r="D182" s="190" t="s">
        <v>125</v>
      </c>
      <c r="E182" s="191" t="s">
        <v>338</v>
      </c>
      <c r="F182" s="192" t="s">
        <v>339</v>
      </c>
      <c r="G182" s="193" t="s">
        <v>191</v>
      </c>
      <c r="H182" s="194">
        <v>1</v>
      </c>
      <c r="I182" s="195"/>
      <c r="J182" s="196">
        <f>ROUND(I182*H182,2)</f>
        <v>0</v>
      </c>
      <c r="K182" s="197"/>
      <c r="L182" s="36"/>
      <c r="M182" s="198" t="s">
        <v>1</v>
      </c>
      <c r="N182" s="199" t="s">
        <v>38</v>
      </c>
      <c r="O182" s="68"/>
      <c r="P182" s="200">
        <f>O182*H182</f>
        <v>0</v>
      </c>
      <c r="Q182" s="200">
        <v>0.01281</v>
      </c>
      <c r="R182" s="200">
        <f>Q182*H182</f>
        <v>0.01281</v>
      </c>
      <c r="S182" s="200">
        <v>0</v>
      </c>
      <c r="T182" s="201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2" t="s">
        <v>128</v>
      </c>
      <c r="AT182" s="202" t="s">
        <v>125</v>
      </c>
      <c r="AU182" s="202" t="s">
        <v>83</v>
      </c>
      <c r="AY182" s="14" t="s">
        <v>124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4" t="s">
        <v>81</v>
      </c>
      <c r="BK182" s="203">
        <f>ROUND(I182*H182,2)</f>
        <v>0</v>
      </c>
      <c r="BL182" s="14" t="s">
        <v>128</v>
      </c>
      <c r="BM182" s="202" t="s">
        <v>340</v>
      </c>
    </row>
    <row r="183" spans="2:63" s="10" customFormat="1" ht="22.5" customHeight="1">
      <c r="B183" s="176"/>
      <c r="C183" s="177"/>
      <c r="D183" s="178" t="s">
        <v>72</v>
      </c>
      <c r="E183" s="216" t="s">
        <v>83</v>
      </c>
      <c r="F183" s="216" t="s">
        <v>341</v>
      </c>
      <c r="G183" s="177"/>
      <c r="H183" s="177"/>
      <c r="I183" s="180"/>
      <c r="J183" s="217">
        <f>BK183</f>
        <v>0</v>
      </c>
      <c r="K183" s="177"/>
      <c r="L183" s="182"/>
      <c r="M183" s="183"/>
      <c r="N183" s="184"/>
      <c r="O183" s="184"/>
      <c r="P183" s="185">
        <f>SUM(P184:P189)</f>
        <v>0</v>
      </c>
      <c r="Q183" s="184"/>
      <c r="R183" s="185">
        <f>SUM(R184:R189)</f>
        <v>38.45016</v>
      </c>
      <c r="S183" s="184"/>
      <c r="T183" s="186">
        <f>SUM(T184:T189)</f>
        <v>0</v>
      </c>
      <c r="AR183" s="187" t="s">
        <v>81</v>
      </c>
      <c r="AT183" s="188" t="s">
        <v>72</v>
      </c>
      <c r="AU183" s="188" t="s">
        <v>81</v>
      </c>
      <c r="AY183" s="187" t="s">
        <v>124</v>
      </c>
      <c r="BK183" s="189">
        <f>SUM(BK184:BK189)</f>
        <v>0</v>
      </c>
    </row>
    <row r="184" spans="1:65" s="1" customFormat="1" ht="21.75" customHeight="1">
      <c r="A184" s="31"/>
      <c r="B184" s="32"/>
      <c r="C184" s="190">
        <v>27</v>
      </c>
      <c r="D184" s="190" t="s">
        <v>125</v>
      </c>
      <c r="E184" s="191" t="s">
        <v>343</v>
      </c>
      <c r="F184" s="192" t="s">
        <v>344</v>
      </c>
      <c r="G184" s="193" t="s">
        <v>180</v>
      </c>
      <c r="H184" s="194">
        <v>224</v>
      </c>
      <c r="I184" s="195"/>
      <c r="J184" s="196">
        <f>ROUND(I184*H184,2)</f>
        <v>0</v>
      </c>
      <c r="K184" s="197"/>
      <c r="L184" s="36"/>
      <c r="M184" s="198" t="s">
        <v>1</v>
      </c>
      <c r="N184" s="199" t="s">
        <v>38</v>
      </c>
      <c r="O184" s="68"/>
      <c r="P184" s="200">
        <f>O184*H184</f>
        <v>0</v>
      </c>
      <c r="Q184" s="200">
        <v>0.00031</v>
      </c>
      <c r="R184" s="200">
        <f>Q184*H184</f>
        <v>0.06944</v>
      </c>
      <c r="S184" s="200">
        <v>0</v>
      </c>
      <c r="T184" s="201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2" t="s">
        <v>123</v>
      </c>
      <c r="AT184" s="202" t="s">
        <v>125</v>
      </c>
      <c r="AU184" s="202" t="s">
        <v>83</v>
      </c>
      <c r="AY184" s="14" t="s">
        <v>124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4" t="s">
        <v>81</v>
      </c>
      <c r="BK184" s="203">
        <f>ROUND(I184*H184,2)</f>
        <v>0</v>
      </c>
      <c r="BL184" s="14" t="s">
        <v>123</v>
      </c>
      <c r="BM184" s="202" t="s">
        <v>345</v>
      </c>
    </row>
    <row r="185" spans="2:51" s="12" customFormat="1" ht="11.25">
      <c r="B185" s="218"/>
      <c r="C185" s="219"/>
      <c r="D185" s="220" t="s">
        <v>182</v>
      </c>
      <c r="E185" s="221" t="s">
        <v>1</v>
      </c>
      <c r="F185" s="222" t="s">
        <v>346</v>
      </c>
      <c r="G185" s="219"/>
      <c r="H185" s="223">
        <v>224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182</v>
      </c>
      <c r="AU185" s="229" t="s">
        <v>83</v>
      </c>
      <c r="AV185" s="12" t="s">
        <v>83</v>
      </c>
      <c r="AW185" s="12" t="s">
        <v>30</v>
      </c>
      <c r="AX185" s="12" t="s">
        <v>81</v>
      </c>
      <c r="AY185" s="229" t="s">
        <v>124</v>
      </c>
    </row>
    <row r="186" spans="1:65" s="1" customFormat="1" ht="21.75" customHeight="1">
      <c r="A186" s="31"/>
      <c r="B186" s="32"/>
      <c r="C186" s="233">
        <v>28</v>
      </c>
      <c r="D186" s="233" t="s">
        <v>320</v>
      </c>
      <c r="E186" s="234" t="s">
        <v>348</v>
      </c>
      <c r="F186" s="235" t="s">
        <v>349</v>
      </c>
      <c r="G186" s="236" t="s">
        <v>180</v>
      </c>
      <c r="H186" s="237">
        <v>257.6</v>
      </c>
      <c r="I186" s="238"/>
      <c r="J186" s="239">
        <f>ROUND(I186*H186,2)</f>
        <v>0</v>
      </c>
      <c r="K186" s="240"/>
      <c r="L186" s="241"/>
      <c r="M186" s="242" t="s">
        <v>1</v>
      </c>
      <c r="N186" s="243" t="s">
        <v>38</v>
      </c>
      <c r="O186" s="68"/>
      <c r="P186" s="200">
        <f>O186*H186</f>
        <v>0</v>
      </c>
      <c r="Q186" s="200">
        <v>0.0002</v>
      </c>
      <c r="R186" s="200">
        <f>Q186*H186</f>
        <v>0.05152000000000001</v>
      </c>
      <c r="S186" s="200">
        <v>0</v>
      </c>
      <c r="T186" s="201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2" t="s">
        <v>151</v>
      </c>
      <c r="AT186" s="202" t="s">
        <v>320</v>
      </c>
      <c r="AU186" s="202" t="s">
        <v>83</v>
      </c>
      <c r="AY186" s="14" t="s">
        <v>124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4" t="s">
        <v>81</v>
      </c>
      <c r="BK186" s="203">
        <f>ROUND(I186*H186,2)</f>
        <v>0</v>
      </c>
      <c r="BL186" s="14" t="s">
        <v>123</v>
      </c>
      <c r="BM186" s="202" t="s">
        <v>350</v>
      </c>
    </row>
    <row r="187" spans="2:51" s="12" customFormat="1" ht="11.25">
      <c r="B187" s="218"/>
      <c r="C187" s="219"/>
      <c r="D187" s="220" t="s">
        <v>182</v>
      </c>
      <c r="E187" s="221" t="s">
        <v>1</v>
      </c>
      <c r="F187" s="222" t="s">
        <v>351</v>
      </c>
      <c r="G187" s="219"/>
      <c r="H187" s="223">
        <v>257.6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182</v>
      </c>
      <c r="AU187" s="229" t="s">
        <v>83</v>
      </c>
      <c r="AV187" s="12" t="s">
        <v>83</v>
      </c>
      <c r="AW187" s="12" t="s">
        <v>30</v>
      </c>
      <c r="AX187" s="12" t="s">
        <v>81</v>
      </c>
      <c r="AY187" s="229" t="s">
        <v>124</v>
      </c>
    </row>
    <row r="188" spans="1:65" s="1" customFormat="1" ht="33" customHeight="1">
      <c r="A188" s="31"/>
      <c r="B188" s="32"/>
      <c r="C188" s="190">
        <v>29</v>
      </c>
      <c r="D188" s="190" t="s">
        <v>125</v>
      </c>
      <c r="E188" s="191" t="s">
        <v>353</v>
      </c>
      <c r="F188" s="192" t="s">
        <v>354</v>
      </c>
      <c r="G188" s="193" t="s">
        <v>355</v>
      </c>
      <c r="H188" s="194">
        <v>140</v>
      </c>
      <c r="I188" s="195"/>
      <c r="J188" s="196">
        <f>ROUND(I188*H188,2)</f>
        <v>0</v>
      </c>
      <c r="K188" s="197"/>
      <c r="L188" s="36"/>
      <c r="M188" s="198" t="s">
        <v>1</v>
      </c>
      <c r="N188" s="199" t="s">
        <v>38</v>
      </c>
      <c r="O188" s="68"/>
      <c r="P188" s="200">
        <f>O188*H188</f>
        <v>0</v>
      </c>
      <c r="Q188" s="200">
        <v>0.27378</v>
      </c>
      <c r="R188" s="200">
        <f>Q188*H188</f>
        <v>38.3292</v>
      </c>
      <c r="S188" s="200">
        <v>0</v>
      </c>
      <c r="T188" s="201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2" t="s">
        <v>123</v>
      </c>
      <c r="AT188" s="202" t="s">
        <v>125</v>
      </c>
      <c r="AU188" s="202" t="s">
        <v>83</v>
      </c>
      <c r="AY188" s="14" t="s">
        <v>124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4" t="s">
        <v>81</v>
      </c>
      <c r="BK188" s="203">
        <f>ROUND(I188*H188,2)</f>
        <v>0</v>
      </c>
      <c r="BL188" s="14" t="s">
        <v>123</v>
      </c>
      <c r="BM188" s="202" t="s">
        <v>356</v>
      </c>
    </row>
    <row r="189" spans="2:51" s="12" customFormat="1" ht="11.25">
      <c r="B189" s="218"/>
      <c r="C189" s="219"/>
      <c r="D189" s="220" t="s">
        <v>182</v>
      </c>
      <c r="E189" s="221" t="s">
        <v>1</v>
      </c>
      <c r="F189" s="222" t="s">
        <v>357</v>
      </c>
      <c r="G189" s="219"/>
      <c r="H189" s="223">
        <v>140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182</v>
      </c>
      <c r="AU189" s="229" t="s">
        <v>83</v>
      </c>
      <c r="AV189" s="12" t="s">
        <v>83</v>
      </c>
      <c r="AW189" s="12" t="s">
        <v>30</v>
      </c>
      <c r="AX189" s="12" t="s">
        <v>81</v>
      </c>
      <c r="AY189" s="229" t="s">
        <v>124</v>
      </c>
    </row>
    <row r="190" spans="2:63" s="10" customFormat="1" ht="22.5" customHeight="1">
      <c r="B190" s="176"/>
      <c r="C190" s="177"/>
      <c r="D190" s="178" t="s">
        <v>72</v>
      </c>
      <c r="E190" s="216" t="s">
        <v>139</v>
      </c>
      <c r="F190" s="216" t="s">
        <v>177</v>
      </c>
      <c r="G190" s="177"/>
      <c r="H190" s="177"/>
      <c r="I190" s="180"/>
      <c r="J190" s="217">
        <f>BK190</f>
        <v>0</v>
      </c>
      <c r="K190" s="177"/>
      <c r="L190" s="182"/>
      <c r="M190" s="183"/>
      <c r="N190" s="184"/>
      <c r="O190" s="184"/>
      <c r="P190" s="185">
        <f>SUM(P191:P218)</f>
        <v>0</v>
      </c>
      <c r="Q190" s="184"/>
      <c r="R190" s="185">
        <f>SUM(R191:R218)</f>
        <v>1812.85417</v>
      </c>
      <c r="S190" s="184"/>
      <c r="T190" s="186">
        <f>SUM(T191:T218)</f>
        <v>0</v>
      </c>
      <c r="AR190" s="187" t="s">
        <v>81</v>
      </c>
      <c r="AT190" s="188" t="s">
        <v>72</v>
      </c>
      <c r="AU190" s="188" t="s">
        <v>81</v>
      </c>
      <c r="AY190" s="187" t="s">
        <v>124</v>
      </c>
      <c r="BK190" s="189">
        <f>SUM(BK191:BK218)</f>
        <v>0</v>
      </c>
    </row>
    <row r="191" spans="1:65" s="1" customFormat="1" ht="16.5" customHeight="1">
      <c r="A191" s="31"/>
      <c r="B191" s="32"/>
      <c r="C191" s="190">
        <v>30</v>
      </c>
      <c r="D191" s="190" t="s">
        <v>125</v>
      </c>
      <c r="E191" s="191" t="s">
        <v>359</v>
      </c>
      <c r="F191" s="192" t="s">
        <v>360</v>
      </c>
      <c r="G191" s="193" t="s">
        <v>180</v>
      </c>
      <c r="H191" s="194">
        <v>152</v>
      </c>
      <c r="I191" s="195"/>
      <c r="J191" s="196">
        <f>ROUND(I191*H191,2)</f>
        <v>0</v>
      </c>
      <c r="K191" s="197"/>
      <c r="L191" s="36"/>
      <c r="M191" s="198" t="s">
        <v>1</v>
      </c>
      <c r="N191" s="199" t="s">
        <v>38</v>
      </c>
      <c r="O191" s="68"/>
      <c r="P191" s="200">
        <f>O191*H191</f>
        <v>0</v>
      </c>
      <c r="Q191" s="200">
        <v>0.23</v>
      </c>
      <c r="R191" s="200">
        <f>Q191*H191</f>
        <v>34.96</v>
      </c>
      <c r="S191" s="200">
        <v>0</v>
      </c>
      <c r="T191" s="201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2" t="s">
        <v>123</v>
      </c>
      <c r="AT191" s="202" t="s">
        <v>125</v>
      </c>
      <c r="AU191" s="202" t="s">
        <v>83</v>
      </c>
      <c r="AY191" s="14" t="s">
        <v>124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4" t="s">
        <v>81</v>
      </c>
      <c r="BK191" s="203">
        <f>ROUND(I191*H191,2)</f>
        <v>0</v>
      </c>
      <c r="BL191" s="14" t="s">
        <v>123</v>
      </c>
      <c r="BM191" s="202" t="s">
        <v>361</v>
      </c>
    </row>
    <row r="192" spans="2:51" s="12" customFormat="1" ht="11.25">
      <c r="B192" s="218"/>
      <c r="C192" s="219"/>
      <c r="D192" s="220" t="s">
        <v>182</v>
      </c>
      <c r="E192" s="221" t="s">
        <v>1</v>
      </c>
      <c r="F192" s="222" t="s">
        <v>362</v>
      </c>
      <c r="G192" s="219"/>
      <c r="H192" s="223">
        <v>152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182</v>
      </c>
      <c r="AU192" s="229" t="s">
        <v>83</v>
      </c>
      <c r="AV192" s="12" t="s">
        <v>83</v>
      </c>
      <c r="AW192" s="12" t="s">
        <v>30</v>
      </c>
      <c r="AX192" s="12" t="s">
        <v>81</v>
      </c>
      <c r="AY192" s="229" t="s">
        <v>124</v>
      </c>
    </row>
    <row r="193" spans="1:65" s="1" customFormat="1" ht="16.5" customHeight="1">
      <c r="A193" s="31"/>
      <c r="B193" s="32"/>
      <c r="C193" s="190">
        <v>31</v>
      </c>
      <c r="D193" s="190" t="s">
        <v>125</v>
      </c>
      <c r="E193" s="191" t="s">
        <v>364</v>
      </c>
      <c r="F193" s="192" t="s">
        <v>365</v>
      </c>
      <c r="G193" s="193" t="s">
        <v>180</v>
      </c>
      <c r="H193" s="194">
        <v>9</v>
      </c>
      <c r="I193" s="195"/>
      <c r="J193" s="196">
        <f>ROUND(I193*H193,2)</f>
        <v>0</v>
      </c>
      <c r="K193" s="197"/>
      <c r="L193" s="36"/>
      <c r="M193" s="198" t="s">
        <v>1</v>
      </c>
      <c r="N193" s="199" t="s">
        <v>38</v>
      </c>
      <c r="O193" s="68"/>
      <c r="P193" s="200">
        <f>O193*H193</f>
        <v>0</v>
      </c>
      <c r="Q193" s="200">
        <v>0.345</v>
      </c>
      <c r="R193" s="200">
        <f>Q193*H193</f>
        <v>3.1049999999999995</v>
      </c>
      <c r="S193" s="200">
        <v>0</v>
      </c>
      <c r="T193" s="201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2" t="s">
        <v>123</v>
      </c>
      <c r="AT193" s="202" t="s">
        <v>125</v>
      </c>
      <c r="AU193" s="202" t="s">
        <v>83</v>
      </c>
      <c r="AY193" s="14" t="s">
        <v>124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4" t="s">
        <v>81</v>
      </c>
      <c r="BK193" s="203">
        <f>ROUND(I193*H193,2)</f>
        <v>0</v>
      </c>
      <c r="BL193" s="14" t="s">
        <v>123</v>
      </c>
      <c r="BM193" s="202" t="s">
        <v>366</v>
      </c>
    </row>
    <row r="194" spans="2:51" s="12" customFormat="1" ht="11.25">
      <c r="B194" s="218"/>
      <c r="C194" s="219"/>
      <c r="D194" s="220" t="s">
        <v>182</v>
      </c>
      <c r="E194" s="221" t="s">
        <v>1</v>
      </c>
      <c r="F194" s="222" t="s">
        <v>367</v>
      </c>
      <c r="G194" s="219"/>
      <c r="H194" s="223">
        <v>9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182</v>
      </c>
      <c r="AU194" s="229" t="s">
        <v>83</v>
      </c>
      <c r="AV194" s="12" t="s">
        <v>83</v>
      </c>
      <c r="AW194" s="12" t="s">
        <v>30</v>
      </c>
      <c r="AX194" s="12" t="s">
        <v>81</v>
      </c>
      <c r="AY194" s="229" t="s">
        <v>124</v>
      </c>
    </row>
    <row r="195" spans="1:65" s="1" customFormat="1" ht="16.5" customHeight="1">
      <c r="A195" s="31"/>
      <c r="B195" s="32"/>
      <c r="C195" s="190">
        <v>32</v>
      </c>
      <c r="D195" s="190" t="s">
        <v>125</v>
      </c>
      <c r="E195" s="191" t="s">
        <v>178</v>
      </c>
      <c r="F195" s="192" t="s">
        <v>179</v>
      </c>
      <c r="G195" s="193" t="s">
        <v>180</v>
      </c>
      <c r="H195" s="194">
        <v>1913</v>
      </c>
      <c r="I195" s="195"/>
      <c r="J195" s="196">
        <f>ROUND(I195*H195,2)</f>
        <v>0</v>
      </c>
      <c r="K195" s="197"/>
      <c r="L195" s="36"/>
      <c r="M195" s="198" t="s">
        <v>1</v>
      </c>
      <c r="N195" s="199" t="s">
        <v>38</v>
      </c>
      <c r="O195" s="68"/>
      <c r="P195" s="200">
        <f>O195*H195</f>
        <v>0</v>
      </c>
      <c r="Q195" s="200">
        <v>0.46</v>
      </c>
      <c r="R195" s="200">
        <f>Q195*H195</f>
        <v>879.98</v>
      </c>
      <c r="S195" s="200">
        <v>0</v>
      </c>
      <c r="T195" s="201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2" t="s">
        <v>123</v>
      </c>
      <c r="AT195" s="202" t="s">
        <v>125</v>
      </c>
      <c r="AU195" s="202" t="s">
        <v>83</v>
      </c>
      <c r="AY195" s="14" t="s">
        <v>124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4" t="s">
        <v>81</v>
      </c>
      <c r="BK195" s="203">
        <f>ROUND(I195*H195,2)</f>
        <v>0</v>
      </c>
      <c r="BL195" s="14" t="s">
        <v>123</v>
      </c>
      <c r="BM195" s="202" t="s">
        <v>369</v>
      </c>
    </row>
    <row r="196" spans="2:51" s="12" customFormat="1" ht="11.25">
      <c r="B196" s="218"/>
      <c r="C196" s="219"/>
      <c r="D196" s="220" t="s">
        <v>182</v>
      </c>
      <c r="E196" s="221" t="s">
        <v>1</v>
      </c>
      <c r="F196" s="222" t="s">
        <v>370</v>
      </c>
      <c r="G196" s="219"/>
      <c r="H196" s="223">
        <v>1770</v>
      </c>
      <c r="I196" s="224"/>
      <c r="J196" s="219"/>
      <c r="K196" s="219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182</v>
      </c>
      <c r="AU196" s="229" t="s">
        <v>83</v>
      </c>
      <c r="AV196" s="12" t="s">
        <v>83</v>
      </c>
      <c r="AW196" s="12" t="s">
        <v>30</v>
      </c>
      <c r="AX196" s="12" t="s">
        <v>73</v>
      </c>
      <c r="AY196" s="229" t="s">
        <v>124</v>
      </c>
    </row>
    <row r="197" spans="2:51" s="12" customFormat="1" ht="11.25">
      <c r="B197" s="218"/>
      <c r="C197" s="219"/>
      <c r="D197" s="220" t="s">
        <v>182</v>
      </c>
      <c r="E197" s="221" t="s">
        <v>1</v>
      </c>
      <c r="F197" s="222" t="s">
        <v>371</v>
      </c>
      <c r="G197" s="219"/>
      <c r="H197" s="223">
        <v>143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182</v>
      </c>
      <c r="AU197" s="229" t="s">
        <v>83</v>
      </c>
      <c r="AV197" s="12" t="s">
        <v>83</v>
      </c>
      <c r="AW197" s="12" t="s">
        <v>30</v>
      </c>
      <c r="AX197" s="12" t="s">
        <v>73</v>
      </c>
      <c r="AY197" s="229" t="s">
        <v>124</v>
      </c>
    </row>
    <row r="198" spans="1:65" s="1" customFormat="1" ht="21.75" customHeight="1">
      <c r="A198" s="31"/>
      <c r="B198" s="32"/>
      <c r="C198" s="190">
        <v>33</v>
      </c>
      <c r="D198" s="190" t="s">
        <v>125</v>
      </c>
      <c r="E198" s="191" t="s">
        <v>373</v>
      </c>
      <c r="F198" s="192" t="s">
        <v>374</v>
      </c>
      <c r="G198" s="193" t="s">
        <v>180</v>
      </c>
      <c r="H198" s="194">
        <v>1688</v>
      </c>
      <c r="I198" s="195"/>
      <c r="J198" s="196">
        <f>ROUND(I198*H198,2)</f>
        <v>0</v>
      </c>
      <c r="K198" s="197"/>
      <c r="L198" s="36"/>
      <c r="M198" s="198" t="s">
        <v>1</v>
      </c>
      <c r="N198" s="199" t="s">
        <v>38</v>
      </c>
      <c r="O198" s="68"/>
      <c r="P198" s="200">
        <f>O198*H198</f>
        <v>0</v>
      </c>
      <c r="Q198" s="200">
        <v>0.24501</v>
      </c>
      <c r="R198" s="200">
        <f>Q198*H198</f>
        <v>413.57688</v>
      </c>
      <c r="S198" s="200">
        <v>0</v>
      </c>
      <c r="T198" s="201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2" t="s">
        <v>123</v>
      </c>
      <c r="AT198" s="202" t="s">
        <v>125</v>
      </c>
      <c r="AU198" s="202" t="s">
        <v>83</v>
      </c>
      <c r="AY198" s="14" t="s">
        <v>124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4" t="s">
        <v>81</v>
      </c>
      <c r="BK198" s="203">
        <f>ROUND(I198*H198,2)</f>
        <v>0</v>
      </c>
      <c r="BL198" s="14" t="s">
        <v>123</v>
      </c>
      <c r="BM198" s="202" t="s">
        <v>375</v>
      </c>
    </row>
    <row r="199" spans="2:51" s="12" customFormat="1" ht="11.25">
      <c r="B199" s="218"/>
      <c r="C199" s="219"/>
      <c r="D199" s="220" t="s">
        <v>182</v>
      </c>
      <c r="E199" s="221" t="s">
        <v>1</v>
      </c>
      <c r="F199" s="222" t="s">
        <v>376</v>
      </c>
      <c r="G199" s="219"/>
      <c r="H199" s="223">
        <v>1567.5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182</v>
      </c>
      <c r="AU199" s="229" t="s">
        <v>83</v>
      </c>
      <c r="AV199" s="12" t="s">
        <v>83</v>
      </c>
      <c r="AW199" s="12" t="s">
        <v>30</v>
      </c>
      <c r="AX199" s="12" t="s">
        <v>73</v>
      </c>
      <c r="AY199" s="229" t="s">
        <v>124</v>
      </c>
    </row>
    <row r="200" spans="2:51" s="12" customFormat="1" ht="11.25">
      <c r="B200" s="218"/>
      <c r="C200" s="219"/>
      <c r="D200" s="220" t="s">
        <v>182</v>
      </c>
      <c r="E200" s="221" t="s">
        <v>1</v>
      </c>
      <c r="F200" s="222" t="s">
        <v>377</v>
      </c>
      <c r="G200" s="219"/>
      <c r="H200" s="223">
        <v>120.5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182</v>
      </c>
      <c r="AU200" s="229" t="s">
        <v>83</v>
      </c>
      <c r="AV200" s="12" t="s">
        <v>83</v>
      </c>
      <c r="AW200" s="12" t="s">
        <v>30</v>
      </c>
      <c r="AX200" s="12" t="s">
        <v>73</v>
      </c>
      <c r="AY200" s="229" t="s">
        <v>124</v>
      </c>
    </row>
    <row r="201" spans="1:65" s="1" customFormat="1" ht="16.5" customHeight="1">
      <c r="A201" s="31"/>
      <c r="B201" s="32"/>
      <c r="C201" s="190">
        <v>34</v>
      </c>
      <c r="D201" s="190" t="s">
        <v>125</v>
      </c>
      <c r="E201" s="191" t="s">
        <v>379</v>
      </c>
      <c r="F201" s="192" t="s">
        <v>380</v>
      </c>
      <c r="G201" s="193" t="s">
        <v>261</v>
      </c>
      <c r="H201" s="194">
        <v>63</v>
      </c>
      <c r="I201" s="195"/>
      <c r="J201" s="196">
        <f>ROUND(I201*H201,2)</f>
        <v>0</v>
      </c>
      <c r="K201" s="197"/>
      <c r="L201" s="36"/>
      <c r="M201" s="198" t="s">
        <v>1</v>
      </c>
      <c r="N201" s="199" t="s">
        <v>38</v>
      </c>
      <c r="O201" s="68"/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2" t="s">
        <v>123</v>
      </c>
      <c r="AT201" s="202" t="s">
        <v>125</v>
      </c>
      <c r="AU201" s="202" t="s">
        <v>83</v>
      </c>
      <c r="AY201" s="14" t="s">
        <v>124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4" t="s">
        <v>81</v>
      </c>
      <c r="BK201" s="203">
        <f>ROUND(I201*H201,2)</f>
        <v>0</v>
      </c>
      <c r="BL201" s="14" t="s">
        <v>123</v>
      </c>
      <c r="BM201" s="202" t="s">
        <v>381</v>
      </c>
    </row>
    <row r="202" spans="1:65" s="1" customFormat="1" ht="16.5" customHeight="1">
      <c r="A202" s="31"/>
      <c r="B202" s="32"/>
      <c r="C202" s="190">
        <v>35</v>
      </c>
      <c r="D202" s="190" t="s">
        <v>125</v>
      </c>
      <c r="E202" s="191" t="s">
        <v>383</v>
      </c>
      <c r="F202" s="192" t="s">
        <v>384</v>
      </c>
      <c r="G202" s="193" t="s">
        <v>180</v>
      </c>
      <c r="H202" s="194">
        <v>409</v>
      </c>
      <c r="I202" s="195"/>
      <c r="J202" s="196">
        <f>ROUND(I202*H202,2)</f>
        <v>0</v>
      </c>
      <c r="K202" s="197"/>
      <c r="L202" s="36"/>
      <c r="M202" s="198" t="s">
        <v>1</v>
      </c>
      <c r="N202" s="199" t="s">
        <v>38</v>
      </c>
      <c r="O202" s="68"/>
      <c r="P202" s="200">
        <f>O202*H202</f>
        <v>0</v>
      </c>
      <c r="Q202" s="200">
        <v>0.216</v>
      </c>
      <c r="R202" s="200">
        <f>Q202*H202</f>
        <v>88.344</v>
      </c>
      <c r="S202" s="200">
        <v>0</v>
      </c>
      <c r="T202" s="201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2" t="s">
        <v>123</v>
      </c>
      <c r="AT202" s="202" t="s">
        <v>125</v>
      </c>
      <c r="AU202" s="202" t="s">
        <v>83</v>
      </c>
      <c r="AY202" s="14" t="s">
        <v>124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4" t="s">
        <v>81</v>
      </c>
      <c r="BK202" s="203">
        <f>ROUND(I202*H202,2)</f>
        <v>0</v>
      </c>
      <c r="BL202" s="14" t="s">
        <v>123</v>
      </c>
      <c r="BM202" s="202" t="s">
        <v>385</v>
      </c>
    </row>
    <row r="203" spans="1:65" s="1" customFormat="1" ht="21.75" customHeight="1">
      <c r="A203" s="31"/>
      <c r="B203" s="32"/>
      <c r="C203" s="190">
        <v>36</v>
      </c>
      <c r="D203" s="190" t="s">
        <v>125</v>
      </c>
      <c r="E203" s="191" t="s">
        <v>387</v>
      </c>
      <c r="F203" s="192" t="s">
        <v>388</v>
      </c>
      <c r="G203" s="193" t="s">
        <v>180</v>
      </c>
      <c r="H203" s="194">
        <v>1688</v>
      </c>
      <c r="I203" s="195"/>
      <c r="J203" s="196">
        <f>ROUND(I203*H203,2)</f>
        <v>0</v>
      </c>
      <c r="K203" s="197"/>
      <c r="L203" s="36"/>
      <c r="M203" s="198" t="s">
        <v>1</v>
      </c>
      <c r="N203" s="199" t="s">
        <v>38</v>
      </c>
      <c r="O203" s="68"/>
      <c r="P203" s="200">
        <f>O203*H203</f>
        <v>0</v>
      </c>
      <c r="Q203" s="200">
        <v>0.00034</v>
      </c>
      <c r="R203" s="200">
        <f>Q203*H203</f>
        <v>0.57392</v>
      </c>
      <c r="S203" s="200">
        <v>0</v>
      </c>
      <c r="T203" s="201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2" t="s">
        <v>123</v>
      </c>
      <c r="AT203" s="202" t="s">
        <v>125</v>
      </c>
      <c r="AU203" s="202" t="s">
        <v>83</v>
      </c>
      <c r="AY203" s="14" t="s">
        <v>124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4" t="s">
        <v>81</v>
      </c>
      <c r="BK203" s="203">
        <f>ROUND(I203*H203,2)</f>
        <v>0</v>
      </c>
      <c r="BL203" s="14" t="s">
        <v>123</v>
      </c>
      <c r="BM203" s="202" t="s">
        <v>389</v>
      </c>
    </row>
    <row r="204" spans="2:51" s="12" customFormat="1" ht="11.25">
      <c r="B204" s="218"/>
      <c r="C204" s="219"/>
      <c r="D204" s="220" t="s">
        <v>182</v>
      </c>
      <c r="E204" s="221" t="s">
        <v>1</v>
      </c>
      <c r="F204" s="222" t="s">
        <v>376</v>
      </c>
      <c r="G204" s="219"/>
      <c r="H204" s="223">
        <v>1567.5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182</v>
      </c>
      <c r="AU204" s="229" t="s">
        <v>83</v>
      </c>
      <c r="AV204" s="12" t="s">
        <v>83</v>
      </c>
      <c r="AW204" s="12" t="s">
        <v>30</v>
      </c>
      <c r="AX204" s="12" t="s">
        <v>73</v>
      </c>
      <c r="AY204" s="229" t="s">
        <v>124</v>
      </c>
    </row>
    <row r="205" spans="2:51" s="12" customFormat="1" ht="11.25">
      <c r="B205" s="218"/>
      <c r="C205" s="219"/>
      <c r="D205" s="220" t="s">
        <v>182</v>
      </c>
      <c r="E205" s="221" t="s">
        <v>1</v>
      </c>
      <c r="F205" s="222" t="s">
        <v>377</v>
      </c>
      <c r="G205" s="219"/>
      <c r="H205" s="223">
        <v>120.5</v>
      </c>
      <c r="I205" s="224"/>
      <c r="J205" s="219"/>
      <c r="K205" s="219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182</v>
      </c>
      <c r="AU205" s="229" t="s">
        <v>83</v>
      </c>
      <c r="AV205" s="12" t="s">
        <v>83</v>
      </c>
      <c r="AW205" s="12" t="s">
        <v>30</v>
      </c>
      <c r="AX205" s="12" t="s">
        <v>73</v>
      </c>
      <c r="AY205" s="229" t="s">
        <v>124</v>
      </c>
    </row>
    <row r="206" spans="1:65" s="1" customFormat="1" ht="21.75" customHeight="1">
      <c r="A206" s="31"/>
      <c r="B206" s="32"/>
      <c r="C206" s="190">
        <v>37</v>
      </c>
      <c r="D206" s="190" t="s">
        <v>125</v>
      </c>
      <c r="E206" s="191" t="s">
        <v>391</v>
      </c>
      <c r="F206" s="192" t="s">
        <v>392</v>
      </c>
      <c r="G206" s="193" t="s">
        <v>180</v>
      </c>
      <c r="H206" s="194">
        <v>1553</v>
      </c>
      <c r="I206" s="195"/>
      <c r="J206" s="196">
        <f>ROUND(I206*H206,2)</f>
        <v>0</v>
      </c>
      <c r="K206" s="197"/>
      <c r="L206" s="36"/>
      <c r="M206" s="198" t="s">
        <v>1</v>
      </c>
      <c r="N206" s="199" t="s">
        <v>38</v>
      </c>
      <c r="O206" s="68"/>
      <c r="P206" s="200">
        <f>O206*H206</f>
        <v>0</v>
      </c>
      <c r="Q206" s="200">
        <v>0.00031</v>
      </c>
      <c r="R206" s="200">
        <f>Q206*H206</f>
        <v>0.48143</v>
      </c>
      <c r="S206" s="200">
        <v>0</v>
      </c>
      <c r="T206" s="201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2" t="s">
        <v>123</v>
      </c>
      <c r="AT206" s="202" t="s">
        <v>125</v>
      </c>
      <c r="AU206" s="202" t="s">
        <v>83</v>
      </c>
      <c r="AY206" s="14" t="s">
        <v>124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4" t="s">
        <v>81</v>
      </c>
      <c r="BK206" s="203">
        <f>ROUND(I206*H206,2)</f>
        <v>0</v>
      </c>
      <c r="BL206" s="14" t="s">
        <v>123</v>
      </c>
      <c r="BM206" s="202" t="s">
        <v>393</v>
      </c>
    </row>
    <row r="207" spans="2:51" s="12" customFormat="1" ht="11.25">
      <c r="B207" s="218"/>
      <c r="C207" s="219"/>
      <c r="D207" s="220" t="s">
        <v>182</v>
      </c>
      <c r="E207" s="221" t="s">
        <v>1</v>
      </c>
      <c r="F207" s="222" t="s">
        <v>394</v>
      </c>
      <c r="G207" s="219"/>
      <c r="H207" s="223">
        <v>1446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182</v>
      </c>
      <c r="AU207" s="229" t="s">
        <v>83</v>
      </c>
      <c r="AV207" s="12" t="s">
        <v>83</v>
      </c>
      <c r="AW207" s="12" t="s">
        <v>30</v>
      </c>
      <c r="AX207" s="12" t="s">
        <v>73</v>
      </c>
      <c r="AY207" s="229" t="s">
        <v>124</v>
      </c>
    </row>
    <row r="208" spans="2:51" s="12" customFormat="1" ht="11.25">
      <c r="B208" s="218"/>
      <c r="C208" s="219"/>
      <c r="D208" s="220" t="s">
        <v>182</v>
      </c>
      <c r="E208" s="221" t="s">
        <v>1</v>
      </c>
      <c r="F208" s="222" t="s">
        <v>395</v>
      </c>
      <c r="G208" s="219"/>
      <c r="H208" s="223">
        <v>107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182</v>
      </c>
      <c r="AU208" s="229" t="s">
        <v>83</v>
      </c>
      <c r="AV208" s="12" t="s">
        <v>83</v>
      </c>
      <c r="AW208" s="12" t="s">
        <v>30</v>
      </c>
      <c r="AX208" s="12" t="s">
        <v>73</v>
      </c>
      <c r="AY208" s="229" t="s">
        <v>124</v>
      </c>
    </row>
    <row r="209" spans="1:65" s="1" customFormat="1" ht="21.75" customHeight="1">
      <c r="A209" s="31"/>
      <c r="B209" s="32"/>
      <c r="C209" s="190">
        <v>38</v>
      </c>
      <c r="D209" s="190" t="s">
        <v>125</v>
      </c>
      <c r="E209" s="191" t="s">
        <v>397</v>
      </c>
      <c r="F209" s="192" t="s">
        <v>398</v>
      </c>
      <c r="G209" s="193" t="s">
        <v>180</v>
      </c>
      <c r="H209" s="194">
        <v>1463</v>
      </c>
      <c r="I209" s="195"/>
      <c r="J209" s="196">
        <f>ROUND(I209*H209,2)</f>
        <v>0</v>
      </c>
      <c r="K209" s="197"/>
      <c r="L209" s="36"/>
      <c r="M209" s="198" t="s">
        <v>1</v>
      </c>
      <c r="N209" s="199" t="s">
        <v>38</v>
      </c>
      <c r="O209" s="68"/>
      <c r="P209" s="200">
        <f>O209*H209</f>
        <v>0</v>
      </c>
      <c r="Q209" s="200">
        <v>0.12966</v>
      </c>
      <c r="R209" s="200">
        <f>Q209*H209</f>
        <v>189.69258</v>
      </c>
      <c r="S209" s="200">
        <v>0</v>
      </c>
      <c r="T209" s="201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2" t="s">
        <v>123</v>
      </c>
      <c r="AT209" s="202" t="s">
        <v>125</v>
      </c>
      <c r="AU209" s="202" t="s">
        <v>83</v>
      </c>
      <c r="AY209" s="14" t="s">
        <v>124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4" t="s">
        <v>81</v>
      </c>
      <c r="BK209" s="203">
        <f>ROUND(I209*H209,2)</f>
        <v>0</v>
      </c>
      <c r="BL209" s="14" t="s">
        <v>123</v>
      </c>
      <c r="BM209" s="202" t="s">
        <v>399</v>
      </c>
    </row>
    <row r="210" spans="2:51" s="12" customFormat="1" ht="11.25">
      <c r="B210" s="218"/>
      <c r="C210" s="219"/>
      <c r="D210" s="220" t="s">
        <v>182</v>
      </c>
      <c r="E210" s="221" t="s">
        <v>1</v>
      </c>
      <c r="F210" s="222" t="s">
        <v>400</v>
      </c>
      <c r="G210" s="219"/>
      <c r="H210" s="223">
        <v>1365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182</v>
      </c>
      <c r="AU210" s="229" t="s">
        <v>83</v>
      </c>
      <c r="AV210" s="12" t="s">
        <v>83</v>
      </c>
      <c r="AW210" s="12" t="s">
        <v>30</v>
      </c>
      <c r="AX210" s="12" t="s">
        <v>73</v>
      </c>
      <c r="AY210" s="229" t="s">
        <v>124</v>
      </c>
    </row>
    <row r="211" spans="2:51" s="12" customFormat="1" ht="11.25">
      <c r="B211" s="218"/>
      <c r="C211" s="219"/>
      <c r="D211" s="220" t="s">
        <v>182</v>
      </c>
      <c r="E211" s="221" t="s">
        <v>1</v>
      </c>
      <c r="F211" s="222" t="s">
        <v>401</v>
      </c>
      <c r="G211" s="219"/>
      <c r="H211" s="223">
        <v>98</v>
      </c>
      <c r="I211" s="224"/>
      <c r="J211" s="219"/>
      <c r="K211" s="219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182</v>
      </c>
      <c r="AU211" s="229" t="s">
        <v>83</v>
      </c>
      <c r="AV211" s="12" t="s">
        <v>83</v>
      </c>
      <c r="AW211" s="12" t="s">
        <v>30</v>
      </c>
      <c r="AX211" s="12" t="s">
        <v>73</v>
      </c>
      <c r="AY211" s="229" t="s">
        <v>124</v>
      </c>
    </row>
    <row r="212" spans="1:65" s="1" customFormat="1" ht="21.75" customHeight="1">
      <c r="A212" s="31"/>
      <c r="B212" s="32"/>
      <c r="C212" s="190">
        <v>39</v>
      </c>
      <c r="D212" s="190" t="s">
        <v>125</v>
      </c>
      <c r="E212" s="191" t="s">
        <v>403</v>
      </c>
      <c r="F212" s="192" t="s">
        <v>404</v>
      </c>
      <c r="G212" s="193" t="s">
        <v>180</v>
      </c>
      <c r="H212" s="194">
        <v>1553</v>
      </c>
      <c r="I212" s="195"/>
      <c r="J212" s="196">
        <f>ROUND(I212*H212,2)</f>
        <v>0</v>
      </c>
      <c r="K212" s="197"/>
      <c r="L212" s="36"/>
      <c r="M212" s="198" t="s">
        <v>1</v>
      </c>
      <c r="N212" s="199" t="s">
        <v>38</v>
      </c>
      <c r="O212" s="68"/>
      <c r="P212" s="200">
        <f>O212*H212</f>
        <v>0</v>
      </c>
      <c r="Q212" s="200">
        <v>0.12966</v>
      </c>
      <c r="R212" s="200">
        <f>Q212*H212</f>
        <v>201.36198</v>
      </c>
      <c r="S212" s="200">
        <v>0</v>
      </c>
      <c r="T212" s="201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02" t="s">
        <v>123</v>
      </c>
      <c r="AT212" s="202" t="s">
        <v>125</v>
      </c>
      <c r="AU212" s="202" t="s">
        <v>83</v>
      </c>
      <c r="AY212" s="14" t="s">
        <v>124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4" t="s">
        <v>81</v>
      </c>
      <c r="BK212" s="203">
        <f>ROUND(I212*H212,2)</f>
        <v>0</v>
      </c>
      <c r="BL212" s="14" t="s">
        <v>123</v>
      </c>
      <c r="BM212" s="202" t="s">
        <v>405</v>
      </c>
    </row>
    <row r="213" spans="2:51" s="12" customFormat="1" ht="11.25">
      <c r="B213" s="218"/>
      <c r="C213" s="219"/>
      <c r="D213" s="220" t="s">
        <v>182</v>
      </c>
      <c r="E213" s="221" t="s">
        <v>1</v>
      </c>
      <c r="F213" s="222" t="s">
        <v>406</v>
      </c>
      <c r="G213" s="219"/>
      <c r="H213" s="223">
        <v>1446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182</v>
      </c>
      <c r="AU213" s="229" t="s">
        <v>83</v>
      </c>
      <c r="AV213" s="12" t="s">
        <v>83</v>
      </c>
      <c r="AW213" s="12" t="s">
        <v>30</v>
      </c>
      <c r="AX213" s="12" t="s">
        <v>73</v>
      </c>
      <c r="AY213" s="229" t="s">
        <v>124</v>
      </c>
    </row>
    <row r="214" spans="2:51" s="12" customFormat="1" ht="11.25">
      <c r="B214" s="218"/>
      <c r="C214" s="219"/>
      <c r="D214" s="220" t="s">
        <v>182</v>
      </c>
      <c r="E214" s="221" t="s">
        <v>1</v>
      </c>
      <c r="F214" s="222" t="s">
        <v>395</v>
      </c>
      <c r="G214" s="219"/>
      <c r="H214" s="223">
        <v>107</v>
      </c>
      <c r="I214" s="224"/>
      <c r="J214" s="219"/>
      <c r="K214" s="219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182</v>
      </c>
      <c r="AU214" s="229" t="s">
        <v>83</v>
      </c>
      <c r="AV214" s="12" t="s">
        <v>83</v>
      </c>
      <c r="AW214" s="12" t="s">
        <v>30</v>
      </c>
      <c r="AX214" s="12" t="s">
        <v>73</v>
      </c>
      <c r="AY214" s="229" t="s">
        <v>124</v>
      </c>
    </row>
    <row r="215" spans="1:65" s="1" customFormat="1" ht="21.75" customHeight="1">
      <c r="A215" s="31"/>
      <c r="B215" s="32"/>
      <c r="C215" s="190">
        <v>40</v>
      </c>
      <c r="D215" s="190" t="s">
        <v>125</v>
      </c>
      <c r="E215" s="191" t="s">
        <v>184</v>
      </c>
      <c r="F215" s="192" t="s">
        <v>185</v>
      </c>
      <c r="G215" s="193" t="s">
        <v>180</v>
      </c>
      <c r="H215" s="194">
        <v>9</v>
      </c>
      <c r="I215" s="195"/>
      <c r="J215" s="196">
        <f>ROUND(I215*H215,2)</f>
        <v>0</v>
      </c>
      <c r="K215" s="197"/>
      <c r="L215" s="36"/>
      <c r="M215" s="198" t="s">
        <v>1</v>
      </c>
      <c r="N215" s="199" t="s">
        <v>38</v>
      </c>
      <c r="O215" s="68"/>
      <c r="P215" s="200">
        <f>O215*H215</f>
        <v>0</v>
      </c>
      <c r="Q215" s="200">
        <v>0.0835</v>
      </c>
      <c r="R215" s="200">
        <f>Q215*H215</f>
        <v>0.7515000000000001</v>
      </c>
      <c r="S215" s="200">
        <v>0</v>
      </c>
      <c r="T215" s="201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02" t="s">
        <v>123</v>
      </c>
      <c r="AT215" s="202" t="s">
        <v>125</v>
      </c>
      <c r="AU215" s="202" t="s">
        <v>83</v>
      </c>
      <c r="AY215" s="14" t="s">
        <v>124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4" t="s">
        <v>81</v>
      </c>
      <c r="BK215" s="203">
        <f>ROUND(I215*H215,2)</f>
        <v>0</v>
      </c>
      <c r="BL215" s="14" t="s">
        <v>123</v>
      </c>
      <c r="BM215" s="202" t="s">
        <v>408</v>
      </c>
    </row>
    <row r="216" spans="2:51" s="12" customFormat="1" ht="11.25">
      <c r="B216" s="218"/>
      <c r="C216" s="219"/>
      <c r="D216" s="220" t="s">
        <v>182</v>
      </c>
      <c r="E216" s="221" t="s">
        <v>1</v>
      </c>
      <c r="F216" s="222" t="s">
        <v>367</v>
      </c>
      <c r="G216" s="219"/>
      <c r="H216" s="223">
        <v>9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182</v>
      </c>
      <c r="AU216" s="229" t="s">
        <v>83</v>
      </c>
      <c r="AV216" s="12" t="s">
        <v>83</v>
      </c>
      <c r="AW216" s="12" t="s">
        <v>30</v>
      </c>
      <c r="AX216" s="12" t="s">
        <v>81</v>
      </c>
      <c r="AY216" s="229" t="s">
        <v>124</v>
      </c>
    </row>
    <row r="217" spans="1:65" s="1" customFormat="1" ht="21.75" customHeight="1">
      <c r="A217" s="31"/>
      <c r="B217" s="32"/>
      <c r="C217" s="190">
        <v>41</v>
      </c>
      <c r="D217" s="190" t="s">
        <v>125</v>
      </c>
      <c r="E217" s="191" t="s">
        <v>410</v>
      </c>
      <c r="F217" s="192" t="s">
        <v>411</v>
      </c>
      <c r="G217" s="193" t="s">
        <v>355</v>
      </c>
      <c r="H217" s="194">
        <v>12</v>
      </c>
      <c r="I217" s="195"/>
      <c r="J217" s="196">
        <f>ROUND(I217*H217,2)</f>
        <v>0</v>
      </c>
      <c r="K217" s="197"/>
      <c r="L217" s="36"/>
      <c r="M217" s="198" t="s">
        <v>1</v>
      </c>
      <c r="N217" s="199" t="s">
        <v>38</v>
      </c>
      <c r="O217" s="68"/>
      <c r="P217" s="200">
        <f>O217*H217</f>
        <v>0</v>
      </c>
      <c r="Q217" s="200">
        <v>0.00224</v>
      </c>
      <c r="R217" s="200">
        <f>Q217*H217</f>
        <v>0.026879999999999998</v>
      </c>
      <c r="S217" s="200">
        <v>0</v>
      </c>
      <c r="T217" s="201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02" t="s">
        <v>123</v>
      </c>
      <c r="AT217" s="202" t="s">
        <v>125</v>
      </c>
      <c r="AU217" s="202" t="s">
        <v>83</v>
      </c>
      <c r="AY217" s="14" t="s">
        <v>124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4" t="s">
        <v>81</v>
      </c>
      <c r="BK217" s="203">
        <f>ROUND(I217*H217,2)</f>
        <v>0</v>
      </c>
      <c r="BL217" s="14" t="s">
        <v>123</v>
      </c>
      <c r="BM217" s="202" t="s">
        <v>412</v>
      </c>
    </row>
    <row r="218" spans="2:51" s="12" customFormat="1" ht="11.25">
      <c r="B218" s="218"/>
      <c r="C218" s="219"/>
      <c r="D218" s="220" t="s">
        <v>182</v>
      </c>
      <c r="E218" s="221" t="s">
        <v>1</v>
      </c>
      <c r="F218" s="222" t="s">
        <v>413</v>
      </c>
      <c r="G218" s="219"/>
      <c r="H218" s="223">
        <v>12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182</v>
      </c>
      <c r="AU218" s="229" t="s">
        <v>83</v>
      </c>
      <c r="AV218" s="12" t="s">
        <v>83</v>
      </c>
      <c r="AW218" s="12" t="s">
        <v>30</v>
      </c>
      <c r="AX218" s="12" t="s">
        <v>81</v>
      </c>
      <c r="AY218" s="229" t="s">
        <v>124</v>
      </c>
    </row>
    <row r="219" spans="2:63" s="10" customFormat="1" ht="22.5" customHeight="1">
      <c r="B219" s="176"/>
      <c r="C219" s="177"/>
      <c r="D219" s="178" t="s">
        <v>72</v>
      </c>
      <c r="E219" s="216" t="s">
        <v>151</v>
      </c>
      <c r="F219" s="216" t="s">
        <v>414</v>
      </c>
      <c r="G219" s="177"/>
      <c r="H219" s="177"/>
      <c r="I219" s="180"/>
      <c r="J219" s="217">
        <f>BK219</f>
        <v>0</v>
      </c>
      <c r="K219" s="177"/>
      <c r="L219" s="182"/>
      <c r="M219" s="183"/>
      <c r="N219" s="184"/>
      <c r="O219" s="184"/>
      <c r="P219" s="185">
        <f>SUM(P220:P222)</f>
        <v>0</v>
      </c>
      <c r="Q219" s="184"/>
      <c r="R219" s="185">
        <f>SUM(R220:R222)</f>
        <v>1.50864</v>
      </c>
      <c r="S219" s="184"/>
      <c r="T219" s="186">
        <f>SUM(T220:T222)</f>
        <v>0</v>
      </c>
      <c r="AR219" s="187" t="s">
        <v>81</v>
      </c>
      <c r="AT219" s="188" t="s">
        <v>72</v>
      </c>
      <c r="AU219" s="188" t="s">
        <v>81</v>
      </c>
      <c r="AY219" s="187" t="s">
        <v>124</v>
      </c>
      <c r="BK219" s="189">
        <f>SUM(BK220:BK222)</f>
        <v>0</v>
      </c>
    </row>
    <row r="220" spans="1:65" s="1" customFormat="1" ht="16.5" customHeight="1">
      <c r="A220" s="31"/>
      <c r="B220" s="32"/>
      <c r="C220" s="190">
        <v>42</v>
      </c>
      <c r="D220" s="190" t="s">
        <v>125</v>
      </c>
      <c r="E220" s="191" t="s">
        <v>416</v>
      </c>
      <c r="F220" s="192" t="s">
        <v>417</v>
      </c>
      <c r="G220" s="193" t="s">
        <v>191</v>
      </c>
      <c r="H220" s="194">
        <v>2</v>
      </c>
      <c r="I220" s="195"/>
      <c r="J220" s="196">
        <f>ROUND(I220*H220,2)</f>
        <v>0</v>
      </c>
      <c r="K220" s="197"/>
      <c r="L220" s="36"/>
      <c r="M220" s="198" t="s">
        <v>1</v>
      </c>
      <c r="N220" s="199" t="s">
        <v>38</v>
      </c>
      <c r="O220" s="68"/>
      <c r="P220" s="200">
        <f>O220*H220</f>
        <v>0</v>
      </c>
      <c r="Q220" s="200">
        <v>0.54392</v>
      </c>
      <c r="R220" s="200">
        <f>Q220*H220</f>
        <v>1.08784</v>
      </c>
      <c r="S220" s="200">
        <v>0</v>
      </c>
      <c r="T220" s="201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2" t="s">
        <v>123</v>
      </c>
      <c r="AT220" s="202" t="s">
        <v>125</v>
      </c>
      <c r="AU220" s="202" t="s">
        <v>83</v>
      </c>
      <c r="AY220" s="14" t="s">
        <v>124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4" t="s">
        <v>81</v>
      </c>
      <c r="BK220" s="203">
        <f>ROUND(I220*H220,2)</f>
        <v>0</v>
      </c>
      <c r="BL220" s="14" t="s">
        <v>123</v>
      </c>
      <c r="BM220" s="202" t="s">
        <v>418</v>
      </c>
    </row>
    <row r="221" spans="2:51" s="12" customFormat="1" ht="11.25">
      <c r="B221" s="218"/>
      <c r="C221" s="219"/>
      <c r="D221" s="220" t="s">
        <v>182</v>
      </c>
      <c r="E221" s="221" t="s">
        <v>1</v>
      </c>
      <c r="F221" s="222" t="s">
        <v>419</v>
      </c>
      <c r="G221" s="219"/>
      <c r="H221" s="223">
        <v>2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182</v>
      </c>
      <c r="AU221" s="229" t="s">
        <v>83</v>
      </c>
      <c r="AV221" s="12" t="s">
        <v>83</v>
      </c>
      <c r="AW221" s="12" t="s">
        <v>30</v>
      </c>
      <c r="AX221" s="12" t="s">
        <v>81</v>
      </c>
      <c r="AY221" s="229" t="s">
        <v>124</v>
      </c>
    </row>
    <row r="222" spans="1:65" s="1" customFormat="1" ht="21.75" customHeight="1">
      <c r="A222" s="31"/>
      <c r="B222" s="32"/>
      <c r="C222" s="190">
        <v>43</v>
      </c>
      <c r="D222" s="190" t="s">
        <v>125</v>
      </c>
      <c r="E222" s="191" t="s">
        <v>421</v>
      </c>
      <c r="F222" s="192" t="s">
        <v>422</v>
      </c>
      <c r="G222" s="193" t="s">
        <v>191</v>
      </c>
      <c r="H222" s="194">
        <v>1</v>
      </c>
      <c r="I222" s="195"/>
      <c r="J222" s="196">
        <f>ROUND(I222*H222,2)</f>
        <v>0</v>
      </c>
      <c r="K222" s="197"/>
      <c r="L222" s="36"/>
      <c r="M222" s="198" t="s">
        <v>1</v>
      </c>
      <c r="N222" s="199" t="s">
        <v>38</v>
      </c>
      <c r="O222" s="68"/>
      <c r="P222" s="200">
        <f>O222*H222</f>
        <v>0</v>
      </c>
      <c r="Q222" s="200">
        <v>0.4208</v>
      </c>
      <c r="R222" s="200">
        <f>Q222*H222</f>
        <v>0.4208</v>
      </c>
      <c r="S222" s="200">
        <v>0</v>
      </c>
      <c r="T222" s="201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02" t="s">
        <v>123</v>
      </c>
      <c r="AT222" s="202" t="s">
        <v>125</v>
      </c>
      <c r="AU222" s="202" t="s">
        <v>83</v>
      </c>
      <c r="AY222" s="14" t="s">
        <v>124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4" t="s">
        <v>81</v>
      </c>
      <c r="BK222" s="203">
        <f>ROUND(I222*H222,2)</f>
        <v>0</v>
      </c>
      <c r="BL222" s="14" t="s">
        <v>123</v>
      </c>
      <c r="BM222" s="202" t="s">
        <v>423</v>
      </c>
    </row>
    <row r="223" spans="2:63" s="10" customFormat="1" ht="22.5" customHeight="1">
      <c r="B223" s="176"/>
      <c r="C223" s="177"/>
      <c r="D223" s="178" t="s">
        <v>72</v>
      </c>
      <c r="E223" s="216" t="s">
        <v>155</v>
      </c>
      <c r="F223" s="216" t="s">
        <v>188</v>
      </c>
      <c r="G223" s="177"/>
      <c r="H223" s="177"/>
      <c r="I223" s="180"/>
      <c r="J223" s="217">
        <f>BK223</f>
        <v>0</v>
      </c>
      <c r="K223" s="177"/>
      <c r="L223" s="182"/>
      <c r="M223" s="183"/>
      <c r="N223" s="184"/>
      <c r="O223" s="184"/>
      <c r="P223" s="185">
        <f>SUM(P224:P276)</f>
        <v>0</v>
      </c>
      <c r="Q223" s="184"/>
      <c r="R223" s="185">
        <f>SUM(R224:R276)</f>
        <v>20.891482999999997</v>
      </c>
      <c r="S223" s="184"/>
      <c r="T223" s="186">
        <f>SUM(T224:T276)</f>
        <v>0.43400000000000005</v>
      </c>
      <c r="AR223" s="187" t="s">
        <v>81</v>
      </c>
      <c r="AT223" s="188" t="s">
        <v>72</v>
      </c>
      <c r="AU223" s="188" t="s">
        <v>81</v>
      </c>
      <c r="AY223" s="187" t="s">
        <v>124</v>
      </c>
      <c r="BK223" s="189">
        <f>SUM(BK224:BK276)</f>
        <v>0</v>
      </c>
    </row>
    <row r="224" spans="1:65" s="1" customFormat="1" ht="21.75" customHeight="1">
      <c r="A224" s="31"/>
      <c r="B224" s="32"/>
      <c r="C224" s="190">
        <v>44</v>
      </c>
      <c r="D224" s="190" t="s">
        <v>125</v>
      </c>
      <c r="E224" s="191" t="s">
        <v>425</v>
      </c>
      <c r="F224" s="192" t="s">
        <v>426</v>
      </c>
      <c r="G224" s="193" t="s">
        <v>355</v>
      </c>
      <c r="H224" s="194">
        <v>108</v>
      </c>
      <c r="I224" s="195"/>
      <c r="J224" s="196">
        <f>ROUND(I224*H224,2)</f>
        <v>0</v>
      </c>
      <c r="K224" s="197"/>
      <c r="L224" s="36"/>
      <c r="M224" s="198" t="s">
        <v>1</v>
      </c>
      <c r="N224" s="199" t="s">
        <v>38</v>
      </c>
      <c r="O224" s="68"/>
      <c r="P224" s="200">
        <f>O224*H224</f>
        <v>0</v>
      </c>
      <c r="Q224" s="200">
        <v>0.0283</v>
      </c>
      <c r="R224" s="200">
        <f>Q224*H224</f>
        <v>3.0564</v>
      </c>
      <c r="S224" s="200">
        <v>0</v>
      </c>
      <c r="T224" s="201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02" t="s">
        <v>123</v>
      </c>
      <c r="AT224" s="202" t="s">
        <v>125</v>
      </c>
      <c r="AU224" s="202" t="s">
        <v>83</v>
      </c>
      <c r="AY224" s="14" t="s">
        <v>124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4" t="s">
        <v>81</v>
      </c>
      <c r="BK224" s="203">
        <f>ROUND(I224*H224,2)</f>
        <v>0</v>
      </c>
      <c r="BL224" s="14" t="s">
        <v>123</v>
      </c>
      <c r="BM224" s="202" t="s">
        <v>427</v>
      </c>
    </row>
    <row r="225" spans="2:51" s="12" customFormat="1" ht="11.25">
      <c r="B225" s="218"/>
      <c r="C225" s="219"/>
      <c r="D225" s="220" t="s">
        <v>182</v>
      </c>
      <c r="E225" s="221" t="s">
        <v>1</v>
      </c>
      <c r="F225" s="222" t="s">
        <v>428</v>
      </c>
      <c r="G225" s="219"/>
      <c r="H225" s="223">
        <v>100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182</v>
      </c>
      <c r="AU225" s="229" t="s">
        <v>83</v>
      </c>
      <c r="AV225" s="12" t="s">
        <v>83</v>
      </c>
      <c r="AW225" s="12" t="s">
        <v>30</v>
      </c>
      <c r="AX225" s="12" t="s">
        <v>73</v>
      </c>
      <c r="AY225" s="229" t="s">
        <v>124</v>
      </c>
    </row>
    <row r="226" spans="2:51" s="12" customFormat="1" ht="11.25">
      <c r="B226" s="218"/>
      <c r="C226" s="219"/>
      <c r="D226" s="220" t="s">
        <v>182</v>
      </c>
      <c r="E226" s="221" t="s">
        <v>1</v>
      </c>
      <c r="F226" s="222" t="s">
        <v>429</v>
      </c>
      <c r="G226" s="219"/>
      <c r="H226" s="223">
        <v>8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182</v>
      </c>
      <c r="AU226" s="229" t="s">
        <v>83</v>
      </c>
      <c r="AV226" s="12" t="s">
        <v>83</v>
      </c>
      <c r="AW226" s="12" t="s">
        <v>30</v>
      </c>
      <c r="AX226" s="12" t="s">
        <v>73</v>
      </c>
      <c r="AY226" s="229" t="s">
        <v>124</v>
      </c>
    </row>
    <row r="227" spans="1:65" s="1" customFormat="1" ht="21.75" customHeight="1">
      <c r="A227" s="31"/>
      <c r="B227" s="32"/>
      <c r="C227" s="190">
        <v>45</v>
      </c>
      <c r="D227" s="190" t="s">
        <v>125</v>
      </c>
      <c r="E227" s="191" t="s">
        <v>431</v>
      </c>
      <c r="F227" s="192" t="s">
        <v>432</v>
      </c>
      <c r="G227" s="193" t="s">
        <v>355</v>
      </c>
      <c r="H227" s="194">
        <v>48</v>
      </c>
      <c r="I227" s="195"/>
      <c r="J227" s="196">
        <f>ROUND(I227*H227,2)</f>
        <v>0</v>
      </c>
      <c r="K227" s="197"/>
      <c r="L227" s="36"/>
      <c r="M227" s="198" t="s">
        <v>1</v>
      </c>
      <c r="N227" s="199" t="s">
        <v>38</v>
      </c>
      <c r="O227" s="68"/>
      <c r="P227" s="200">
        <f>O227*H227</f>
        <v>0</v>
      </c>
      <c r="Q227" s="200">
        <v>0.01517</v>
      </c>
      <c r="R227" s="200">
        <f>Q227*H227</f>
        <v>0.7281599999999999</v>
      </c>
      <c r="S227" s="200">
        <v>0</v>
      </c>
      <c r="T227" s="201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02" t="s">
        <v>123</v>
      </c>
      <c r="AT227" s="202" t="s">
        <v>125</v>
      </c>
      <c r="AU227" s="202" t="s">
        <v>83</v>
      </c>
      <c r="AY227" s="14" t="s">
        <v>124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4" t="s">
        <v>81</v>
      </c>
      <c r="BK227" s="203">
        <f>ROUND(I227*H227,2)</f>
        <v>0</v>
      </c>
      <c r="BL227" s="14" t="s">
        <v>123</v>
      </c>
      <c r="BM227" s="202" t="s">
        <v>433</v>
      </c>
    </row>
    <row r="228" spans="2:51" s="12" customFormat="1" ht="11.25">
      <c r="B228" s="218"/>
      <c r="C228" s="219"/>
      <c r="D228" s="220" t="s">
        <v>182</v>
      </c>
      <c r="E228" s="221" t="s">
        <v>1</v>
      </c>
      <c r="F228" s="222" t="s">
        <v>434</v>
      </c>
      <c r="G228" s="219"/>
      <c r="H228" s="223">
        <v>24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182</v>
      </c>
      <c r="AU228" s="229" t="s">
        <v>83</v>
      </c>
      <c r="AV228" s="12" t="s">
        <v>83</v>
      </c>
      <c r="AW228" s="12" t="s">
        <v>30</v>
      </c>
      <c r="AX228" s="12" t="s">
        <v>73</v>
      </c>
      <c r="AY228" s="229" t="s">
        <v>124</v>
      </c>
    </row>
    <row r="229" spans="2:51" s="12" customFormat="1" ht="11.25">
      <c r="B229" s="218"/>
      <c r="C229" s="219"/>
      <c r="D229" s="220" t="s">
        <v>182</v>
      </c>
      <c r="E229" s="221" t="s">
        <v>1</v>
      </c>
      <c r="F229" s="222" t="s">
        <v>435</v>
      </c>
      <c r="G229" s="219"/>
      <c r="H229" s="223">
        <v>24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182</v>
      </c>
      <c r="AU229" s="229" t="s">
        <v>83</v>
      </c>
      <c r="AV229" s="12" t="s">
        <v>83</v>
      </c>
      <c r="AW229" s="12" t="s">
        <v>30</v>
      </c>
      <c r="AX229" s="12" t="s">
        <v>73</v>
      </c>
      <c r="AY229" s="229" t="s">
        <v>124</v>
      </c>
    </row>
    <row r="230" spans="1:65" s="1" customFormat="1" ht="21.75" customHeight="1">
      <c r="A230" s="31"/>
      <c r="B230" s="32"/>
      <c r="C230" s="190">
        <v>46</v>
      </c>
      <c r="D230" s="190" t="s">
        <v>125</v>
      </c>
      <c r="E230" s="191" t="s">
        <v>437</v>
      </c>
      <c r="F230" s="192" t="s">
        <v>438</v>
      </c>
      <c r="G230" s="193" t="s">
        <v>355</v>
      </c>
      <c r="H230" s="194">
        <v>28</v>
      </c>
      <c r="I230" s="195"/>
      <c r="J230" s="196">
        <f>ROUND(I230*H230,2)</f>
        <v>0</v>
      </c>
      <c r="K230" s="197"/>
      <c r="L230" s="36"/>
      <c r="M230" s="198" t="s">
        <v>1</v>
      </c>
      <c r="N230" s="199" t="s">
        <v>38</v>
      </c>
      <c r="O230" s="68"/>
      <c r="P230" s="200">
        <f>O230*H230</f>
        <v>0</v>
      </c>
      <c r="Q230" s="200">
        <v>0.0396</v>
      </c>
      <c r="R230" s="200">
        <f>Q230*H230</f>
        <v>1.1088</v>
      </c>
      <c r="S230" s="200">
        <v>0</v>
      </c>
      <c r="T230" s="201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02" t="s">
        <v>123</v>
      </c>
      <c r="AT230" s="202" t="s">
        <v>125</v>
      </c>
      <c r="AU230" s="202" t="s">
        <v>83</v>
      </c>
      <c r="AY230" s="14" t="s">
        <v>124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4" t="s">
        <v>81</v>
      </c>
      <c r="BK230" s="203">
        <f>ROUND(I230*H230,2)</f>
        <v>0</v>
      </c>
      <c r="BL230" s="14" t="s">
        <v>123</v>
      </c>
      <c r="BM230" s="202" t="s">
        <v>439</v>
      </c>
    </row>
    <row r="231" spans="2:51" s="12" customFormat="1" ht="11.25">
      <c r="B231" s="218"/>
      <c r="C231" s="219"/>
      <c r="D231" s="220" t="s">
        <v>182</v>
      </c>
      <c r="E231" s="221" t="s">
        <v>1</v>
      </c>
      <c r="F231" s="222" t="s">
        <v>440</v>
      </c>
      <c r="G231" s="219"/>
      <c r="H231" s="223">
        <v>16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182</v>
      </c>
      <c r="AU231" s="229" t="s">
        <v>83</v>
      </c>
      <c r="AV231" s="12" t="s">
        <v>83</v>
      </c>
      <c r="AW231" s="12" t="s">
        <v>30</v>
      </c>
      <c r="AX231" s="12" t="s">
        <v>73</v>
      </c>
      <c r="AY231" s="229" t="s">
        <v>124</v>
      </c>
    </row>
    <row r="232" spans="2:51" s="12" customFormat="1" ht="11.25">
      <c r="B232" s="218"/>
      <c r="C232" s="219"/>
      <c r="D232" s="220" t="s">
        <v>182</v>
      </c>
      <c r="E232" s="221" t="s">
        <v>1</v>
      </c>
      <c r="F232" s="222" t="s">
        <v>441</v>
      </c>
      <c r="G232" s="219"/>
      <c r="H232" s="223">
        <v>12</v>
      </c>
      <c r="I232" s="224"/>
      <c r="J232" s="219"/>
      <c r="K232" s="219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182</v>
      </c>
      <c r="AU232" s="229" t="s">
        <v>83</v>
      </c>
      <c r="AV232" s="12" t="s">
        <v>83</v>
      </c>
      <c r="AW232" s="12" t="s">
        <v>30</v>
      </c>
      <c r="AX232" s="12" t="s">
        <v>73</v>
      </c>
      <c r="AY232" s="229" t="s">
        <v>124</v>
      </c>
    </row>
    <row r="233" spans="1:65" s="1" customFormat="1" ht="21.75" customHeight="1">
      <c r="A233" s="31"/>
      <c r="B233" s="32"/>
      <c r="C233" s="190">
        <v>47</v>
      </c>
      <c r="D233" s="190" t="s">
        <v>125</v>
      </c>
      <c r="E233" s="191" t="s">
        <v>443</v>
      </c>
      <c r="F233" s="192" t="s">
        <v>444</v>
      </c>
      <c r="G233" s="193" t="s">
        <v>191</v>
      </c>
      <c r="H233" s="194">
        <v>8</v>
      </c>
      <c r="I233" s="195"/>
      <c r="J233" s="196">
        <f>ROUND(I233*H233,2)</f>
        <v>0</v>
      </c>
      <c r="K233" s="197"/>
      <c r="L233" s="36"/>
      <c r="M233" s="198" t="s">
        <v>1</v>
      </c>
      <c r="N233" s="199" t="s">
        <v>38</v>
      </c>
      <c r="O233" s="68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02" t="s">
        <v>123</v>
      </c>
      <c r="AT233" s="202" t="s">
        <v>125</v>
      </c>
      <c r="AU233" s="202" t="s">
        <v>83</v>
      </c>
      <c r="AY233" s="14" t="s">
        <v>124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4" t="s">
        <v>81</v>
      </c>
      <c r="BK233" s="203">
        <f>ROUND(I233*H233,2)</f>
        <v>0</v>
      </c>
      <c r="BL233" s="14" t="s">
        <v>123</v>
      </c>
      <c r="BM233" s="202" t="s">
        <v>445</v>
      </c>
    </row>
    <row r="234" spans="2:51" s="12" customFormat="1" ht="11.25">
      <c r="B234" s="218"/>
      <c r="C234" s="219"/>
      <c r="D234" s="220" t="s">
        <v>182</v>
      </c>
      <c r="E234" s="221" t="s">
        <v>1</v>
      </c>
      <c r="F234" s="222" t="s">
        <v>151</v>
      </c>
      <c r="G234" s="219"/>
      <c r="H234" s="223">
        <v>8</v>
      </c>
      <c r="I234" s="224"/>
      <c r="J234" s="219"/>
      <c r="K234" s="219"/>
      <c r="L234" s="225"/>
      <c r="M234" s="226"/>
      <c r="N234" s="227"/>
      <c r="O234" s="227"/>
      <c r="P234" s="227"/>
      <c r="Q234" s="227"/>
      <c r="R234" s="227"/>
      <c r="S234" s="227"/>
      <c r="T234" s="228"/>
      <c r="AT234" s="229" t="s">
        <v>182</v>
      </c>
      <c r="AU234" s="229" t="s">
        <v>83</v>
      </c>
      <c r="AV234" s="12" t="s">
        <v>83</v>
      </c>
      <c r="AW234" s="12" t="s">
        <v>30</v>
      </c>
      <c r="AX234" s="12" t="s">
        <v>81</v>
      </c>
      <c r="AY234" s="229" t="s">
        <v>124</v>
      </c>
    </row>
    <row r="235" spans="1:65" s="1" customFormat="1" ht="16.5" customHeight="1">
      <c r="A235" s="31"/>
      <c r="B235" s="32"/>
      <c r="C235" s="233">
        <v>48</v>
      </c>
      <c r="D235" s="233" t="s">
        <v>320</v>
      </c>
      <c r="E235" s="234" t="s">
        <v>447</v>
      </c>
      <c r="F235" s="235" t="s">
        <v>448</v>
      </c>
      <c r="G235" s="236" t="s">
        <v>191</v>
      </c>
      <c r="H235" s="237">
        <v>8</v>
      </c>
      <c r="I235" s="238"/>
      <c r="J235" s="239">
        <f>ROUND(I235*H235,2)</f>
        <v>0</v>
      </c>
      <c r="K235" s="240"/>
      <c r="L235" s="241"/>
      <c r="M235" s="242" t="s">
        <v>1</v>
      </c>
      <c r="N235" s="243" t="s">
        <v>38</v>
      </c>
      <c r="O235" s="68"/>
      <c r="P235" s="200">
        <f>O235*H235</f>
        <v>0</v>
      </c>
      <c r="Q235" s="200">
        <v>0.0021</v>
      </c>
      <c r="R235" s="200">
        <f>Q235*H235</f>
        <v>0.0168</v>
      </c>
      <c r="S235" s="200">
        <v>0</v>
      </c>
      <c r="T235" s="201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02" t="s">
        <v>151</v>
      </c>
      <c r="AT235" s="202" t="s">
        <v>320</v>
      </c>
      <c r="AU235" s="202" t="s">
        <v>83</v>
      </c>
      <c r="AY235" s="14" t="s">
        <v>124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4" t="s">
        <v>81</v>
      </c>
      <c r="BK235" s="203">
        <f>ROUND(I235*H235,2)</f>
        <v>0</v>
      </c>
      <c r="BL235" s="14" t="s">
        <v>123</v>
      </c>
      <c r="BM235" s="202" t="s">
        <v>449</v>
      </c>
    </row>
    <row r="236" spans="2:51" s="12" customFormat="1" ht="11.25">
      <c r="B236" s="218"/>
      <c r="C236" s="219"/>
      <c r="D236" s="220" t="s">
        <v>182</v>
      </c>
      <c r="E236" s="221" t="s">
        <v>1</v>
      </c>
      <c r="F236" s="222" t="s">
        <v>450</v>
      </c>
      <c r="G236" s="219"/>
      <c r="H236" s="223">
        <v>8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182</v>
      </c>
      <c r="AU236" s="229" t="s">
        <v>83</v>
      </c>
      <c r="AV236" s="12" t="s">
        <v>83</v>
      </c>
      <c r="AW236" s="12" t="s">
        <v>30</v>
      </c>
      <c r="AX236" s="12" t="s">
        <v>73</v>
      </c>
      <c r="AY236" s="229" t="s">
        <v>124</v>
      </c>
    </row>
    <row r="237" spans="1:65" s="1" customFormat="1" ht="21.75" customHeight="1">
      <c r="A237" s="31"/>
      <c r="B237" s="32"/>
      <c r="C237" s="190">
        <v>49</v>
      </c>
      <c r="D237" s="190" t="s">
        <v>125</v>
      </c>
      <c r="E237" s="191" t="s">
        <v>452</v>
      </c>
      <c r="F237" s="192" t="s">
        <v>453</v>
      </c>
      <c r="G237" s="193" t="s">
        <v>191</v>
      </c>
      <c r="H237" s="194">
        <v>11</v>
      </c>
      <c r="I237" s="195"/>
      <c r="J237" s="196">
        <f>ROUND(I237*H237,2)</f>
        <v>0</v>
      </c>
      <c r="K237" s="197"/>
      <c r="L237" s="36"/>
      <c r="M237" s="198" t="s">
        <v>1</v>
      </c>
      <c r="N237" s="199" t="s">
        <v>38</v>
      </c>
      <c r="O237" s="68"/>
      <c r="P237" s="200">
        <f>O237*H237</f>
        <v>0</v>
      </c>
      <c r="Q237" s="200">
        <v>0.00036</v>
      </c>
      <c r="R237" s="200">
        <f>Q237*H237</f>
        <v>0.00396</v>
      </c>
      <c r="S237" s="200">
        <v>0</v>
      </c>
      <c r="T237" s="201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202" t="s">
        <v>123</v>
      </c>
      <c r="AT237" s="202" t="s">
        <v>125</v>
      </c>
      <c r="AU237" s="202" t="s">
        <v>83</v>
      </c>
      <c r="AY237" s="14" t="s">
        <v>124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4" t="s">
        <v>81</v>
      </c>
      <c r="BK237" s="203">
        <f>ROUND(I237*H237,2)</f>
        <v>0</v>
      </c>
      <c r="BL237" s="14" t="s">
        <v>123</v>
      </c>
      <c r="BM237" s="202" t="s">
        <v>454</v>
      </c>
    </row>
    <row r="238" spans="2:51" s="12" customFormat="1" ht="11.25">
      <c r="B238" s="218"/>
      <c r="C238" s="219"/>
      <c r="D238" s="220" t="s">
        <v>182</v>
      </c>
      <c r="E238" s="221" t="s">
        <v>1</v>
      </c>
      <c r="F238" s="222" t="s">
        <v>455</v>
      </c>
      <c r="G238" s="219"/>
      <c r="H238" s="223">
        <v>11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182</v>
      </c>
      <c r="AU238" s="229" t="s">
        <v>83</v>
      </c>
      <c r="AV238" s="12" t="s">
        <v>83</v>
      </c>
      <c r="AW238" s="12" t="s">
        <v>30</v>
      </c>
      <c r="AX238" s="12" t="s">
        <v>81</v>
      </c>
      <c r="AY238" s="229" t="s">
        <v>124</v>
      </c>
    </row>
    <row r="239" spans="1:65" s="1" customFormat="1" ht="16.5" customHeight="1">
      <c r="A239" s="31"/>
      <c r="B239" s="32"/>
      <c r="C239" s="233">
        <v>50</v>
      </c>
      <c r="D239" s="233" t="s">
        <v>320</v>
      </c>
      <c r="E239" s="234" t="s">
        <v>457</v>
      </c>
      <c r="F239" s="235" t="s">
        <v>458</v>
      </c>
      <c r="G239" s="236" t="s">
        <v>191</v>
      </c>
      <c r="H239" s="237">
        <v>11</v>
      </c>
      <c r="I239" s="238"/>
      <c r="J239" s="239">
        <f>ROUND(I239*H239,2)</f>
        <v>0</v>
      </c>
      <c r="K239" s="240"/>
      <c r="L239" s="241"/>
      <c r="M239" s="242" t="s">
        <v>1</v>
      </c>
      <c r="N239" s="243" t="s">
        <v>38</v>
      </c>
      <c r="O239" s="68"/>
      <c r="P239" s="200">
        <f>O239*H239</f>
        <v>0</v>
      </c>
      <c r="Q239" s="200">
        <v>0.0025</v>
      </c>
      <c r="R239" s="200">
        <f>Q239*H239</f>
        <v>0.0275</v>
      </c>
      <c r="S239" s="200">
        <v>0</v>
      </c>
      <c r="T239" s="201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02" t="s">
        <v>151</v>
      </c>
      <c r="AT239" s="202" t="s">
        <v>320</v>
      </c>
      <c r="AU239" s="202" t="s">
        <v>83</v>
      </c>
      <c r="AY239" s="14" t="s">
        <v>124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4" t="s">
        <v>81</v>
      </c>
      <c r="BK239" s="203">
        <f>ROUND(I239*H239,2)</f>
        <v>0</v>
      </c>
      <c r="BL239" s="14" t="s">
        <v>123</v>
      </c>
      <c r="BM239" s="202" t="s">
        <v>459</v>
      </c>
    </row>
    <row r="240" spans="2:51" s="12" customFormat="1" ht="11.25">
      <c r="B240" s="218"/>
      <c r="C240" s="219"/>
      <c r="D240" s="220" t="s">
        <v>182</v>
      </c>
      <c r="E240" s="221" t="s">
        <v>1</v>
      </c>
      <c r="F240" s="222" t="s">
        <v>460</v>
      </c>
      <c r="G240" s="219"/>
      <c r="H240" s="223">
        <v>4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182</v>
      </c>
      <c r="AU240" s="229" t="s">
        <v>83</v>
      </c>
      <c r="AV240" s="12" t="s">
        <v>83</v>
      </c>
      <c r="AW240" s="12" t="s">
        <v>30</v>
      </c>
      <c r="AX240" s="12" t="s">
        <v>73</v>
      </c>
      <c r="AY240" s="229" t="s">
        <v>124</v>
      </c>
    </row>
    <row r="241" spans="2:51" s="12" customFormat="1" ht="11.25">
      <c r="B241" s="218"/>
      <c r="C241" s="219"/>
      <c r="D241" s="220" t="s">
        <v>182</v>
      </c>
      <c r="E241" s="221" t="s">
        <v>1</v>
      </c>
      <c r="F241" s="222" t="s">
        <v>461</v>
      </c>
      <c r="G241" s="219"/>
      <c r="H241" s="223">
        <v>7</v>
      </c>
      <c r="I241" s="224"/>
      <c r="J241" s="219"/>
      <c r="K241" s="219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182</v>
      </c>
      <c r="AU241" s="229" t="s">
        <v>83</v>
      </c>
      <c r="AV241" s="12" t="s">
        <v>83</v>
      </c>
      <c r="AW241" s="12" t="s">
        <v>30</v>
      </c>
      <c r="AX241" s="12" t="s">
        <v>73</v>
      </c>
      <c r="AY241" s="229" t="s">
        <v>124</v>
      </c>
    </row>
    <row r="242" spans="1:65" s="1" customFormat="1" ht="21.75" customHeight="1">
      <c r="A242" s="31"/>
      <c r="B242" s="32"/>
      <c r="C242" s="190">
        <v>51</v>
      </c>
      <c r="D242" s="190" t="s">
        <v>125</v>
      </c>
      <c r="E242" s="191" t="s">
        <v>463</v>
      </c>
      <c r="F242" s="192" t="s">
        <v>464</v>
      </c>
      <c r="G242" s="193" t="s">
        <v>191</v>
      </c>
      <c r="H242" s="194">
        <v>11</v>
      </c>
      <c r="I242" s="195"/>
      <c r="J242" s="196">
        <f>ROUND(I242*H242,2)</f>
        <v>0</v>
      </c>
      <c r="K242" s="197"/>
      <c r="L242" s="36"/>
      <c r="M242" s="198" t="s">
        <v>1</v>
      </c>
      <c r="N242" s="199" t="s">
        <v>38</v>
      </c>
      <c r="O242" s="68"/>
      <c r="P242" s="200">
        <f>O242*H242</f>
        <v>0</v>
      </c>
      <c r="Q242" s="200">
        <v>0.0007</v>
      </c>
      <c r="R242" s="200">
        <f>Q242*H242</f>
        <v>0.0077</v>
      </c>
      <c r="S242" s="200">
        <v>0</v>
      </c>
      <c r="T242" s="201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02" t="s">
        <v>123</v>
      </c>
      <c r="AT242" s="202" t="s">
        <v>125</v>
      </c>
      <c r="AU242" s="202" t="s">
        <v>83</v>
      </c>
      <c r="AY242" s="14" t="s">
        <v>124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4" t="s">
        <v>81</v>
      </c>
      <c r="BK242" s="203">
        <f>ROUND(I242*H242,2)</f>
        <v>0</v>
      </c>
      <c r="BL242" s="14" t="s">
        <v>123</v>
      </c>
      <c r="BM242" s="202" t="s">
        <v>465</v>
      </c>
    </row>
    <row r="243" spans="2:51" s="12" customFormat="1" ht="11.25">
      <c r="B243" s="218"/>
      <c r="C243" s="219"/>
      <c r="D243" s="220" t="s">
        <v>182</v>
      </c>
      <c r="E243" s="221" t="s">
        <v>1</v>
      </c>
      <c r="F243" s="222" t="s">
        <v>466</v>
      </c>
      <c r="G243" s="219"/>
      <c r="H243" s="223">
        <v>6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182</v>
      </c>
      <c r="AU243" s="229" t="s">
        <v>83</v>
      </c>
      <c r="AV243" s="12" t="s">
        <v>83</v>
      </c>
      <c r="AW243" s="12" t="s">
        <v>30</v>
      </c>
      <c r="AX243" s="12" t="s">
        <v>73</v>
      </c>
      <c r="AY243" s="229" t="s">
        <v>124</v>
      </c>
    </row>
    <row r="244" spans="2:51" s="12" customFormat="1" ht="11.25">
      <c r="B244" s="218"/>
      <c r="C244" s="219"/>
      <c r="D244" s="220" t="s">
        <v>182</v>
      </c>
      <c r="E244" s="221" t="s">
        <v>1</v>
      </c>
      <c r="F244" s="222" t="s">
        <v>467</v>
      </c>
      <c r="G244" s="219"/>
      <c r="H244" s="223">
        <v>5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182</v>
      </c>
      <c r="AU244" s="229" t="s">
        <v>83</v>
      </c>
      <c r="AV244" s="12" t="s">
        <v>83</v>
      </c>
      <c r="AW244" s="12" t="s">
        <v>30</v>
      </c>
      <c r="AX244" s="12" t="s">
        <v>73</v>
      </c>
      <c r="AY244" s="229" t="s">
        <v>124</v>
      </c>
    </row>
    <row r="245" spans="1:65" s="1" customFormat="1" ht="21.75" customHeight="1">
      <c r="A245" s="31"/>
      <c r="B245" s="32"/>
      <c r="C245" s="233">
        <v>52</v>
      </c>
      <c r="D245" s="233" t="s">
        <v>320</v>
      </c>
      <c r="E245" s="234" t="s">
        <v>469</v>
      </c>
      <c r="F245" s="235" t="s">
        <v>470</v>
      </c>
      <c r="G245" s="236" t="s">
        <v>191</v>
      </c>
      <c r="H245" s="237">
        <v>4</v>
      </c>
      <c r="I245" s="238"/>
      <c r="J245" s="239">
        <f>ROUND(I245*H245,2)</f>
        <v>0</v>
      </c>
      <c r="K245" s="240"/>
      <c r="L245" s="241"/>
      <c r="M245" s="242" t="s">
        <v>1</v>
      </c>
      <c r="N245" s="243" t="s">
        <v>38</v>
      </c>
      <c r="O245" s="68"/>
      <c r="P245" s="200">
        <f>O245*H245</f>
        <v>0</v>
      </c>
      <c r="Q245" s="200">
        <v>0.0013</v>
      </c>
      <c r="R245" s="200">
        <f>Q245*H245</f>
        <v>0.0052</v>
      </c>
      <c r="S245" s="200">
        <v>0</v>
      </c>
      <c r="T245" s="201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02" t="s">
        <v>151</v>
      </c>
      <c r="AT245" s="202" t="s">
        <v>320</v>
      </c>
      <c r="AU245" s="202" t="s">
        <v>83</v>
      </c>
      <c r="AY245" s="14" t="s">
        <v>124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4" t="s">
        <v>81</v>
      </c>
      <c r="BK245" s="203">
        <f>ROUND(I245*H245,2)</f>
        <v>0</v>
      </c>
      <c r="BL245" s="14" t="s">
        <v>123</v>
      </c>
      <c r="BM245" s="202" t="s">
        <v>471</v>
      </c>
    </row>
    <row r="246" spans="2:51" s="12" customFormat="1" ht="11.25">
      <c r="B246" s="218"/>
      <c r="C246" s="219"/>
      <c r="D246" s="220" t="s">
        <v>182</v>
      </c>
      <c r="E246" s="221" t="s">
        <v>1</v>
      </c>
      <c r="F246" s="222" t="s">
        <v>472</v>
      </c>
      <c r="G246" s="219"/>
      <c r="H246" s="223">
        <v>4</v>
      </c>
      <c r="I246" s="224"/>
      <c r="J246" s="219"/>
      <c r="K246" s="219"/>
      <c r="L246" s="225"/>
      <c r="M246" s="226"/>
      <c r="N246" s="227"/>
      <c r="O246" s="227"/>
      <c r="P246" s="227"/>
      <c r="Q246" s="227"/>
      <c r="R246" s="227"/>
      <c r="S246" s="227"/>
      <c r="T246" s="228"/>
      <c r="AT246" s="229" t="s">
        <v>182</v>
      </c>
      <c r="AU246" s="229" t="s">
        <v>83</v>
      </c>
      <c r="AV246" s="12" t="s">
        <v>83</v>
      </c>
      <c r="AW246" s="12" t="s">
        <v>30</v>
      </c>
      <c r="AX246" s="12" t="s">
        <v>81</v>
      </c>
      <c r="AY246" s="229" t="s">
        <v>124</v>
      </c>
    </row>
    <row r="247" spans="1:65" s="1" customFormat="1" ht="21.75" customHeight="1">
      <c r="A247" s="31"/>
      <c r="B247" s="32"/>
      <c r="C247" s="233">
        <v>53</v>
      </c>
      <c r="D247" s="233" t="s">
        <v>320</v>
      </c>
      <c r="E247" s="234" t="s">
        <v>474</v>
      </c>
      <c r="F247" s="235" t="s">
        <v>475</v>
      </c>
      <c r="G247" s="236" t="s">
        <v>191</v>
      </c>
      <c r="H247" s="237">
        <v>2</v>
      </c>
      <c r="I247" s="238"/>
      <c r="J247" s="239">
        <f>ROUND(I247*H247,2)</f>
        <v>0</v>
      </c>
      <c r="K247" s="240"/>
      <c r="L247" s="241"/>
      <c r="M247" s="242" t="s">
        <v>1</v>
      </c>
      <c r="N247" s="243" t="s">
        <v>38</v>
      </c>
      <c r="O247" s="68"/>
      <c r="P247" s="200">
        <f>O247*H247</f>
        <v>0</v>
      </c>
      <c r="Q247" s="200">
        <v>0.0026</v>
      </c>
      <c r="R247" s="200">
        <f>Q247*H247</f>
        <v>0.0052</v>
      </c>
      <c r="S247" s="200">
        <v>0</v>
      </c>
      <c r="T247" s="201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202" t="s">
        <v>151</v>
      </c>
      <c r="AT247" s="202" t="s">
        <v>320</v>
      </c>
      <c r="AU247" s="202" t="s">
        <v>83</v>
      </c>
      <c r="AY247" s="14" t="s">
        <v>124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4" t="s">
        <v>81</v>
      </c>
      <c r="BK247" s="203">
        <f>ROUND(I247*H247,2)</f>
        <v>0</v>
      </c>
      <c r="BL247" s="14" t="s">
        <v>123</v>
      </c>
      <c r="BM247" s="202" t="s">
        <v>476</v>
      </c>
    </row>
    <row r="248" spans="2:51" s="12" customFormat="1" ht="11.25">
      <c r="B248" s="218"/>
      <c r="C248" s="219"/>
      <c r="D248" s="220" t="s">
        <v>182</v>
      </c>
      <c r="E248" s="221" t="s">
        <v>1</v>
      </c>
      <c r="F248" s="222" t="s">
        <v>477</v>
      </c>
      <c r="G248" s="219"/>
      <c r="H248" s="223">
        <v>2</v>
      </c>
      <c r="I248" s="224"/>
      <c r="J248" s="219"/>
      <c r="K248" s="219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182</v>
      </c>
      <c r="AU248" s="229" t="s">
        <v>83</v>
      </c>
      <c r="AV248" s="12" t="s">
        <v>83</v>
      </c>
      <c r="AW248" s="12" t="s">
        <v>30</v>
      </c>
      <c r="AX248" s="12" t="s">
        <v>81</v>
      </c>
      <c r="AY248" s="229" t="s">
        <v>124</v>
      </c>
    </row>
    <row r="249" spans="1:65" s="1" customFormat="1" ht="21.75" customHeight="1">
      <c r="A249" s="31"/>
      <c r="B249" s="32"/>
      <c r="C249" s="190">
        <v>54</v>
      </c>
      <c r="D249" s="190" t="s">
        <v>125</v>
      </c>
      <c r="E249" s="191" t="s">
        <v>479</v>
      </c>
      <c r="F249" s="192" t="s">
        <v>480</v>
      </c>
      <c r="G249" s="193" t="s">
        <v>191</v>
      </c>
      <c r="H249" s="194">
        <v>8</v>
      </c>
      <c r="I249" s="195"/>
      <c r="J249" s="196">
        <f>ROUND(I249*H249,2)</f>
        <v>0</v>
      </c>
      <c r="K249" s="197"/>
      <c r="L249" s="36"/>
      <c r="M249" s="198" t="s">
        <v>1</v>
      </c>
      <c r="N249" s="199" t="s">
        <v>38</v>
      </c>
      <c r="O249" s="68"/>
      <c r="P249" s="200">
        <f>O249*H249</f>
        <v>0</v>
      </c>
      <c r="Q249" s="200">
        <v>0.11241</v>
      </c>
      <c r="R249" s="200">
        <f>Q249*H249</f>
        <v>0.89928</v>
      </c>
      <c r="S249" s="200">
        <v>0</v>
      </c>
      <c r="T249" s="201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202" t="s">
        <v>123</v>
      </c>
      <c r="AT249" s="202" t="s">
        <v>125</v>
      </c>
      <c r="AU249" s="202" t="s">
        <v>83</v>
      </c>
      <c r="AY249" s="14" t="s">
        <v>124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4" t="s">
        <v>81</v>
      </c>
      <c r="BK249" s="203">
        <f>ROUND(I249*H249,2)</f>
        <v>0</v>
      </c>
      <c r="BL249" s="14" t="s">
        <v>123</v>
      </c>
      <c r="BM249" s="202" t="s">
        <v>481</v>
      </c>
    </row>
    <row r="250" spans="1:65" s="1" customFormat="1" ht="16.5" customHeight="1">
      <c r="A250" s="31"/>
      <c r="B250" s="32"/>
      <c r="C250" s="233">
        <v>55</v>
      </c>
      <c r="D250" s="233" t="s">
        <v>320</v>
      </c>
      <c r="E250" s="234" t="s">
        <v>483</v>
      </c>
      <c r="F250" s="235" t="s">
        <v>484</v>
      </c>
      <c r="G250" s="236" t="s">
        <v>191</v>
      </c>
      <c r="H250" s="237">
        <v>8</v>
      </c>
      <c r="I250" s="238"/>
      <c r="J250" s="239">
        <f>ROUND(I250*H250,2)</f>
        <v>0</v>
      </c>
      <c r="K250" s="240"/>
      <c r="L250" s="241"/>
      <c r="M250" s="242" t="s">
        <v>1</v>
      </c>
      <c r="N250" s="243" t="s">
        <v>38</v>
      </c>
      <c r="O250" s="68"/>
      <c r="P250" s="200">
        <f>O250*H250</f>
        <v>0</v>
      </c>
      <c r="Q250" s="200">
        <v>0.0065</v>
      </c>
      <c r="R250" s="200">
        <f>Q250*H250</f>
        <v>0.052</v>
      </c>
      <c r="S250" s="200">
        <v>0</v>
      </c>
      <c r="T250" s="201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02" t="s">
        <v>151</v>
      </c>
      <c r="AT250" s="202" t="s">
        <v>320</v>
      </c>
      <c r="AU250" s="202" t="s">
        <v>83</v>
      </c>
      <c r="AY250" s="14" t="s">
        <v>124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4" t="s">
        <v>81</v>
      </c>
      <c r="BK250" s="203">
        <f>ROUND(I250*H250,2)</f>
        <v>0</v>
      </c>
      <c r="BL250" s="14" t="s">
        <v>123</v>
      </c>
      <c r="BM250" s="202" t="s">
        <v>485</v>
      </c>
    </row>
    <row r="251" spans="1:65" s="1" customFormat="1" ht="21.75" customHeight="1">
      <c r="A251" s="31"/>
      <c r="B251" s="32"/>
      <c r="C251" s="190">
        <v>56</v>
      </c>
      <c r="D251" s="190" t="s">
        <v>125</v>
      </c>
      <c r="E251" s="191" t="s">
        <v>487</v>
      </c>
      <c r="F251" s="192" t="s">
        <v>488</v>
      </c>
      <c r="G251" s="193" t="s">
        <v>355</v>
      </c>
      <c r="H251" s="194">
        <v>235</v>
      </c>
      <c r="I251" s="195"/>
      <c r="J251" s="196">
        <f>ROUND(I251*H251,2)</f>
        <v>0</v>
      </c>
      <c r="K251" s="197"/>
      <c r="L251" s="36"/>
      <c r="M251" s="198" t="s">
        <v>1</v>
      </c>
      <c r="N251" s="199" t="s">
        <v>38</v>
      </c>
      <c r="O251" s="68"/>
      <c r="P251" s="200">
        <f>O251*H251</f>
        <v>0</v>
      </c>
      <c r="Q251" s="200">
        <v>8E-05</v>
      </c>
      <c r="R251" s="200">
        <f>Q251*H251</f>
        <v>0.0188</v>
      </c>
      <c r="S251" s="200">
        <v>0</v>
      </c>
      <c r="T251" s="201">
        <f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202" t="s">
        <v>123</v>
      </c>
      <c r="AT251" s="202" t="s">
        <v>125</v>
      </c>
      <c r="AU251" s="202" t="s">
        <v>83</v>
      </c>
      <c r="AY251" s="14" t="s">
        <v>124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4" t="s">
        <v>81</v>
      </c>
      <c r="BK251" s="203">
        <f>ROUND(I251*H251,2)</f>
        <v>0</v>
      </c>
      <c r="BL251" s="14" t="s">
        <v>123</v>
      </c>
      <c r="BM251" s="202" t="s">
        <v>489</v>
      </c>
    </row>
    <row r="252" spans="2:51" s="12" customFormat="1" ht="11.25">
      <c r="B252" s="218"/>
      <c r="C252" s="219"/>
      <c r="D252" s="220" t="s">
        <v>182</v>
      </c>
      <c r="E252" s="221" t="s">
        <v>1</v>
      </c>
      <c r="F252" s="222" t="s">
        <v>490</v>
      </c>
      <c r="G252" s="219"/>
      <c r="H252" s="223">
        <v>235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182</v>
      </c>
      <c r="AU252" s="229" t="s">
        <v>83</v>
      </c>
      <c r="AV252" s="12" t="s">
        <v>83</v>
      </c>
      <c r="AW252" s="12" t="s">
        <v>30</v>
      </c>
      <c r="AX252" s="12" t="s">
        <v>81</v>
      </c>
      <c r="AY252" s="229" t="s">
        <v>124</v>
      </c>
    </row>
    <row r="253" spans="1:65" s="1" customFormat="1" ht="21.75" customHeight="1">
      <c r="A253" s="31"/>
      <c r="B253" s="32"/>
      <c r="C253" s="190">
        <v>57</v>
      </c>
      <c r="D253" s="190" t="s">
        <v>125</v>
      </c>
      <c r="E253" s="191" t="s">
        <v>492</v>
      </c>
      <c r="F253" s="192" t="s">
        <v>493</v>
      </c>
      <c r="G253" s="193" t="s">
        <v>355</v>
      </c>
      <c r="H253" s="194">
        <v>51</v>
      </c>
      <c r="I253" s="195"/>
      <c r="J253" s="196">
        <f>ROUND(I253*H253,2)</f>
        <v>0</v>
      </c>
      <c r="K253" s="197"/>
      <c r="L253" s="36"/>
      <c r="M253" s="198" t="s">
        <v>1</v>
      </c>
      <c r="N253" s="199" t="s">
        <v>38</v>
      </c>
      <c r="O253" s="68"/>
      <c r="P253" s="200">
        <f>O253*H253</f>
        <v>0</v>
      </c>
      <c r="Q253" s="200">
        <v>3E-05</v>
      </c>
      <c r="R253" s="200">
        <f>Q253*H253</f>
        <v>0.0015300000000000001</v>
      </c>
      <c r="S253" s="200">
        <v>0</v>
      </c>
      <c r="T253" s="201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202" t="s">
        <v>123</v>
      </c>
      <c r="AT253" s="202" t="s">
        <v>125</v>
      </c>
      <c r="AU253" s="202" t="s">
        <v>83</v>
      </c>
      <c r="AY253" s="14" t="s">
        <v>124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4" t="s">
        <v>81</v>
      </c>
      <c r="BK253" s="203">
        <f>ROUND(I253*H253,2)</f>
        <v>0</v>
      </c>
      <c r="BL253" s="14" t="s">
        <v>123</v>
      </c>
      <c r="BM253" s="202" t="s">
        <v>494</v>
      </c>
    </row>
    <row r="254" spans="2:51" s="12" customFormat="1" ht="11.25">
      <c r="B254" s="218"/>
      <c r="C254" s="219"/>
      <c r="D254" s="220" t="s">
        <v>182</v>
      </c>
      <c r="E254" s="221" t="s">
        <v>1</v>
      </c>
      <c r="F254" s="222" t="s">
        <v>495</v>
      </c>
      <c r="G254" s="219"/>
      <c r="H254" s="223">
        <v>51</v>
      </c>
      <c r="I254" s="224"/>
      <c r="J254" s="219"/>
      <c r="K254" s="219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182</v>
      </c>
      <c r="AU254" s="229" t="s">
        <v>83</v>
      </c>
      <c r="AV254" s="12" t="s">
        <v>83</v>
      </c>
      <c r="AW254" s="12" t="s">
        <v>30</v>
      </c>
      <c r="AX254" s="12" t="s">
        <v>81</v>
      </c>
      <c r="AY254" s="229" t="s">
        <v>124</v>
      </c>
    </row>
    <row r="255" spans="1:65" s="1" customFormat="1" ht="16.5" customHeight="1">
      <c r="A255" s="31"/>
      <c r="B255" s="32"/>
      <c r="C255" s="190">
        <v>58</v>
      </c>
      <c r="D255" s="190" t="s">
        <v>125</v>
      </c>
      <c r="E255" s="191" t="s">
        <v>497</v>
      </c>
      <c r="F255" s="192" t="s">
        <v>498</v>
      </c>
      <c r="G255" s="193" t="s">
        <v>355</v>
      </c>
      <c r="H255" s="194">
        <v>286</v>
      </c>
      <c r="I255" s="195"/>
      <c r="J255" s="196">
        <f>ROUND(I255*H255,2)</f>
        <v>0</v>
      </c>
      <c r="K255" s="197"/>
      <c r="L255" s="36"/>
      <c r="M255" s="198" t="s">
        <v>1</v>
      </c>
      <c r="N255" s="199" t="s">
        <v>38</v>
      </c>
      <c r="O255" s="68"/>
      <c r="P255" s="200">
        <f>O255*H255</f>
        <v>0</v>
      </c>
      <c r="Q255" s="200">
        <v>0</v>
      </c>
      <c r="R255" s="200">
        <f>Q255*H255</f>
        <v>0</v>
      </c>
      <c r="S255" s="200">
        <v>0</v>
      </c>
      <c r="T255" s="201">
        <f>S255*H255</f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202" t="s">
        <v>123</v>
      </c>
      <c r="AT255" s="202" t="s">
        <v>125</v>
      </c>
      <c r="AU255" s="202" t="s">
        <v>83</v>
      </c>
      <c r="AY255" s="14" t="s">
        <v>124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4" t="s">
        <v>81</v>
      </c>
      <c r="BK255" s="203">
        <f>ROUND(I255*H255,2)</f>
        <v>0</v>
      </c>
      <c r="BL255" s="14" t="s">
        <v>123</v>
      </c>
      <c r="BM255" s="202" t="s">
        <v>499</v>
      </c>
    </row>
    <row r="256" spans="2:51" s="12" customFormat="1" ht="11.25">
      <c r="B256" s="218"/>
      <c r="C256" s="219"/>
      <c r="D256" s="220" t="s">
        <v>182</v>
      </c>
      <c r="E256" s="221" t="s">
        <v>1</v>
      </c>
      <c r="F256" s="222" t="s">
        <v>500</v>
      </c>
      <c r="G256" s="219"/>
      <c r="H256" s="223">
        <v>286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182</v>
      </c>
      <c r="AU256" s="229" t="s">
        <v>83</v>
      </c>
      <c r="AV256" s="12" t="s">
        <v>83</v>
      </c>
      <c r="AW256" s="12" t="s">
        <v>30</v>
      </c>
      <c r="AX256" s="12" t="s">
        <v>81</v>
      </c>
      <c r="AY256" s="229" t="s">
        <v>124</v>
      </c>
    </row>
    <row r="257" spans="1:65" s="1" customFormat="1" ht="21.75" customHeight="1">
      <c r="A257" s="31"/>
      <c r="B257" s="32"/>
      <c r="C257" s="190">
        <v>59</v>
      </c>
      <c r="D257" s="190" t="s">
        <v>125</v>
      </c>
      <c r="E257" s="191" t="s">
        <v>502</v>
      </c>
      <c r="F257" s="192" t="s">
        <v>503</v>
      </c>
      <c r="G257" s="193" t="s">
        <v>355</v>
      </c>
      <c r="H257" s="194">
        <v>52</v>
      </c>
      <c r="I257" s="195"/>
      <c r="J257" s="196">
        <f>ROUND(I257*H257,2)</f>
        <v>0</v>
      </c>
      <c r="K257" s="197"/>
      <c r="L257" s="36"/>
      <c r="M257" s="198" t="s">
        <v>1</v>
      </c>
      <c r="N257" s="199" t="s">
        <v>38</v>
      </c>
      <c r="O257" s="68"/>
      <c r="P257" s="200">
        <f>O257*H257</f>
        <v>0</v>
      </c>
      <c r="Q257" s="200">
        <v>0.1554</v>
      </c>
      <c r="R257" s="200">
        <f>Q257*H257</f>
        <v>8.0808</v>
      </c>
      <c r="S257" s="200">
        <v>0</v>
      </c>
      <c r="T257" s="201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202" t="s">
        <v>123</v>
      </c>
      <c r="AT257" s="202" t="s">
        <v>125</v>
      </c>
      <c r="AU257" s="202" t="s">
        <v>83</v>
      </c>
      <c r="AY257" s="14" t="s">
        <v>124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4" t="s">
        <v>81</v>
      </c>
      <c r="BK257" s="203">
        <f>ROUND(I257*H257,2)</f>
        <v>0</v>
      </c>
      <c r="BL257" s="14" t="s">
        <v>123</v>
      </c>
      <c r="BM257" s="202" t="s">
        <v>504</v>
      </c>
    </row>
    <row r="258" spans="2:51" s="12" customFormat="1" ht="11.25">
      <c r="B258" s="218"/>
      <c r="C258" s="219"/>
      <c r="D258" s="220" t="s">
        <v>182</v>
      </c>
      <c r="E258" s="221" t="s">
        <v>1</v>
      </c>
      <c r="F258" s="222" t="s">
        <v>505</v>
      </c>
      <c r="G258" s="219"/>
      <c r="H258" s="223">
        <v>8</v>
      </c>
      <c r="I258" s="224"/>
      <c r="J258" s="219"/>
      <c r="K258" s="219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182</v>
      </c>
      <c r="AU258" s="229" t="s">
        <v>83</v>
      </c>
      <c r="AV258" s="12" t="s">
        <v>83</v>
      </c>
      <c r="AW258" s="12" t="s">
        <v>30</v>
      </c>
      <c r="AX258" s="12" t="s">
        <v>73</v>
      </c>
      <c r="AY258" s="229" t="s">
        <v>124</v>
      </c>
    </row>
    <row r="259" spans="2:51" s="12" customFormat="1" ht="11.25">
      <c r="B259" s="218"/>
      <c r="C259" s="219"/>
      <c r="D259" s="220" t="s">
        <v>182</v>
      </c>
      <c r="E259" s="221" t="s">
        <v>1</v>
      </c>
      <c r="F259" s="222" t="s">
        <v>506</v>
      </c>
      <c r="G259" s="219"/>
      <c r="H259" s="223">
        <v>2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182</v>
      </c>
      <c r="AU259" s="229" t="s">
        <v>83</v>
      </c>
      <c r="AV259" s="12" t="s">
        <v>83</v>
      </c>
      <c r="AW259" s="12" t="s">
        <v>30</v>
      </c>
      <c r="AX259" s="12" t="s">
        <v>73</v>
      </c>
      <c r="AY259" s="229" t="s">
        <v>124</v>
      </c>
    </row>
    <row r="260" spans="2:51" s="12" customFormat="1" ht="11.25">
      <c r="B260" s="218"/>
      <c r="C260" s="219"/>
      <c r="D260" s="220" t="s">
        <v>182</v>
      </c>
      <c r="E260" s="221" t="s">
        <v>1</v>
      </c>
      <c r="F260" s="222" t="s">
        <v>507</v>
      </c>
      <c r="G260" s="219"/>
      <c r="H260" s="223">
        <v>42</v>
      </c>
      <c r="I260" s="224"/>
      <c r="J260" s="219"/>
      <c r="K260" s="219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182</v>
      </c>
      <c r="AU260" s="229" t="s">
        <v>83</v>
      </c>
      <c r="AV260" s="12" t="s">
        <v>83</v>
      </c>
      <c r="AW260" s="12" t="s">
        <v>30</v>
      </c>
      <c r="AX260" s="12" t="s">
        <v>73</v>
      </c>
      <c r="AY260" s="229" t="s">
        <v>124</v>
      </c>
    </row>
    <row r="261" spans="1:65" s="1" customFormat="1" ht="21.75" customHeight="1">
      <c r="A261" s="31"/>
      <c r="B261" s="32"/>
      <c r="C261" s="233">
        <v>60</v>
      </c>
      <c r="D261" s="233" t="s">
        <v>320</v>
      </c>
      <c r="E261" s="234" t="s">
        <v>509</v>
      </c>
      <c r="F261" s="235" t="s">
        <v>510</v>
      </c>
      <c r="G261" s="236" t="s">
        <v>355</v>
      </c>
      <c r="H261" s="237">
        <v>42.42</v>
      </c>
      <c r="I261" s="238"/>
      <c r="J261" s="239">
        <f>ROUND(I261*H261,2)</f>
        <v>0</v>
      </c>
      <c r="K261" s="240"/>
      <c r="L261" s="241"/>
      <c r="M261" s="242" t="s">
        <v>1</v>
      </c>
      <c r="N261" s="243" t="s">
        <v>38</v>
      </c>
      <c r="O261" s="68"/>
      <c r="P261" s="200">
        <f>O261*H261</f>
        <v>0</v>
      </c>
      <c r="Q261" s="200">
        <v>0.0483</v>
      </c>
      <c r="R261" s="200">
        <f>Q261*H261</f>
        <v>2.048886</v>
      </c>
      <c r="S261" s="200">
        <v>0</v>
      </c>
      <c r="T261" s="201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202" t="s">
        <v>151</v>
      </c>
      <c r="AT261" s="202" t="s">
        <v>320</v>
      </c>
      <c r="AU261" s="202" t="s">
        <v>83</v>
      </c>
      <c r="AY261" s="14" t="s">
        <v>124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14" t="s">
        <v>81</v>
      </c>
      <c r="BK261" s="203">
        <f>ROUND(I261*H261,2)</f>
        <v>0</v>
      </c>
      <c r="BL261" s="14" t="s">
        <v>123</v>
      </c>
      <c r="BM261" s="202" t="s">
        <v>511</v>
      </c>
    </row>
    <row r="262" spans="2:51" s="12" customFormat="1" ht="11.25">
      <c r="B262" s="218"/>
      <c r="C262" s="219"/>
      <c r="D262" s="220" t="s">
        <v>182</v>
      </c>
      <c r="E262" s="219"/>
      <c r="F262" s="222" t="s">
        <v>512</v>
      </c>
      <c r="G262" s="219"/>
      <c r="H262" s="223">
        <v>42.42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182</v>
      </c>
      <c r="AU262" s="229" t="s">
        <v>83</v>
      </c>
      <c r="AV262" s="12" t="s">
        <v>83</v>
      </c>
      <c r="AW262" s="12" t="s">
        <v>4</v>
      </c>
      <c r="AX262" s="12" t="s">
        <v>81</v>
      </c>
      <c r="AY262" s="229" t="s">
        <v>124</v>
      </c>
    </row>
    <row r="263" spans="1:65" s="1" customFormat="1" ht="21.75" customHeight="1">
      <c r="A263" s="31"/>
      <c r="B263" s="32"/>
      <c r="C263" s="233">
        <v>61</v>
      </c>
      <c r="D263" s="233" t="s">
        <v>320</v>
      </c>
      <c r="E263" s="234" t="s">
        <v>514</v>
      </c>
      <c r="F263" s="235" t="s">
        <v>515</v>
      </c>
      <c r="G263" s="236" t="s">
        <v>355</v>
      </c>
      <c r="H263" s="237">
        <v>2.02</v>
      </c>
      <c r="I263" s="238"/>
      <c r="J263" s="239">
        <f>ROUND(I263*H263,2)</f>
        <v>0</v>
      </c>
      <c r="K263" s="240"/>
      <c r="L263" s="241"/>
      <c r="M263" s="242" t="s">
        <v>1</v>
      </c>
      <c r="N263" s="243" t="s">
        <v>38</v>
      </c>
      <c r="O263" s="68"/>
      <c r="P263" s="200">
        <f>O263*H263</f>
        <v>0</v>
      </c>
      <c r="Q263" s="200">
        <v>0.06567</v>
      </c>
      <c r="R263" s="200">
        <f>Q263*H263</f>
        <v>0.1326534</v>
      </c>
      <c r="S263" s="200">
        <v>0</v>
      </c>
      <c r="T263" s="201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202" t="s">
        <v>151</v>
      </c>
      <c r="AT263" s="202" t="s">
        <v>320</v>
      </c>
      <c r="AU263" s="202" t="s">
        <v>83</v>
      </c>
      <c r="AY263" s="14" t="s">
        <v>124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14" t="s">
        <v>81</v>
      </c>
      <c r="BK263" s="203">
        <f>ROUND(I263*H263,2)</f>
        <v>0</v>
      </c>
      <c r="BL263" s="14" t="s">
        <v>123</v>
      </c>
      <c r="BM263" s="202" t="s">
        <v>516</v>
      </c>
    </row>
    <row r="264" spans="2:51" s="12" customFormat="1" ht="11.25">
      <c r="B264" s="218"/>
      <c r="C264" s="219"/>
      <c r="D264" s="220" t="s">
        <v>182</v>
      </c>
      <c r="E264" s="219"/>
      <c r="F264" s="222" t="s">
        <v>517</v>
      </c>
      <c r="G264" s="219"/>
      <c r="H264" s="223">
        <v>2.02</v>
      </c>
      <c r="I264" s="224"/>
      <c r="J264" s="219"/>
      <c r="K264" s="219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182</v>
      </c>
      <c r="AU264" s="229" t="s">
        <v>83</v>
      </c>
      <c r="AV264" s="12" t="s">
        <v>83</v>
      </c>
      <c r="AW264" s="12" t="s">
        <v>4</v>
      </c>
      <c r="AX264" s="12" t="s">
        <v>81</v>
      </c>
      <c r="AY264" s="229" t="s">
        <v>124</v>
      </c>
    </row>
    <row r="265" spans="1:65" s="1" customFormat="1" ht="16.5" customHeight="1">
      <c r="A265" s="31"/>
      <c r="B265" s="32"/>
      <c r="C265" s="233">
        <v>62</v>
      </c>
      <c r="D265" s="233" t="s">
        <v>320</v>
      </c>
      <c r="E265" s="234" t="s">
        <v>519</v>
      </c>
      <c r="F265" s="235" t="s">
        <v>520</v>
      </c>
      <c r="G265" s="236" t="s">
        <v>355</v>
      </c>
      <c r="H265" s="237">
        <v>8.08</v>
      </c>
      <c r="I265" s="238"/>
      <c r="J265" s="239">
        <f>ROUND(I265*H265,2)</f>
        <v>0</v>
      </c>
      <c r="K265" s="240"/>
      <c r="L265" s="241"/>
      <c r="M265" s="242" t="s">
        <v>1</v>
      </c>
      <c r="N265" s="243" t="s">
        <v>38</v>
      </c>
      <c r="O265" s="68"/>
      <c r="P265" s="200">
        <f>O265*H265</f>
        <v>0</v>
      </c>
      <c r="Q265" s="200">
        <v>0.08</v>
      </c>
      <c r="R265" s="200">
        <f>Q265*H265</f>
        <v>0.6464</v>
      </c>
      <c r="S265" s="200">
        <v>0</v>
      </c>
      <c r="T265" s="201">
        <f>S265*H265</f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202" t="s">
        <v>151</v>
      </c>
      <c r="AT265" s="202" t="s">
        <v>320</v>
      </c>
      <c r="AU265" s="202" t="s">
        <v>83</v>
      </c>
      <c r="AY265" s="14" t="s">
        <v>124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14" t="s">
        <v>81</v>
      </c>
      <c r="BK265" s="203">
        <f>ROUND(I265*H265,2)</f>
        <v>0</v>
      </c>
      <c r="BL265" s="14" t="s">
        <v>123</v>
      </c>
      <c r="BM265" s="202" t="s">
        <v>521</v>
      </c>
    </row>
    <row r="266" spans="2:51" s="12" customFormat="1" ht="11.25">
      <c r="B266" s="218"/>
      <c r="C266" s="219"/>
      <c r="D266" s="220" t="s">
        <v>182</v>
      </c>
      <c r="E266" s="219"/>
      <c r="F266" s="222" t="s">
        <v>522</v>
      </c>
      <c r="G266" s="219"/>
      <c r="H266" s="223">
        <v>8.08</v>
      </c>
      <c r="I266" s="224"/>
      <c r="J266" s="219"/>
      <c r="K266" s="219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182</v>
      </c>
      <c r="AU266" s="229" t="s">
        <v>83</v>
      </c>
      <c r="AV266" s="12" t="s">
        <v>83</v>
      </c>
      <c r="AW266" s="12" t="s">
        <v>4</v>
      </c>
      <c r="AX266" s="12" t="s">
        <v>81</v>
      </c>
      <c r="AY266" s="229" t="s">
        <v>124</v>
      </c>
    </row>
    <row r="267" spans="1:65" s="1" customFormat="1" ht="21.75" customHeight="1">
      <c r="A267" s="31"/>
      <c r="B267" s="32"/>
      <c r="C267" s="190">
        <v>63</v>
      </c>
      <c r="D267" s="190" t="s">
        <v>125</v>
      </c>
      <c r="E267" s="191" t="s">
        <v>524</v>
      </c>
      <c r="F267" s="192" t="s">
        <v>525</v>
      </c>
      <c r="G267" s="193" t="s">
        <v>261</v>
      </c>
      <c r="H267" s="194">
        <v>1.04</v>
      </c>
      <c r="I267" s="195"/>
      <c r="J267" s="196">
        <f>ROUND(I267*H267,2)</f>
        <v>0</v>
      </c>
      <c r="K267" s="197"/>
      <c r="L267" s="36"/>
      <c r="M267" s="198" t="s">
        <v>1</v>
      </c>
      <c r="N267" s="199" t="s">
        <v>38</v>
      </c>
      <c r="O267" s="68"/>
      <c r="P267" s="200">
        <f>O267*H267</f>
        <v>0</v>
      </c>
      <c r="Q267" s="200">
        <v>2.25634</v>
      </c>
      <c r="R267" s="200">
        <f>Q267*H267</f>
        <v>2.3465936</v>
      </c>
      <c r="S267" s="200">
        <v>0</v>
      </c>
      <c r="T267" s="201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202" t="s">
        <v>123</v>
      </c>
      <c r="AT267" s="202" t="s">
        <v>125</v>
      </c>
      <c r="AU267" s="202" t="s">
        <v>83</v>
      </c>
      <c r="AY267" s="14" t="s">
        <v>124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14" t="s">
        <v>81</v>
      </c>
      <c r="BK267" s="203">
        <f>ROUND(I267*H267,2)</f>
        <v>0</v>
      </c>
      <c r="BL267" s="14" t="s">
        <v>123</v>
      </c>
      <c r="BM267" s="202" t="s">
        <v>526</v>
      </c>
    </row>
    <row r="268" spans="2:51" s="12" customFormat="1" ht="11.25">
      <c r="B268" s="218"/>
      <c r="C268" s="219"/>
      <c r="D268" s="220" t="s">
        <v>182</v>
      </c>
      <c r="E268" s="221" t="s">
        <v>1</v>
      </c>
      <c r="F268" s="222" t="s">
        <v>527</v>
      </c>
      <c r="G268" s="219"/>
      <c r="H268" s="223">
        <v>1.04</v>
      </c>
      <c r="I268" s="224"/>
      <c r="J268" s="219"/>
      <c r="K268" s="219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182</v>
      </c>
      <c r="AU268" s="229" t="s">
        <v>83</v>
      </c>
      <c r="AV268" s="12" t="s">
        <v>83</v>
      </c>
      <c r="AW268" s="12" t="s">
        <v>30</v>
      </c>
      <c r="AX268" s="12" t="s">
        <v>81</v>
      </c>
      <c r="AY268" s="229" t="s">
        <v>124</v>
      </c>
    </row>
    <row r="269" spans="1:65" s="1" customFormat="1" ht="16.5" customHeight="1">
      <c r="A269" s="31"/>
      <c r="B269" s="32"/>
      <c r="C269" s="190">
        <v>64</v>
      </c>
      <c r="D269" s="190" t="s">
        <v>125</v>
      </c>
      <c r="E269" s="191" t="s">
        <v>529</v>
      </c>
      <c r="F269" s="192" t="s">
        <v>530</v>
      </c>
      <c r="G269" s="193" t="s">
        <v>355</v>
      </c>
      <c r="H269" s="194">
        <v>128</v>
      </c>
      <c r="I269" s="195"/>
      <c r="J269" s="196">
        <f>ROUND(I269*H269,2)</f>
        <v>0</v>
      </c>
      <c r="K269" s="197"/>
      <c r="L269" s="36"/>
      <c r="M269" s="198" t="s">
        <v>1</v>
      </c>
      <c r="N269" s="199" t="s">
        <v>38</v>
      </c>
      <c r="O269" s="68"/>
      <c r="P269" s="200">
        <f>O269*H269</f>
        <v>0</v>
      </c>
      <c r="Q269" s="200">
        <v>0</v>
      </c>
      <c r="R269" s="200">
        <f>Q269*H269</f>
        <v>0</v>
      </c>
      <c r="S269" s="200">
        <v>0</v>
      </c>
      <c r="T269" s="201">
        <f>S269*H269</f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202" t="s">
        <v>123</v>
      </c>
      <c r="AT269" s="202" t="s">
        <v>125</v>
      </c>
      <c r="AU269" s="202" t="s">
        <v>83</v>
      </c>
      <c r="AY269" s="14" t="s">
        <v>124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4" t="s">
        <v>81</v>
      </c>
      <c r="BK269" s="203">
        <f>ROUND(I269*H269,2)</f>
        <v>0</v>
      </c>
      <c r="BL269" s="14" t="s">
        <v>123</v>
      </c>
      <c r="BM269" s="202" t="s">
        <v>531</v>
      </c>
    </row>
    <row r="270" spans="2:51" s="12" customFormat="1" ht="11.25">
      <c r="B270" s="218"/>
      <c r="C270" s="219"/>
      <c r="D270" s="220" t="s">
        <v>182</v>
      </c>
      <c r="E270" s="221" t="s">
        <v>1</v>
      </c>
      <c r="F270" s="222" t="s">
        <v>532</v>
      </c>
      <c r="G270" s="219"/>
      <c r="H270" s="223">
        <v>128</v>
      </c>
      <c r="I270" s="224"/>
      <c r="J270" s="219"/>
      <c r="K270" s="219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182</v>
      </c>
      <c r="AU270" s="229" t="s">
        <v>83</v>
      </c>
      <c r="AV270" s="12" t="s">
        <v>83</v>
      </c>
      <c r="AW270" s="12" t="s">
        <v>30</v>
      </c>
      <c r="AX270" s="12" t="s">
        <v>81</v>
      </c>
      <c r="AY270" s="229" t="s">
        <v>124</v>
      </c>
    </row>
    <row r="271" spans="1:65" s="1" customFormat="1" ht="21.75" customHeight="1">
      <c r="A271" s="31"/>
      <c r="B271" s="32"/>
      <c r="C271" s="190">
        <v>65</v>
      </c>
      <c r="D271" s="190" t="s">
        <v>125</v>
      </c>
      <c r="E271" s="191" t="s">
        <v>534</v>
      </c>
      <c r="F271" s="192" t="s">
        <v>535</v>
      </c>
      <c r="G271" s="193" t="s">
        <v>355</v>
      </c>
      <c r="H271" s="194">
        <v>6.5</v>
      </c>
      <c r="I271" s="195"/>
      <c r="J271" s="196">
        <f>ROUND(I271*H271,2)</f>
        <v>0</v>
      </c>
      <c r="K271" s="197"/>
      <c r="L271" s="36"/>
      <c r="M271" s="198" t="s">
        <v>1</v>
      </c>
      <c r="N271" s="199" t="s">
        <v>38</v>
      </c>
      <c r="O271" s="68"/>
      <c r="P271" s="200">
        <f>O271*H271</f>
        <v>0</v>
      </c>
      <c r="Q271" s="200">
        <v>0.13096</v>
      </c>
      <c r="R271" s="200">
        <f>Q271*H271</f>
        <v>0.85124</v>
      </c>
      <c r="S271" s="200">
        <v>0</v>
      </c>
      <c r="T271" s="201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202" t="s">
        <v>123</v>
      </c>
      <c r="AT271" s="202" t="s">
        <v>125</v>
      </c>
      <c r="AU271" s="202" t="s">
        <v>83</v>
      </c>
      <c r="AY271" s="14" t="s">
        <v>124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14" t="s">
        <v>81</v>
      </c>
      <c r="BK271" s="203">
        <f>ROUND(I271*H271,2)</f>
        <v>0</v>
      </c>
      <c r="BL271" s="14" t="s">
        <v>123</v>
      </c>
      <c r="BM271" s="202" t="s">
        <v>536</v>
      </c>
    </row>
    <row r="272" spans="1:65" s="1" customFormat="1" ht="16.5" customHeight="1">
      <c r="A272" s="31"/>
      <c r="B272" s="32"/>
      <c r="C272" s="233">
        <v>66</v>
      </c>
      <c r="D272" s="233" t="s">
        <v>320</v>
      </c>
      <c r="E272" s="234" t="s">
        <v>538</v>
      </c>
      <c r="F272" s="235" t="s">
        <v>539</v>
      </c>
      <c r="G272" s="236" t="s">
        <v>355</v>
      </c>
      <c r="H272" s="237">
        <v>6.5</v>
      </c>
      <c r="I272" s="238"/>
      <c r="J272" s="239">
        <f>ROUND(I272*H272,2)</f>
        <v>0</v>
      </c>
      <c r="K272" s="240"/>
      <c r="L272" s="241"/>
      <c r="M272" s="242" t="s">
        <v>1</v>
      </c>
      <c r="N272" s="243" t="s">
        <v>38</v>
      </c>
      <c r="O272" s="68"/>
      <c r="P272" s="200">
        <f>O272*H272</f>
        <v>0</v>
      </c>
      <c r="Q272" s="200">
        <v>0.13132</v>
      </c>
      <c r="R272" s="200">
        <f>Q272*H272</f>
        <v>0.85358</v>
      </c>
      <c r="S272" s="200">
        <v>0</v>
      </c>
      <c r="T272" s="201">
        <f>S272*H272</f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202" t="s">
        <v>151</v>
      </c>
      <c r="AT272" s="202" t="s">
        <v>320</v>
      </c>
      <c r="AU272" s="202" t="s">
        <v>83</v>
      </c>
      <c r="AY272" s="14" t="s">
        <v>124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4" t="s">
        <v>81</v>
      </c>
      <c r="BK272" s="203">
        <f>ROUND(I272*H272,2)</f>
        <v>0</v>
      </c>
      <c r="BL272" s="14" t="s">
        <v>123</v>
      </c>
      <c r="BM272" s="202" t="s">
        <v>540</v>
      </c>
    </row>
    <row r="273" spans="1:65" s="1" customFormat="1" ht="21.75" customHeight="1">
      <c r="A273" s="31"/>
      <c r="B273" s="32"/>
      <c r="C273" s="190">
        <v>67</v>
      </c>
      <c r="D273" s="190" t="s">
        <v>125</v>
      </c>
      <c r="E273" s="191" t="s">
        <v>542</v>
      </c>
      <c r="F273" s="192" t="s">
        <v>543</v>
      </c>
      <c r="G273" s="193" t="s">
        <v>191</v>
      </c>
      <c r="H273" s="194">
        <v>5</v>
      </c>
      <c r="I273" s="195"/>
      <c r="J273" s="196">
        <f>ROUND(I273*H273,2)</f>
        <v>0</v>
      </c>
      <c r="K273" s="197"/>
      <c r="L273" s="36"/>
      <c r="M273" s="198" t="s">
        <v>1</v>
      </c>
      <c r="N273" s="199" t="s">
        <v>38</v>
      </c>
      <c r="O273" s="68"/>
      <c r="P273" s="200">
        <f>O273*H273</f>
        <v>0</v>
      </c>
      <c r="Q273" s="200">
        <v>0</v>
      </c>
      <c r="R273" s="200">
        <f>Q273*H273</f>
        <v>0</v>
      </c>
      <c r="S273" s="200">
        <v>0.082</v>
      </c>
      <c r="T273" s="201">
        <f>S273*H273</f>
        <v>0.41000000000000003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202" t="s">
        <v>123</v>
      </c>
      <c r="AT273" s="202" t="s">
        <v>125</v>
      </c>
      <c r="AU273" s="202" t="s">
        <v>83</v>
      </c>
      <c r="AY273" s="14" t="s">
        <v>124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4" t="s">
        <v>81</v>
      </c>
      <c r="BK273" s="203">
        <f>ROUND(I273*H273,2)</f>
        <v>0</v>
      </c>
      <c r="BL273" s="14" t="s">
        <v>123</v>
      </c>
      <c r="BM273" s="202" t="s">
        <v>544</v>
      </c>
    </row>
    <row r="274" spans="1:65" s="1" customFormat="1" ht="21.75" customHeight="1">
      <c r="A274" s="31"/>
      <c r="B274" s="32"/>
      <c r="C274" s="190">
        <v>68</v>
      </c>
      <c r="D274" s="190" t="s">
        <v>125</v>
      </c>
      <c r="E274" s="191" t="s">
        <v>546</v>
      </c>
      <c r="F274" s="192" t="s">
        <v>547</v>
      </c>
      <c r="G274" s="193" t="s">
        <v>191</v>
      </c>
      <c r="H274" s="194">
        <v>6</v>
      </c>
      <c r="I274" s="195"/>
      <c r="J274" s="196">
        <f>ROUND(I274*H274,2)</f>
        <v>0</v>
      </c>
      <c r="K274" s="197"/>
      <c r="L274" s="36"/>
      <c r="M274" s="198" t="s">
        <v>1</v>
      </c>
      <c r="N274" s="199" t="s">
        <v>38</v>
      </c>
      <c r="O274" s="68"/>
      <c r="P274" s="200">
        <f>O274*H274</f>
        <v>0</v>
      </c>
      <c r="Q274" s="200">
        <v>0</v>
      </c>
      <c r="R274" s="200">
        <f>Q274*H274</f>
        <v>0</v>
      </c>
      <c r="S274" s="200">
        <v>0.004</v>
      </c>
      <c r="T274" s="201">
        <f>S274*H274</f>
        <v>0.024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202" t="s">
        <v>123</v>
      </c>
      <c r="AT274" s="202" t="s">
        <v>125</v>
      </c>
      <c r="AU274" s="202" t="s">
        <v>83</v>
      </c>
      <c r="AY274" s="14" t="s">
        <v>124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4" t="s">
        <v>81</v>
      </c>
      <c r="BK274" s="203">
        <f>ROUND(I274*H274,2)</f>
        <v>0</v>
      </c>
      <c r="BL274" s="14" t="s">
        <v>123</v>
      </c>
      <c r="BM274" s="202" t="s">
        <v>548</v>
      </c>
    </row>
    <row r="275" spans="1:65" s="1" customFormat="1" ht="21.75" customHeight="1">
      <c r="A275" s="31"/>
      <c r="B275" s="32"/>
      <c r="C275" s="190">
        <v>69</v>
      </c>
      <c r="D275" s="190" t="s">
        <v>125</v>
      </c>
      <c r="E275" s="191" t="s">
        <v>550</v>
      </c>
      <c r="F275" s="192" t="s">
        <v>551</v>
      </c>
      <c r="G275" s="193" t="s">
        <v>180</v>
      </c>
      <c r="H275" s="194">
        <v>9</v>
      </c>
      <c r="I275" s="195"/>
      <c r="J275" s="196">
        <f>ROUND(I275*H275,2)</f>
        <v>0</v>
      </c>
      <c r="K275" s="197"/>
      <c r="L275" s="36"/>
      <c r="M275" s="198" t="s">
        <v>1</v>
      </c>
      <c r="N275" s="199" t="s">
        <v>38</v>
      </c>
      <c r="O275" s="68"/>
      <c r="P275" s="200">
        <f>O275*H275</f>
        <v>0</v>
      </c>
      <c r="Q275" s="200">
        <v>0</v>
      </c>
      <c r="R275" s="200">
        <f>Q275*H275</f>
        <v>0</v>
      </c>
      <c r="S275" s="200">
        <v>0</v>
      </c>
      <c r="T275" s="201">
        <f>S275*H275</f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202" t="s">
        <v>123</v>
      </c>
      <c r="AT275" s="202" t="s">
        <v>125</v>
      </c>
      <c r="AU275" s="202" t="s">
        <v>83</v>
      </c>
      <c r="AY275" s="14" t="s">
        <v>124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14" t="s">
        <v>81</v>
      </c>
      <c r="BK275" s="203">
        <f>ROUND(I275*H275,2)</f>
        <v>0</v>
      </c>
      <c r="BL275" s="14" t="s">
        <v>123</v>
      </c>
      <c r="BM275" s="202" t="s">
        <v>552</v>
      </c>
    </row>
    <row r="276" spans="2:51" s="12" customFormat="1" ht="11.25">
      <c r="B276" s="218"/>
      <c r="C276" s="219"/>
      <c r="D276" s="220" t="s">
        <v>182</v>
      </c>
      <c r="E276" s="221" t="s">
        <v>1</v>
      </c>
      <c r="F276" s="222" t="s">
        <v>367</v>
      </c>
      <c r="G276" s="219"/>
      <c r="H276" s="223">
        <v>9</v>
      </c>
      <c r="I276" s="224"/>
      <c r="J276" s="219"/>
      <c r="K276" s="219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182</v>
      </c>
      <c r="AU276" s="229" t="s">
        <v>83</v>
      </c>
      <c r="AV276" s="12" t="s">
        <v>83</v>
      </c>
      <c r="AW276" s="12" t="s">
        <v>30</v>
      </c>
      <c r="AX276" s="12" t="s">
        <v>81</v>
      </c>
      <c r="AY276" s="229" t="s">
        <v>124</v>
      </c>
    </row>
    <row r="277" spans="2:63" s="10" customFormat="1" ht="22.5" customHeight="1">
      <c r="B277" s="176"/>
      <c r="C277" s="177"/>
      <c r="D277" s="178" t="s">
        <v>72</v>
      </c>
      <c r="E277" s="216" t="s">
        <v>553</v>
      </c>
      <c r="F277" s="216" t="s">
        <v>554</v>
      </c>
      <c r="G277" s="177"/>
      <c r="H277" s="177"/>
      <c r="I277" s="180"/>
      <c r="J277" s="217">
        <f>BK277</f>
        <v>0</v>
      </c>
      <c r="K277" s="177"/>
      <c r="L277" s="182"/>
      <c r="M277" s="183"/>
      <c r="N277" s="184"/>
      <c r="O277" s="184"/>
      <c r="P277" s="185">
        <f>SUM(P278:P288)</f>
        <v>0</v>
      </c>
      <c r="Q277" s="184"/>
      <c r="R277" s="185">
        <f>SUM(R278:R288)</f>
        <v>0</v>
      </c>
      <c r="S277" s="184"/>
      <c r="T277" s="186">
        <f>SUM(T278:T288)</f>
        <v>0</v>
      </c>
      <c r="AR277" s="187" t="s">
        <v>81</v>
      </c>
      <c r="AT277" s="188" t="s">
        <v>72</v>
      </c>
      <c r="AU277" s="188" t="s">
        <v>81</v>
      </c>
      <c r="AY277" s="187" t="s">
        <v>124</v>
      </c>
      <c r="BK277" s="189">
        <f>SUM(BK278:BK288)</f>
        <v>0</v>
      </c>
    </row>
    <row r="278" spans="1:65" s="1" customFormat="1" ht="16.5" customHeight="1">
      <c r="A278" s="31"/>
      <c r="B278" s="32"/>
      <c r="C278" s="190">
        <v>70</v>
      </c>
      <c r="D278" s="190" t="s">
        <v>125</v>
      </c>
      <c r="E278" s="191" t="s">
        <v>556</v>
      </c>
      <c r="F278" s="192" t="s">
        <v>557</v>
      </c>
      <c r="G278" s="193" t="s">
        <v>212</v>
      </c>
      <c r="H278" s="194">
        <v>506.766</v>
      </c>
      <c r="I278" s="195"/>
      <c r="J278" s="196">
        <f>ROUND(I278*H278,2)</f>
        <v>0</v>
      </c>
      <c r="K278" s="197"/>
      <c r="L278" s="36"/>
      <c r="M278" s="198" t="s">
        <v>1</v>
      </c>
      <c r="N278" s="199" t="s">
        <v>38</v>
      </c>
      <c r="O278" s="68"/>
      <c r="P278" s="200">
        <f>O278*H278</f>
        <v>0</v>
      </c>
      <c r="Q278" s="200">
        <v>0</v>
      </c>
      <c r="R278" s="200">
        <f>Q278*H278</f>
        <v>0</v>
      </c>
      <c r="S278" s="200">
        <v>0</v>
      </c>
      <c r="T278" s="201">
        <f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202" t="s">
        <v>123</v>
      </c>
      <c r="AT278" s="202" t="s">
        <v>125</v>
      </c>
      <c r="AU278" s="202" t="s">
        <v>83</v>
      </c>
      <c r="AY278" s="14" t="s">
        <v>124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4" t="s">
        <v>81</v>
      </c>
      <c r="BK278" s="203">
        <f>ROUND(I278*H278,2)</f>
        <v>0</v>
      </c>
      <c r="BL278" s="14" t="s">
        <v>123</v>
      </c>
      <c r="BM278" s="202" t="s">
        <v>558</v>
      </c>
    </row>
    <row r="279" spans="1:65" s="1" customFormat="1" ht="21.75" customHeight="1">
      <c r="A279" s="31"/>
      <c r="B279" s="32"/>
      <c r="C279" s="190">
        <v>71</v>
      </c>
      <c r="D279" s="190" t="s">
        <v>125</v>
      </c>
      <c r="E279" s="191" t="s">
        <v>560</v>
      </c>
      <c r="F279" s="192" t="s">
        <v>561</v>
      </c>
      <c r="G279" s="193" t="s">
        <v>212</v>
      </c>
      <c r="H279" s="194">
        <v>2027.064</v>
      </c>
      <c r="I279" s="195"/>
      <c r="J279" s="196">
        <f>ROUND(I279*H279,2)</f>
        <v>0</v>
      </c>
      <c r="K279" s="197"/>
      <c r="L279" s="36"/>
      <c r="M279" s="198" t="s">
        <v>1</v>
      </c>
      <c r="N279" s="199" t="s">
        <v>38</v>
      </c>
      <c r="O279" s="68"/>
      <c r="P279" s="200">
        <f>O279*H279</f>
        <v>0</v>
      </c>
      <c r="Q279" s="200">
        <v>0</v>
      </c>
      <c r="R279" s="200">
        <f>Q279*H279</f>
        <v>0</v>
      </c>
      <c r="S279" s="200">
        <v>0</v>
      </c>
      <c r="T279" s="201">
        <f>S279*H279</f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202" t="s">
        <v>123</v>
      </c>
      <c r="AT279" s="202" t="s">
        <v>125</v>
      </c>
      <c r="AU279" s="202" t="s">
        <v>83</v>
      </c>
      <c r="AY279" s="14" t="s">
        <v>124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14" t="s">
        <v>81</v>
      </c>
      <c r="BK279" s="203">
        <f>ROUND(I279*H279,2)</f>
        <v>0</v>
      </c>
      <c r="BL279" s="14" t="s">
        <v>123</v>
      </c>
      <c r="BM279" s="202" t="s">
        <v>562</v>
      </c>
    </row>
    <row r="280" spans="2:51" s="12" customFormat="1" ht="11.25">
      <c r="B280" s="218"/>
      <c r="C280" s="219"/>
      <c r="D280" s="220" t="s">
        <v>182</v>
      </c>
      <c r="E280" s="221" t="s">
        <v>1</v>
      </c>
      <c r="F280" s="222" t="s">
        <v>995</v>
      </c>
      <c r="G280" s="219"/>
      <c r="H280" s="223">
        <v>2027.064</v>
      </c>
      <c r="I280" s="224"/>
      <c r="J280" s="219"/>
      <c r="K280" s="219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182</v>
      </c>
      <c r="AU280" s="229" t="s">
        <v>83</v>
      </c>
      <c r="AV280" s="12" t="s">
        <v>83</v>
      </c>
      <c r="AW280" s="12" t="s">
        <v>30</v>
      </c>
      <c r="AX280" s="12" t="s">
        <v>81</v>
      </c>
      <c r="AY280" s="229" t="s">
        <v>124</v>
      </c>
    </row>
    <row r="281" spans="1:65" s="1" customFormat="1" ht="21.75" customHeight="1">
      <c r="A281" s="31"/>
      <c r="B281" s="32"/>
      <c r="C281" s="190">
        <v>72</v>
      </c>
      <c r="D281" s="190" t="s">
        <v>125</v>
      </c>
      <c r="E281" s="191" t="s">
        <v>564</v>
      </c>
      <c r="F281" s="192" t="s">
        <v>565</v>
      </c>
      <c r="G281" s="193" t="s">
        <v>212</v>
      </c>
      <c r="H281" s="194">
        <v>506.766</v>
      </c>
      <c r="I281" s="195"/>
      <c r="J281" s="196">
        <f>ROUND(I281*H281,2)</f>
        <v>0</v>
      </c>
      <c r="K281" s="197"/>
      <c r="L281" s="36"/>
      <c r="M281" s="198" t="s">
        <v>1</v>
      </c>
      <c r="N281" s="199" t="s">
        <v>38</v>
      </c>
      <c r="O281" s="68"/>
      <c r="P281" s="200">
        <f>O281*H281</f>
        <v>0</v>
      </c>
      <c r="Q281" s="200">
        <v>0</v>
      </c>
      <c r="R281" s="200">
        <f>Q281*H281</f>
        <v>0</v>
      </c>
      <c r="S281" s="200">
        <v>0</v>
      </c>
      <c r="T281" s="201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202" t="s">
        <v>123</v>
      </c>
      <c r="AT281" s="202" t="s">
        <v>125</v>
      </c>
      <c r="AU281" s="202" t="s">
        <v>83</v>
      </c>
      <c r="AY281" s="14" t="s">
        <v>124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4" t="s">
        <v>81</v>
      </c>
      <c r="BK281" s="203">
        <f>ROUND(I281*H281,2)</f>
        <v>0</v>
      </c>
      <c r="BL281" s="14" t="s">
        <v>123</v>
      </c>
      <c r="BM281" s="202" t="s">
        <v>566</v>
      </c>
    </row>
    <row r="282" spans="1:65" s="1" customFormat="1" ht="21.75" customHeight="1">
      <c r="A282" s="31"/>
      <c r="B282" s="32"/>
      <c r="C282" s="190">
        <v>73</v>
      </c>
      <c r="D282" s="190" t="s">
        <v>125</v>
      </c>
      <c r="E282" s="191" t="s">
        <v>567</v>
      </c>
      <c r="F282" s="192" t="s">
        <v>568</v>
      </c>
      <c r="G282" s="193" t="s">
        <v>212</v>
      </c>
      <c r="H282" s="194">
        <v>19.176</v>
      </c>
      <c r="I282" s="195"/>
      <c r="J282" s="196">
        <f>ROUND(I282*H282,2)</f>
        <v>0</v>
      </c>
      <c r="K282" s="197"/>
      <c r="L282" s="36"/>
      <c r="M282" s="198" t="s">
        <v>1</v>
      </c>
      <c r="N282" s="199" t="s">
        <v>38</v>
      </c>
      <c r="O282" s="68"/>
      <c r="P282" s="200">
        <f>O282*H282</f>
        <v>0</v>
      </c>
      <c r="Q282" s="200">
        <v>0</v>
      </c>
      <c r="R282" s="200">
        <f>Q282*H282</f>
        <v>0</v>
      </c>
      <c r="S282" s="200">
        <v>0</v>
      </c>
      <c r="T282" s="201">
        <f>S282*H282</f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202" t="s">
        <v>123</v>
      </c>
      <c r="AT282" s="202" t="s">
        <v>125</v>
      </c>
      <c r="AU282" s="202" t="s">
        <v>83</v>
      </c>
      <c r="AY282" s="14" t="s">
        <v>124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4" t="s">
        <v>81</v>
      </c>
      <c r="BK282" s="203">
        <f>ROUND(I282*H282,2)</f>
        <v>0</v>
      </c>
      <c r="BL282" s="14" t="s">
        <v>123</v>
      </c>
      <c r="BM282" s="202" t="s">
        <v>569</v>
      </c>
    </row>
    <row r="283" spans="1:65" s="1" customFormat="1" ht="16.5" customHeight="1">
      <c r="A283" s="31"/>
      <c r="B283" s="32"/>
      <c r="C283" s="190">
        <v>74</v>
      </c>
      <c r="D283" s="190" t="s">
        <v>125</v>
      </c>
      <c r="E283" s="191" t="s">
        <v>997</v>
      </c>
      <c r="F283" s="192" t="s">
        <v>996</v>
      </c>
      <c r="G283" s="193" t="s">
        <v>212</v>
      </c>
      <c r="H283" s="194">
        <v>337.844</v>
      </c>
      <c r="I283" s="195"/>
      <c r="J283" s="196">
        <f>ROUND(I283*H283,2)</f>
        <v>0</v>
      </c>
      <c r="K283" s="197"/>
      <c r="L283" s="36"/>
      <c r="M283" s="198"/>
      <c r="N283" s="199"/>
      <c r="O283" s="68"/>
      <c r="P283" s="200"/>
      <c r="Q283" s="200"/>
      <c r="R283" s="200"/>
      <c r="S283" s="200"/>
      <c r="T283" s="20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202"/>
      <c r="AT283" s="202"/>
      <c r="AU283" s="202"/>
      <c r="AY283" s="14"/>
      <c r="BE283" s="203"/>
      <c r="BF283" s="203"/>
      <c r="BG283" s="203"/>
      <c r="BH283" s="203"/>
      <c r="BI283" s="203"/>
      <c r="BJ283" s="14"/>
      <c r="BK283" s="203"/>
      <c r="BL283" s="14"/>
      <c r="BM283" s="202"/>
    </row>
    <row r="284" spans="1:65" s="1" customFormat="1" ht="21.75" customHeight="1">
      <c r="A284" s="31"/>
      <c r="B284" s="32"/>
      <c r="C284" s="219"/>
      <c r="D284" s="220" t="s">
        <v>182</v>
      </c>
      <c r="E284" s="221" t="s">
        <v>1</v>
      </c>
      <c r="F284" s="222" t="s">
        <v>998</v>
      </c>
      <c r="G284" s="219"/>
      <c r="H284" s="223"/>
      <c r="I284" s="224"/>
      <c r="J284" s="219"/>
      <c r="K284" s="197"/>
      <c r="L284" s="36"/>
      <c r="M284" s="198"/>
      <c r="N284" s="199"/>
      <c r="O284" s="68"/>
      <c r="P284" s="200"/>
      <c r="Q284" s="200"/>
      <c r="R284" s="200"/>
      <c r="S284" s="200"/>
      <c r="T284" s="20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202"/>
      <c r="AT284" s="202"/>
      <c r="AU284" s="202"/>
      <c r="AY284" s="14"/>
      <c r="BE284" s="203"/>
      <c r="BF284" s="203"/>
      <c r="BG284" s="203"/>
      <c r="BH284" s="203"/>
      <c r="BI284" s="203"/>
      <c r="BJ284" s="14"/>
      <c r="BK284" s="203"/>
      <c r="BL284" s="14"/>
      <c r="BM284" s="202"/>
    </row>
    <row r="285" spans="1:65" s="1" customFormat="1" ht="21.75" customHeight="1">
      <c r="A285" s="31"/>
      <c r="B285" s="32"/>
      <c r="C285" s="190">
        <v>75</v>
      </c>
      <c r="D285" s="190" t="s">
        <v>125</v>
      </c>
      <c r="E285" s="191" t="s">
        <v>999</v>
      </c>
      <c r="F285" s="192" t="s">
        <v>1000</v>
      </c>
      <c r="G285" s="193" t="s">
        <v>212</v>
      </c>
      <c r="H285" s="194">
        <v>337.844</v>
      </c>
      <c r="I285" s="195"/>
      <c r="J285" s="196">
        <f>ROUND(I285*H285,2)</f>
        <v>0</v>
      </c>
      <c r="K285" s="197"/>
      <c r="L285" s="36"/>
      <c r="M285" s="198"/>
      <c r="N285" s="199"/>
      <c r="O285" s="68"/>
      <c r="P285" s="200"/>
      <c r="Q285" s="200"/>
      <c r="R285" s="200"/>
      <c r="S285" s="200"/>
      <c r="T285" s="20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202"/>
      <c r="AT285" s="202"/>
      <c r="AU285" s="202"/>
      <c r="AY285" s="14"/>
      <c r="BE285" s="203"/>
      <c r="BF285" s="203"/>
      <c r="BG285" s="203"/>
      <c r="BH285" s="203"/>
      <c r="BI285" s="203"/>
      <c r="BJ285" s="14"/>
      <c r="BK285" s="203"/>
      <c r="BL285" s="14"/>
      <c r="BM285" s="202"/>
    </row>
    <row r="286" spans="1:65" s="1" customFormat="1" ht="16.5" customHeight="1">
      <c r="A286" s="31"/>
      <c r="B286" s="32"/>
      <c r="C286" s="190">
        <v>76</v>
      </c>
      <c r="D286" s="190" t="s">
        <v>125</v>
      </c>
      <c r="E286" s="191" t="s">
        <v>570</v>
      </c>
      <c r="F286" s="192" t="s">
        <v>571</v>
      </c>
      <c r="G286" s="193" t="s">
        <v>212</v>
      </c>
      <c r="H286" s="194">
        <v>19.176</v>
      </c>
      <c r="I286" s="195"/>
      <c r="J286" s="196">
        <f>ROUND(I286*H286,2)</f>
        <v>0</v>
      </c>
      <c r="K286" s="197"/>
      <c r="L286" s="36"/>
      <c r="M286" s="198" t="s">
        <v>1</v>
      </c>
      <c r="N286" s="199" t="s">
        <v>38</v>
      </c>
      <c r="O286" s="68"/>
      <c r="P286" s="200">
        <f>O286*H286</f>
        <v>0</v>
      </c>
      <c r="Q286" s="200">
        <v>0</v>
      </c>
      <c r="R286" s="200">
        <f>Q286*H286</f>
        <v>0</v>
      </c>
      <c r="S286" s="200">
        <v>0</v>
      </c>
      <c r="T286" s="201">
        <f>S286*H286</f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202" t="s">
        <v>123</v>
      </c>
      <c r="AT286" s="202" t="s">
        <v>125</v>
      </c>
      <c r="AU286" s="202" t="s">
        <v>83</v>
      </c>
      <c r="AY286" s="14" t="s">
        <v>124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14" t="s">
        <v>81</v>
      </c>
      <c r="BK286" s="203">
        <f>ROUND(I286*H286,2)</f>
        <v>0</v>
      </c>
      <c r="BL286" s="14" t="s">
        <v>123</v>
      </c>
      <c r="BM286" s="202" t="s">
        <v>572</v>
      </c>
    </row>
    <row r="287" spans="2:51" s="12" customFormat="1" ht="11.25">
      <c r="B287" s="218"/>
      <c r="C287" s="219"/>
      <c r="D287" s="220" t="s">
        <v>182</v>
      </c>
      <c r="E287" s="221" t="s">
        <v>1</v>
      </c>
      <c r="F287" s="222" t="s">
        <v>573</v>
      </c>
      <c r="G287" s="219"/>
      <c r="H287" s="223">
        <v>3.672</v>
      </c>
      <c r="I287" s="224"/>
      <c r="J287" s="219"/>
      <c r="K287" s="219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182</v>
      </c>
      <c r="AU287" s="229" t="s">
        <v>83</v>
      </c>
      <c r="AV287" s="12" t="s">
        <v>83</v>
      </c>
      <c r="AW287" s="12" t="s">
        <v>30</v>
      </c>
      <c r="AX287" s="12" t="s">
        <v>73</v>
      </c>
      <c r="AY287" s="229" t="s">
        <v>124</v>
      </c>
    </row>
    <row r="288" spans="2:51" s="12" customFormat="1" ht="22.5">
      <c r="B288" s="218"/>
      <c r="C288" s="219"/>
      <c r="D288" s="220" t="s">
        <v>182</v>
      </c>
      <c r="E288" s="221" t="s">
        <v>1</v>
      </c>
      <c r="F288" s="222" t="s">
        <v>574</v>
      </c>
      <c r="G288" s="219"/>
      <c r="H288" s="223">
        <v>15.504</v>
      </c>
      <c r="I288" s="224"/>
      <c r="J288" s="219"/>
      <c r="K288" s="219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182</v>
      </c>
      <c r="AU288" s="229" t="s">
        <v>83</v>
      </c>
      <c r="AV288" s="12" t="s">
        <v>83</v>
      </c>
      <c r="AW288" s="12" t="s">
        <v>30</v>
      </c>
      <c r="AX288" s="12" t="s">
        <v>73</v>
      </c>
      <c r="AY288" s="229" t="s">
        <v>124</v>
      </c>
    </row>
    <row r="289" spans="2:63" s="10" customFormat="1" ht="22.5" customHeight="1">
      <c r="B289" s="176"/>
      <c r="C289" s="177"/>
      <c r="D289" s="178" t="s">
        <v>72</v>
      </c>
      <c r="E289" s="216" t="s">
        <v>208</v>
      </c>
      <c r="F289" s="216" t="s">
        <v>209</v>
      </c>
      <c r="G289" s="177"/>
      <c r="H289" s="177"/>
      <c r="I289" s="180"/>
      <c r="J289" s="217">
        <f>BK289</f>
        <v>0</v>
      </c>
      <c r="K289" s="177"/>
      <c r="L289" s="182"/>
      <c r="M289" s="183"/>
      <c r="N289" s="184"/>
      <c r="O289" s="184"/>
      <c r="P289" s="185">
        <f>P290</f>
        <v>0</v>
      </c>
      <c r="Q289" s="184"/>
      <c r="R289" s="185">
        <f>R290</f>
        <v>0</v>
      </c>
      <c r="S289" s="184"/>
      <c r="T289" s="186">
        <f>T290</f>
        <v>0</v>
      </c>
      <c r="AR289" s="187" t="s">
        <v>81</v>
      </c>
      <c r="AT289" s="188" t="s">
        <v>72</v>
      </c>
      <c r="AU289" s="188" t="s">
        <v>81</v>
      </c>
      <c r="AY289" s="187" t="s">
        <v>124</v>
      </c>
      <c r="BK289" s="189">
        <f>BK290</f>
        <v>0</v>
      </c>
    </row>
    <row r="290" spans="1:65" s="1" customFormat="1" ht="21.75" customHeight="1">
      <c r="A290" s="31"/>
      <c r="B290" s="32"/>
      <c r="C290" s="190">
        <v>77</v>
      </c>
      <c r="D290" s="190" t="s">
        <v>125</v>
      </c>
      <c r="E290" s="191" t="s">
        <v>575</v>
      </c>
      <c r="F290" s="192" t="s">
        <v>576</v>
      </c>
      <c r="G290" s="193" t="s">
        <v>212</v>
      </c>
      <c r="H290" s="194">
        <v>1873.924</v>
      </c>
      <c r="I290" s="195"/>
      <c r="J290" s="196">
        <f>ROUND(I290*H290,2)</f>
        <v>0</v>
      </c>
      <c r="K290" s="197"/>
      <c r="L290" s="36"/>
      <c r="M290" s="198" t="s">
        <v>1</v>
      </c>
      <c r="N290" s="199" t="s">
        <v>38</v>
      </c>
      <c r="O290" s="68"/>
      <c r="P290" s="200">
        <f>O290*H290</f>
        <v>0</v>
      </c>
      <c r="Q290" s="200">
        <v>0</v>
      </c>
      <c r="R290" s="200">
        <f>Q290*H290</f>
        <v>0</v>
      </c>
      <c r="S290" s="200">
        <v>0</v>
      </c>
      <c r="T290" s="201">
        <f>S290*H290</f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202" t="s">
        <v>123</v>
      </c>
      <c r="AT290" s="202" t="s">
        <v>125</v>
      </c>
      <c r="AU290" s="202" t="s">
        <v>83</v>
      </c>
      <c r="AY290" s="14" t="s">
        <v>124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4" t="s">
        <v>81</v>
      </c>
      <c r="BK290" s="203">
        <f>ROUND(I290*H290,2)</f>
        <v>0</v>
      </c>
      <c r="BL290" s="14" t="s">
        <v>123</v>
      </c>
      <c r="BM290" s="202" t="s">
        <v>577</v>
      </c>
    </row>
    <row r="291" spans="2:63" s="10" customFormat="1" ht="25.5" customHeight="1">
      <c r="B291" s="176"/>
      <c r="C291" s="177"/>
      <c r="D291" s="178" t="s">
        <v>72</v>
      </c>
      <c r="E291" s="179" t="s">
        <v>121</v>
      </c>
      <c r="F291" s="179" t="s">
        <v>122</v>
      </c>
      <c r="G291" s="177"/>
      <c r="H291" s="177"/>
      <c r="I291" s="180"/>
      <c r="J291" s="181">
        <f>BK291</f>
        <v>0</v>
      </c>
      <c r="K291" s="177"/>
      <c r="L291" s="182"/>
      <c r="M291" s="183"/>
      <c r="N291" s="184"/>
      <c r="O291" s="184"/>
      <c r="P291" s="185">
        <f>SUM(P292:P293)</f>
        <v>0</v>
      </c>
      <c r="Q291" s="184"/>
      <c r="R291" s="185">
        <f>SUM(R292:R293)</f>
        <v>0</v>
      </c>
      <c r="S291" s="184"/>
      <c r="T291" s="186">
        <f>SUM(T292:T293)</f>
        <v>0</v>
      </c>
      <c r="AR291" s="187" t="s">
        <v>123</v>
      </c>
      <c r="AT291" s="188" t="s">
        <v>72</v>
      </c>
      <c r="AU291" s="188" t="s">
        <v>73</v>
      </c>
      <c r="AY291" s="187" t="s">
        <v>124</v>
      </c>
      <c r="BK291" s="189">
        <f>SUM(BK292:BK293)</f>
        <v>0</v>
      </c>
    </row>
    <row r="292" spans="1:65" s="1" customFormat="1" ht="16.5" customHeight="1">
      <c r="A292" s="31"/>
      <c r="B292" s="32"/>
      <c r="C292" s="190">
        <v>78</v>
      </c>
      <c r="D292" s="190" t="s">
        <v>125</v>
      </c>
      <c r="E292" s="191" t="s">
        <v>126</v>
      </c>
      <c r="F292" s="192" t="s">
        <v>578</v>
      </c>
      <c r="G292" s="193" t="s">
        <v>127</v>
      </c>
      <c r="H292" s="194">
        <v>4</v>
      </c>
      <c r="I292" s="195"/>
      <c r="J292" s="196">
        <f>ROUND(I292*H292,2)</f>
        <v>0</v>
      </c>
      <c r="K292" s="197"/>
      <c r="L292" s="36"/>
      <c r="M292" s="198" t="s">
        <v>1</v>
      </c>
      <c r="N292" s="199" t="s">
        <v>38</v>
      </c>
      <c r="O292" s="68"/>
      <c r="P292" s="200">
        <f>O292*H292</f>
        <v>0</v>
      </c>
      <c r="Q292" s="200">
        <v>0</v>
      </c>
      <c r="R292" s="200">
        <f>Q292*H292</f>
        <v>0</v>
      </c>
      <c r="S292" s="200">
        <v>0</v>
      </c>
      <c r="T292" s="201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202" t="s">
        <v>128</v>
      </c>
      <c r="AT292" s="202" t="s">
        <v>125</v>
      </c>
      <c r="AU292" s="202" t="s">
        <v>81</v>
      </c>
      <c r="AY292" s="14" t="s">
        <v>124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14" t="s">
        <v>81</v>
      </c>
      <c r="BK292" s="203">
        <f>ROUND(I292*H292,2)</f>
        <v>0</v>
      </c>
      <c r="BL292" s="14" t="s">
        <v>128</v>
      </c>
      <c r="BM292" s="202" t="s">
        <v>579</v>
      </c>
    </row>
    <row r="293" spans="2:51" s="12" customFormat="1" ht="22.5">
      <c r="B293" s="218"/>
      <c r="C293" s="219"/>
      <c r="D293" s="220" t="s">
        <v>182</v>
      </c>
      <c r="E293" s="221" t="s">
        <v>1</v>
      </c>
      <c r="F293" s="222" t="s">
        <v>580</v>
      </c>
      <c r="G293" s="219"/>
      <c r="H293" s="223">
        <v>4</v>
      </c>
      <c r="I293" s="224"/>
      <c r="J293" s="219"/>
      <c r="K293" s="219"/>
      <c r="L293" s="225"/>
      <c r="M293" s="230"/>
      <c r="N293" s="231"/>
      <c r="O293" s="231"/>
      <c r="P293" s="231"/>
      <c r="Q293" s="231"/>
      <c r="R293" s="231"/>
      <c r="S293" s="231"/>
      <c r="T293" s="232"/>
      <c r="AT293" s="229" t="s">
        <v>182</v>
      </c>
      <c r="AU293" s="229" t="s">
        <v>81</v>
      </c>
      <c r="AV293" s="12" t="s">
        <v>83</v>
      </c>
      <c r="AW293" s="12" t="s">
        <v>30</v>
      </c>
      <c r="AX293" s="12" t="s">
        <v>81</v>
      </c>
      <c r="AY293" s="229" t="s">
        <v>124</v>
      </c>
    </row>
    <row r="294" spans="1:31" s="1" customFormat="1" ht="6.75" customHeight="1">
      <c r="A294" s="31"/>
      <c r="B294" s="51"/>
      <c r="C294" s="52"/>
      <c r="D294" s="52"/>
      <c r="E294" s="52"/>
      <c r="F294" s="52"/>
      <c r="G294" s="52"/>
      <c r="H294" s="52"/>
      <c r="I294" s="148"/>
      <c r="J294" s="52"/>
      <c r="K294" s="52"/>
      <c r="L294" s="36"/>
      <c r="M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</row>
  </sheetData>
  <sheetProtection formatColumns="0" formatRows="0" autoFilter="0"/>
  <autoFilter ref="C124:K29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9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5" customWidth="1"/>
    <col min="10" max="10" width="20.140625" style="0" customWidth="1"/>
    <col min="11" max="11" width="20.1406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92</v>
      </c>
    </row>
    <row r="3" spans="2:46" ht="6.7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83</v>
      </c>
    </row>
    <row r="4" spans="2:46" ht="24.75" customHeight="1">
      <c r="B4" s="17"/>
      <c r="D4" s="109" t="s">
        <v>99</v>
      </c>
      <c r="L4" s="17"/>
      <c r="M4" s="110" t="s">
        <v>10</v>
      </c>
      <c r="AT4" s="14" t="s">
        <v>4</v>
      </c>
    </row>
    <row r="5" spans="2:12" ht="6.75" customHeight="1">
      <c r="B5" s="17"/>
      <c r="L5" s="17"/>
    </row>
    <row r="6" spans="2:12" ht="12" customHeight="1">
      <c r="B6" s="17"/>
      <c r="D6" s="97" t="s">
        <v>16</v>
      </c>
      <c r="L6" s="17"/>
    </row>
    <row r="7" spans="2:12" ht="16.5" customHeight="1">
      <c r="B7" s="17"/>
      <c r="E7" s="248" t="str">
        <f>'Rekapitulace stavby'!K6</f>
        <v>III/19910 LESNÁ</v>
      </c>
      <c r="F7" s="249"/>
      <c r="G7" s="249"/>
      <c r="H7" s="249"/>
      <c r="L7" s="17"/>
    </row>
    <row r="8" spans="1:31" s="1" customFormat="1" ht="12" customHeight="1">
      <c r="A8" s="31"/>
      <c r="B8" s="36"/>
      <c r="C8" s="31"/>
      <c r="D8" s="97" t="s">
        <v>100</v>
      </c>
      <c r="E8" s="31"/>
      <c r="F8" s="31"/>
      <c r="G8" s="31"/>
      <c r="H8" s="31"/>
      <c r="I8" s="11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1" customFormat="1" ht="16.5" customHeight="1">
      <c r="A9" s="31"/>
      <c r="B9" s="36"/>
      <c r="C9" s="31"/>
      <c r="D9" s="31"/>
      <c r="E9" s="290" t="s">
        <v>581</v>
      </c>
      <c r="F9" s="291"/>
      <c r="G9" s="291"/>
      <c r="H9" s="291"/>
      <c r="I9" s="11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1" customFormat="1" ht="11.25">
      <c r="A10" s="31"/>
      <c r="B10" s="36"/>
      <c r="C10" s="31"/>
      <c r="D10" s="31"/>
      <c r="E10" s="31"/>
      <c r="F10" s="31"/>
      <c r="G10" s="31"/>
      <c r="H10" s="31"/>
      <c r="I10" s="11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1" customFormat="1" ht="12" customHeight="1">
      <c r="A11" s="31"/>
      <c r="B11" s="36"/>
      <c r="C11" s="31"/>
      <c r="D11" s="97" t="s">
        <v>18</v>
      </c>
      <c r="E11" s="31"/>
      <c r="F11" s="112" t="s">
        <v>1</v>
      </c>
      <c r="G11" s="31"/>
      <c r="H11" s="31"/>
      <c r="I11" s="113" t="s">
        <v>19</v>
      </c>
      <c r="J11" s="112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1" customFormat="1" ht="12" customHeight="1">
      <c r="A12" s="31"/>
      <c r="B12" s="36"/>
      <c r="C12" s="31"/>
      <c r="D12" s="97" t="s">
        <v>20</v>
      </c>
      <c r="E12" s="31"/>
      <c r="F12" s="112" t="s">
        <v>21</v>
      </c>
      <c r="G12" s="31"/>
      <c r="H12" s="31"/>
      <c r="I12" s="113" t="s">
        <v>22</v>
      </c>
      <c r="J12" s="114" t="str">
        <f>'Rekapitulace stavby'!AN8</f>
        <v>7. 2. 2020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1" customFormat="1" ht="10.5" customHeight="1">
      <c r="A13" s="31"/>
      <c r="B13" s="36"/>
      <c r="C13" s="31"/>
      <c r="D13" s="31"/>
      <c r="E13" s="31"/>
      <c r="F13" s="31"/>
      <c r="G13" s="31"/>
      <c r="H13" s="31"/>
      <c r="I13" s="11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1" customFormat="1" ht="12" customHeight="1">
      <c r="A14" s="31"/>
      <c r="B14" s="36"/>
      <c r="C14" s="31"/>
      <c r="D14" s="97" t="s">
        <v>24</v>
      </c>
      <c r="E14" s="31"/>
      <c r="F14" s="31"/>
      <c r="G14" s="31"/>
      <c r="H14" s="31"/>
      <c r="I14" s="113" t="s">
        <v>25</v>
      </c>
      <c r="J14" s="112">
        <f>IF('Rekapitulace stavby'!AN10="","",'Rekapitulace stavby'!AN10)</f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" customFormat="1" ht="18" customHeight="1">
      <c r="A15" s="31"/>
      <c r="B15" s="36"/>
      <c r="C15" s="31"/>
      <c r="D15" s="31"/>
      <c r="E15" s="112" t="str">
        <f>IF('Rekapitulace stavby'!E11="","",'Rekapitulace stavby'!E11)</f>
        <v> </v>
      </c>
      <c r="F15" s="31"/>
      <c r="G15" s="31"/>
      <c r="H15" s="31"/>
      <c r="I15" s="113" t="s">
        <v>26</v>
      </c>
      <c r="J15" s="112">
        <f>IF('Rekapitulace stavby'!AN11="","",'Rekapitulace stavby'!AN11)</f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" customFormat="1" ht="6.75" customHeight="1">
      <c r="A16" s="31"/>
      <c r="B16" s="36"/>
      <c r="C16" s="31"/>
      <c r="D16" s="31"/>
      <c r="E16" s="31"/>
      <c r="F16" s="31"/>
      <c r="G16" s="31"/>
      <c r="H16" s="31"/>
      <c r="I16" s="11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12" customHeight="1">
      <c r="A17" s="31"/>
      <c r="B17" s="36"/>
      <c r="C17" s="31"/>
      <c r="D17" s="97" t="s">
        <v>27</v>
      </c>
      <c r="E17" s="31"/>
      <c r="F17" s="31"/>
      <c r="G17" s="31"/>
      <c r="H17" s="31"/>
      <c r="I17" s="113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8" customHeight="1">
      <c r="A18" s="31"/>
      <c r="B18" s="36"/>
      <c r="C18" s="31"/>
      <c r="D18" s="31"/>
      <c r="E18" s="292" t="str">
        <f>'Rekapitulace stavby'!E14</f>
        <v>Vyplň údaj</v>
      </c>
      <c r="F18" s="293"/>
      <c r="G18" s="293"/>
      <c r="H18" s="293"/>
      <c r="I18" s="113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6.75" customHeight="1">
      <c r="A19" s="31"/>
      <c r="B19" s="36"/>
      <c r="C19" s="31"/>
      <c r="D19" s="31"/>
      <c r="E19" s="31"/>
      <c r="F19" s="31"/>
      <c r="G19" s="31"/>
      <c r="H19" s="31"/>
      <c r="I19" s="11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12" customHeight="1">
      <c r="A20" s="31"/>
      <c r="B20" s="36"/>
      <c r="C20" s="31"/>
      <c r="D20" s="97" t="s">
        <v>29</v>
      </c>
      <c r="E20" s="31"/>
      <c r="F20" s="31"/>
      <c r="G20" s="31"/>
      <c r="H20" s="31"/>
      <c r="I20" s="113" t="s">
        <v>25</v>
      </c>
      <c r="J20" s="112">
        <f>IF('Rekapitulace stavby'!AN16="","",'Rekapitulace stavby'!AN16)</f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8" customHeight="1">
      <c r="A21" s="31"/>
      <c r="B21" s="36"/>
      <c r="C21" s="31"/>
      <c r="D21" s="31"/>
      <c r="E21" s="112" t="str">
        <f>IF('Rekapitulace stavby'!E17="","",'Rekapitulace stavby'!E17)</f>
        <v> </v>
      </c>
      <c r="F21" s="31"/>
      <c r="G21" s="31"/>
      <c r="H21" s="31"/>
      <c r="I21" s="113" t="s">
        <v>26</v>
      </c>
      <c r="J21" s="112">
        <f>IF('Rekapitulace stavby'!AN17="","",'Rekapitulace stavby'!AN17)</f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6.75" customHeight="1">
      <c r="A22" s="31"/>
      <c r="B22" s="36"/>
      <c r="C22" s="31"/>
      <c r="D22" s="31"/>
      <c r="E22" s="31"/>
      <c r="F22" s="31"/>
      <c r="G22" s="31"/>
      <c r="H22" s="31"/>
      <c r="I22" s="11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12" customHeight="1">
      <c r="A23" s="31"/>
      <c r="B23" s="36"/>
      <c r="C23" s="31"/>
      <c r="D23" s="97" t="s">
        <v>31</v>
      </c>
      <c r="E23" s="31"/>
      <c r="F23" s="31"/>
      <c r="G23" s="31"/>
      <c r="H23" s="31"/>
      <c r="I23" s="113" t="s">
        <v>25</v>
      </c>
      <c r="J23" s="112">
        <f>IF('Rekapitulace stavby'!AN19="","",'Rekapitulace stavby'!AN19)</f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8" customHeight="1">
      <c r="A24" s="31"/>
      <c r="B24" s="36"/>
      <c r="C24" s="31"/>
      <c r="D24" s="31"/>
      <c r="E24" s="112" t="str">
        <f>IF('Rekapitulace stavby'!E20="","",'Rekapitulace stavby'!E20)</f>
        <v> </v>
      </c>
      <c r="F24" s="31"/>
      <c r="G24" s="31"/>
      <c r="H24" s="31"/>
      <c r="I24" s="113" t="s">
        <v>26</v>
      </c>
      <c r="J24" s="112">
        <f>IF('Rekapitulace stavby'!AN20="","",'Rekapitulace stavby'!AN20)</f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1" customFormat="1" ht="6.75" customHeight="1">
      <c r="A25" s="31"/>
      <c r="B25" s="36"/>
      <c r="C25" s="31"/>
      <c r="D25" s="31"/>
      <c r="E25" s="31"/>
      <c r="F25" s="31"/>
      <c r="G25" s="31"/>
      <c r="H25" s="31"/>
      <c r="I25" s="11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1" customFormat="1" ht="12" customHeight="1">
      <c r="A26" s="31"/>
      <c r="B26" s="36"/>
      <c r="C26" s="31"/>
      <c r="D26" s="97" t="s">
        <v>32</v>
      </c>
      <c r="E26" s="31"/>
      <c r="F26" s="31"/>
      <c r="G26" s="31"/>
      <c r="H26" s="31"/>
      <c r="I26" s="11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7" customFormat="1" ht="16.5" customHeight="1">
      <c r="A27" s="115"/>
      <c r="B27" s="116"/>
      <c r="C27" s="115"/>
      <c r="D27" s="115"/>
      <c r="E27" s="294" t="s">
        <v>1</v>
      </c>
      <c r="F27" s="294"/>
      <c r="G27" s="294"/>
      <c r="H27" s="2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1" customFormat="1" ht="6.75" customHeight="1">
      <c r="A28" s="31"/>
      <c r="B28" s="36"/>
      <c r="C28" s="31"/>
      <c r="D28" s="31"/>
      <c r="E28" s="31"/>
      <c r="F28" s="31"/>
      <c r="G28" s="31"/>
      <c r="H28" s="31"/>
      <c r="I28" s="11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75" customHeight="1">
      <c r="A29" s="31"/>
      <c r="B29" s="36"/>
      <c r="C29" s="31"/>
      <c r="D29" s="119"/>
      <c r="E29" s="119"/>
      <c r="F29" s="119"/>
      <c r="G29" s="119"/>
      <c r="H29" s="119"/>
      <c r="I29" s="120"/>
      <c r="J29" s="119"/>
      <c r="K29" s="119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24.75" customHeight="1">
      <c r="A30" s="31"/>
      <c r="B30" s="36"/>
      <c r="C30" s="31"/>
      <c r="D30" s="121" t="s">
        <v>33</v>
      </c>
      <c r="E30" s="31"/>
      <c r="F30" s="31"/>
      <c r="G30" s="31"/>
      <c r="H30" s="31"/>
      <c r="I30" s="111"/>
      <c r="J30" s="122">
        <f>ROUND(J128,2)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6.75" customHeight="1">
      <c r="A31" s="31"/>
      <c r="B31" s="36"/>
      <c r="C31" s="31"/>
      <c r="D31" s="119"/>
      <c r="E31" s="119"/>
      <c r="F31" s="119"/>
      <c r="G31" s="119"/>
      <c r="H31" s="119"/>
      <c r="I31" s="120"/>
      <c r="J31" s="119"/>
      <c r="K31" s="119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25" customHeight="1">
      <c r="A32" s="31"/>
      <c r="B32" s="36"/>
      <c r="C32" s="31"/>
      <c r="D32" s="31"/>
      <c r="E32" s="31"/>
      <c r="F32" s="123" t="s">
        <v>35</v>
      </c>
      <c r="G32" s="31"/>
      <c r="H32" s="31"/>
      <c r="I32" s="124" t="s">
        <v>34</v>
      </c>
      <c r="J32" s="123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25" customHeight="1">
      <c r="A33" s="31"/>
      <c r="B33" s="36"/>
      <c r="C33" s="31"/>
      <c r="D33" s="125" t="s">
        <v>37</v>
      </c>
      <c r="E33" s="97" t="s">
        <v>38</v>
      </c>
      <c r="F33" s="126">
        <f>ROUND((SUM(BE128:BE268)),2)</f>
        <v>0</v>
      </c>
      <c r="G33" s="31"/>
      <c r="H33" s="31"/>
      <c r="I33" s="127">
        <v>0.21</v>
      </c>
      <c r="J33" s="126">
        <f>ROUND(((SUM(BE128:BE268))*I33),2)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25" customHeight="1">
      <c r="A34" s="31"/>
      <c r="B34" s="36"/>
      <c r="C34" s="31"/>
      <c r="D34" s="31"/>
      <c r="E34" s="97" t="s">
        <v>39</v>
      </c>
      <c r="F34" s="126">
        <f>ROUND((SUM(BF128:BF268)),2)</f>
        <v>0</v>
      </c>
      <c r="G34" s="31"/>
      <c r="H34" s="31"/>
      <c r="I34" s="127">
        <v>0.15</v>
      </c>
      <c r="J34" s="126">
        <f>ROUND(((SUM(BF128:BF268))*I34),2)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25" customHeight="1" hidden="1">
      <c r="A35" s="31"/>
      <c r="B35" s="36"/>
      <c r="C35" s="31"/>
      <c r="D35" s="31"/>
      <c r="E35" s="97" t="s">
        <v>40</v>
      </c>
      <c r="F35" s="126">
        <f>ROUND((SUM(BG128:BG268)),2)</f>
        <v>0</v>
      </c>
      <c r="G35" s="31"/>
      <c r="H35" s="31"/>
      <c r="I35" s="127">
        <v>0.21</v>
      </c>
      <c r="J35" s="12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14.25" customHeight="1" hidden="1">
      <c r="A36" s="31"/>
      <c r="B36" s="36"/>
      <c r="C36" s="31"/>
      <c r="D36" s="31"/>
      <c r="E36" s="97" t="s">
        <v>41</v>
      </c>
      <c r="F36" s="126">
        <f>ROUND((SUM(BH128:BH268)),2)</f>
        <v>0</v>
      </c>
      <c r="G36" s="31"/>
      <c r="H36" s="31"/>
      <c r="I36" s="127">
        <v>0.15</v>
      </c>
      <c r="J36" s="126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14.25" customHeight="1" hidden="1">
      <c r="A37" s="31"/>
      <c r="B37" s="36"/>
      <c r="C37" s="31"/>
      <c r="D37" s="31"/>
      <c r="E37" s="97" t="s">
        <v>42</v>
      </c>
      <c r="F37" s="126">
        <f>ROUND((SUM(BI128:BI268)),2)</f>
        <v>0</v>
      </c>
      <c r="G37" s="31"/>
      <c r="H37" s="31"/>
      <c r="I37" s="127">
        <v>0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6.75" customHeight="1">
      <c r="A38" s="31"/>
      <c r="B38" s="36"/>
      <c r="C38" s="31"/>
      <c r="D38" s="31"/>
      <c r="E38" s="31"/>
      <c r="F38" s="31"/>
      <c r="G38" s="31"/>
      <c r="H38" s="31"/>
      <c r="I38" s="11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24.75" customHeight="1">
      <c r="A39" s="31"/>
      <c r="B39" s="36"/>
      <c r="C39" s="128"/>
      <c r="D39" s="129" t="s">
        <v>43</v>
      </c>
      <c r="E39" s="130"/>
      <c r="F39" s="130"/>
      <c r="G39" s="131" t="s">
        <v>44</v>
      </c>
      <c r="H39" s="132" t="s">
        <v>45</v>
      </c>
      <c r="I39" s="133"/>
      <c r="J39" s="134">
        <f>SUM(J30:J37)</f>
        <v>0</v>
      </c>
      <c r="K39" s="135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1" customFormat="1" ht="14.25" customHeight="1">
      <c r="A40" s="31"/>
      <c r="B40" s="36"/>
      <c r="C40" s="31"/>
      <c r="D40" s="31"/>
      <c r="E40" s="31"/>
      <c r="F40" s="31"/>
      <c r="G40" s="31"/>
      <c r="H40" s="31"/>
      <c r="I40" s="11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ht="14.25" customHeight="1">
      <c r="B41" s="17"/>
      <c r="L41" s="17"/>
    </row>
    <row r="42" spans="2:12" ht="14.25" customHeight="1">
      <c r="B42" s="17"/>
      <c r="L42" s="17"/>
    </row>
    <row r="43" spans="2:12" ht="14.25" customHeight="1">
      <c r="B43" s="17"/>
      <c r="L43" s="17"/>
    </row>
    <row r="44" spans="2:12" ht="14.25" customHeight="1">
      <c r="B44" s="17"/>
      <c r="L44" s="17"/>
    </row>
    <row r="45" spans="2:12" ht="14.25" customHeight="1">
      <c r="B45" s="17"/>
      <c r="L45" s="17"/>
    </row>
    <row r="46" spans="2:12" ht="14.25" customHeight="1">
      <c r="B46" s="17"/>
      <c r="L46" s="17"/>
    </row>
    <row r="47" spans="2:12" ht="14.25" customHeight="1">
      <c r="B47" s="17"/>
      <c r="L47" s="17"/>
    </row>
    <row r="48" spans="2:12" ht="14.25" customHeight="1">
      <c r="B48" s="17"/>
      <c r="L48" s="17"/>
    </row>
    <row r="49" spans="2:12" ht="14.25" customHeight="1">
      <c r="B49" s="17"/>
      <c r="L49" s="17"/>
    </row>
    <row r="50" spans="2:12" s="1" customFormat="1" ht="14.25" customHeight="1">
      <c r="B50" s="48"/>
      <c r="D50" s="136" t="s">
        <v>46</v>
      </c>
      <c r="E50" s="137"/>
      <c r="F50" s="137"/>
      <c r="G50" s="136" t="s">
        <v>47</v>
      </c>
      <c r="H50" s="137"/>
      <c r="I50" s="138"/>
      <c r="J50" s="137"/>
      <c r="K50" s="137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1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2"/>
      <c r="J61" s="143" t="s">
        <v>49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1" customFormat="1" ht="12.75">
      <c r="A65" s="31"/>
      <c r="B65" s="36"/>
      <c r="C65" s="31"/>
      <c r="D65" s="136" t="s">
        <v>50</v>
      </c>
      <c r="E65" s="144"/>
      <c r="F65" s="144"/>
      <c r="G65" s="136" t="s">
        <v>51</v>
      </c>
      <c r="H65" s="144"/>
      <c r="I65" s="145"/>
      <c r="J65" s="144"/>
      <c r="K65" s="144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1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2"/>
      <c r="J76" s="143" t="s">
        <v>49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1" customFormat="1" ht="14.25" customHeight="1">
      <c r="A77" s="31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1" customFormat="1" ht="6.75" customHeight="1">
      <c r="A81" s="31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" customFormat="1" ht="24.7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111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" customFormat="1" ht="6.75" customHeight="1">
      <c r="A83" s="31"/>
      <c r="B83" s="32"/>
      <c r="C83" s="33"/>
      <c r="D83" s="33"/>
      <c r="E83" s="33"/>
      <c r="F83" s="33"/>
      <c r="G83" s="33"/>
      <c r="H83" s="33"/>
      <c r="I83" s="111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1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" customFormat="1" ht="16.5" customHeight="1">
      <c r="A85" s="31"/>
      <c r="B85" s="32"/>
      <c r="C85" s="33"/>
      <c r="D85" s="33"/>
      <c r="E85" s="246" t="str">
        <f>E7</f>
        <v>III/19910 LESNÁ</v>
      </c>
      <c r="F85" s="247"/>
      <c r="G85" s="247"/>
      <c r="H85" s="247"/>
      <c r="I85" s="111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111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" customFormat="1" ht="16.5" customHeight="1">
      <c r="A87" s="31"/>
      <c r="B87" s="32"/>
      <c r="C87" s="33"/>
      <c r="D87" s="33"/>
      <c r="E87" s="276" t="str">
        <f>E9</f>
        <v>SO 201 - Most</v>
      </c>
      <c r="F87" s="245"/>
      <c r="G87" s="245"/>
      <c r="H87" s="245"/>
      <c r="I87" s="111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1" customFormat="1" ht="6.75" customHeight="1">
      <c r="A88" s="31"/>
      <c r="B88" s="32"/>
      <c r="C88" s="33"/>
      <c r="D88" s="33"/>
      <c r="E88" s="33"/>
      <c r="F88" s="33"/>
      <c r="G88" s="33"/>
      <c r="H88" s="33"/>
      <c r="I88" s="111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1" customFormat="1" ht="12" customHeight="1">
      <c r="A89" s="31"/>
      <c r="B89" s="32"/>
      <c r="C89" s="26" t="s">
        <v>20</v>
      </c>
      <c r="D89" s="33"/>
      <c r="E89" s="33"/>
      <c r="F89" s="24" t="str">
        <f>F12</f>
        <v> </v>
      </c>
      <c r="G89" s="33"/>
      <c r="H89" s="33"/>
      <c r="I89" s="113" t="s">
        <v>22</v>
      </c>
      <c r="J89" s="63" t="str">
        <f>IF(J12="","",J12)</f>
        <v>7. 2. 2020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1" customFormat="1" ht="6.75" customHeight="1">
      <c r="A90" s="31"/>
      <c r="B90" s="32"/>
      <c r="C90" s="33"/>
      <c r="D90" s="33"/>
      <c r="E90" s="33"/>
      <c r="F90" s="33"/>
      <c r="G90" s="33"/>
      <c r="H90" s="33"/>
      <c r="I90" s="111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1" customFormat="1" ht="15" customHeight="1">
      <c r="A91" s="31"/>
      <c r="B91" s="32"/>
      <c r="C91" s="26" t="s">
        <v>24</v>
      </c>
      <c r="D91" s="33"/>
      <c r="E91" s="33"/>
      <c r="F91" s="24" t="str">
        <f>E15</f>
        <v> </v>
      </c>
      <c r="G91" s="33"/>
      <c r="H91" s="33"/>
      <c r="I91" s="113" t="s">
        <v>29</v>
      </c>
      <c r="J91" s="29" t="str">
        <f>E21</f>
        <v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1" customFormat="1" ht="15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3" t="s">
        <v>31</v>
      </c>
      <c r="J92" s="29" t="str">
        <f>E24</f>
        <v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1" customFormat="1" ht="9.75" customHeight="1">
      <c r="A93" s="31"/>
      <c r="B93" s="32"/>
      <c r="C93" s="33"/>
      <c r="D93" s="33"/>
      <c r="E93" s="33"/>
      <c r="F93" s="33"/>
      <c r="G93" s="33"/>
      <c r="H93" s="33"/>
      <c r="I93" s="111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1" customFormat="1" ht="29.25" customHeight="1">
      <c r="A94" s="31"/>
      <c r="B94" s="32"/>
      <c r="C94" s="152" t="s">
        <v>103</v>
      </c>
      <c r="D94" s="40"/>
      <c r="E94" s="40"/>
      <c r="F94" s="40"/>
      <c r="G94" s="40"/>
      <c r="H94" s="40"/>
      <c r="I94" s="153"/>
      <c r="J94" s="154" t="s">
        <v>104</v>
      </c>
      <c r="K94" s="4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1" customFormat="1" ht="9.75" customHeight="1">
      <c r="A95" s="31"/>
      <c r="B95" s="32"/>
      <c r="C95" s="33"/>
      <c r="D95" s="33"/>
      <c r="E95" s="33"/>
      <c r="F95" s="33"/>
      <c r="G95" s="33"/>
      <c r="H95" s="33"/>
      <c r="I95" s="111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1" customFormat="1" ht="22.5" customHeight="1">
      <c r="A96" s="31"/>
      <c r="B96" s="32"/>
      <c r="C96" s="155" t="s">
        <v>105</v>
      </c>
      <c r="D96" s="33"/>
      <c r="E96" s="33"/>
      <c r="F96" s="33"/>
      <c r="G96" s="33"/>
      <c r="H96" s="33"/>
      <c r="I96" s="111"/>
      <c r="J96" s="80">
        <f>J128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2:12" s="8" customFormat="1" ht="24.75" customHeight="1">
      <c r="B97" s="156"/>
      <c r="C97" s="157"/>
      <c r="D97" s="158" t="s">
        <v>169</v>
      </c>
      <c r="E97" s="159"/>
      <c r="F97" s="159"/>
      <c r="G97" s="159"/>
      <c r="H97" s="159"/>
      <c r="I97" s="160"/>
      <c r="J97" s="161">
        <f>J129</f>
        <v>0</v>
      </c>
      <c r="K97" s="157"/>
      <c r="L97" s="162"/>
    </row>
    <row r="98" spans="2:12" s="11" customFormat="1" ht="19.5" customHeight="1">
      <c r="B98" s="209"/>
      <c r="C98" s="210"/>
      <c r="D98" s="211" t="s">
        <v>225</v>
      </c>
      <c r="E98" s="212"/>
      <c r="F98" s="212"/>
      <c r="G98" s="212"/>
      <c r="H98" s="212"/>
      <c r="I98" s="213"/>
      <c r="J98" s="214">
        <f>J130</f>
        <v>0</v>
      </c>
      <c r="K98" s="210"/>
      <c r="L98" s="215"/>
    </row>
    <row r="99" spans="2:12" s="11" customFormat="1" ht="19.5" customHeight="1">
      <c r="B99" s="209"/>
      <c r="C99" s="210"/>
      <c r="D99" s="211" t="s">
        <v>226</v>
      </c>
      <c r="E99" s="212"/>
      <c r="F99" s="212"/>
      <c r="G99" s="212"/>
      <c r="H99" s="212"/>
      <c r="I99" s="213"/>
      <c r="J99" s="214">
        <f>J152</f>
        <v>0</v>
      </c>
      <c r="K99" s="210"/>
      <c r="L99" s="215"/>
    </row>
    <row r="100" spans="2:12" s="11" customFormat="1" ht="19.5" customHeight="1">
      <c r="B100" s="209"/>
      <c r="C100" s="210"/>
      <c r="D100" s="211" t="s">
        <v>582</v>
      </c>
      <c r="E100" s="212"/>
      <c r="F100" s="212"/>
      <c r="G100" s="212"/>
      <c r="H100" s="212"/>
      <c r="I100" s="213"/>
      <c r="J100" s="214">
        <f>J174</f>
        <v>0</v>
      </c>
      <c r="K100" s="210"/>
      <c r="L100" s="215"/>
    </row>
    <row r="101" spans="2:12" s="11" customFormat="1" ht="19.5" customHeight="1">
      <c r="B101" s="209"/>
      <c r="C101" s="210"/>
      <c r="D101" s="211" t="s">
        <v>583</v>
      </c>
      <c r="E101" s="212"/>
      <c r="F101" s="212"/>
      <c r="G101" s="212"/>
      <c r="H101" s="212"/>
      <c r="I101" s="213"/>
      <c r="J101" s="214">
        <f>J198</f>
        <v>0</v>
      </c>
      <c r="K101" s="210"/>
      <c r="L101" s="215"/>
    </row>
    <row r="102" spans="2:12" s="11" customFormat="1" ht="19.5" customHeight="1">
      <c r="B102" s="209"/>
      <c r="C102" s="210"/>
      <c r="D102" s="211" t="s">
        <v>170</v>
      </c>
      <c r="E102" s="212"/>
      <c r="F102" s="212"/>
      <c r="G102" s="212"/>
      <c r="H102" s="212"/>
      <c r="I102" s="213"/>
      <c r="J102" s="214">
        <f>J215</f>
        <v>0</v>
      </c>
      <c r="K102" s="210"/>
      <c r="L102" s="215"/>
    </row>
    <row r="103" spans="2:12" s="11" customFormat="1" ht="19.5" customHeight="1">
      <c r="B103" s="209"/>
      <c r="C103" s="210"/>
      <c r="D103" s="211" t="s">
        <v>584</v>
      </c>
      <c r="E103" s="212"/>
      <c r="F103" s="212"/>
      <c r="G103" s="212"/>
      <c r="H103" s="212"/>
      <c r="I103" s="213"/>
      <c r="J103" s="214">
        <f>J219</f>
        <v>0</v>
      </c>
      <c r="K103" s="210"/>
      <c r="L103" s="215"/>
    </row>
    <row r="104" spans="2:12" s="11" customFormat="1" ht="19.5" customHeight="1">
      <c r="B104" s="209"/>
      <c r="C104" s="210"/>
      <c r="D104" s="211" t="s">
        <v>227</v>
      </c>
      <c r="E104" s="212"/>
      <c r="F104" s="212"/>
      <c r="G104" s="212"/>
      <c r="H104" s="212"/>
      <c r="I104" s="213"/>
      <c r="J104" s="214">
        <f>J224</f>
        <v>0</v>
      </c>
      <c r="K104" s="210"/>
      <c r="L104" s="215"/>
    </row>
    <row r="105" spans="2:12" s="11" customFormat="1" ht="19.5" customHeight="1">
      <c r="B105" s="209"/>
      <c r="C105" s="210"/>
      <c r="D105" s="211" t="s">
        <v>171</v>
      </c>
      <c r="E105" s="212"/>
      <c r="F105" s="212"/>
      <c r="G105" s="212"/>
      <c r="H105" s="212"/>
      <c r="I105" s="213"/>
      <c r="J105" s="214">
        <f>J227</f>
        <v>0</v>
      </c>
      <c r="K105" s="210"/>
      <c r="L105" s="215"/>
    </row>
    <row r="106" spans="2:12" s="11" customFormat="1" ht="19.5" customHeight="1">
      <c r="B106" s="209"/>
      <c r="C106" s="210"/>
      <c r="D106" s="211" t="s">
        <v>172</v>
      </c>
      <c r="E106" s="212"/>
      <c r="F106" s="212"/>
      <c r="G106" s="212"/>
      <c r="H106" s="212"/>
      <c r="I106" s="213"/>
      <c r="J106" s="214">
        <f>J244</f>
        <v>0</v>
      </c>
      <c r="K106" s="210"/>
      <c r="L106" s="215"/>
    </row>
    <row r="107" spans="2:12" s="8" customFormat="1" ht="24.75" customHeight="1">
      <c r="B107" s="156"/>
      <c r="C107" s="157"/>
      <c r="D107" s="158" t="s">
        <v>585</v>
      </c>
      <c r="E107" s="159"/>
      <c r="F107" s="159"/>
      <c r="G107" s="159"/>
      <c r="H107" s="159"/>
      <c r="I107" s="160"/>
      <c r="J107" s="161">
        <f>J246</f>
        <v>0</v>
      </c>
      <c r="K107" s="157"/>
      <c r="L107" s="162"/>
    </row>
    <row r="108" spans="2:12" s="11" customFormat="1" ht="19.5" customHeight="1">
      <c r="B108" s="209"/>
      <c r="C108" s="210"/>
      <c r="D108" s="211" t="s">
        <v>586</v>
      </c>
      <c r="E108" s="212"/>
      <c r="F108" s="212"/>
      <c r="G108" s="212"/>
      <c r="H108" s="212"/>
      <c r="I108" s="213"/>
      <c r="J108" s="214">
        <f>J247</f>
        <v>0</v>
      </c>
      <c r="K108" s="210"/>
      <c r="L108" s="215"/>
    </row>
    <row r="109" spans="1:31" s="1" customFormat="1" ht="21.75" customHeight="1">
      <c r="A109" s="31"/>
      <c r="B109" s="32"/>
      <c r="C109" s="33"/>
      <c r="D109" s="33"/>
      <c r="E109" s="33"/>
      <c r="F109" s="33"/>
      <c r="G109" s="33"/>
      <c r="H109" s="33"/>
      <c r="I109" s="111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1" customFormat="1" ht="6.75" customHeight="1">
      <c r="A110" s="31"/>
      <c r="B110" s="51"/>
      <c r="C110" s="52"/>
      <c r="D110" s="52"/>
      <c r="E110" s="52"/>
      <c r="F110" s="52"/>
      <c r="G110" s="52"/>
      <c r="H110" s="52"/>
      <c r="I110" s="148"/>
      <c r="J110" s="52"/>
      <c r="K110" s="52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4" spans="1:31" s="1" customFormat="1" ht="6.75" customHeight="1">
      <c r="A114" s="31"/>
      <c r="B114" s="53"/>
      <c r="C114" s="54"/>
      <c r="D114" s="54"/>
      <c r="E114" s="54"/>
      <c r="F114" s="54"/>
      <c r="G114" s="54"/>
      <c r="H114" s="54"/>
      <c r="I114" s="151"/>
      <c r="J114" s="54"/>
      <c r="K114" s="54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" customFormat="1" ht="24.75" customHeight="1">
      <c r="A115" s="31"/>
      <c r="B115" s="32"/>
      <c r="C115" s="20" t="s">
        <v>108</v>
      </c>
      <c r="D115" s="33"/>
      <c r="E115" s="33"/>
      <c r="F115" s="33"/>
      <c r="G115" s="33"/>
      <c r="H115" s="33"/>
      <c r="I115" s="111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" customFormat="1" ht="6.75" customHeight="1">
      <c r="A116" s="31"/>
      <c r="B116" s="32"/>
      <c r="C116" s="33"/>
      <c r="D116" s="33"/>
      <c r="E116" s="33"/>
      <c r="F116" s="33"/>
      <c r="G116" s="33"/>
      <c r="H116" s="33"/>
      <c r="I116" s="111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" customFormat="1" ht="12" customHeight="1">
      <c r="A117" s="31"/>
      <c r="B117" s="32"/>
      <c r="C117" s="26" t="s">
        <v>16</v>
      </c>
      <c r="D117" s="33"/>
      <c r="E117" s="33"/>
      <c r="F117" s="33"/>
      <c r="G117" s="33"/>
      <c r="H117" s="33"/>
      <c r="I117" s="111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16.5" customHeight="1">
      <c r="A118" s="31"/>
      <c r="B118" s="32"/>
      <c r="C118" s="33"/>
      <c r="D118" s="33"/>
      <c r="E118" s="246" t="str">
        <f>E7</f>
        <v>III/19910 LESNÁ</v>
      </c>
      <c r="F118" s="247"/>
      <c r="G118" s="247"/>
      <c r="H118" s="247"/>
      <c r="I118" s="111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" customFormat="1" ht="12" customHeight="1">
      <c r="A119" s="31"/>
      <c r="B119" s="32"/>
      <c r="C119" s="26" t="s">
        <v>100</v>
      </c>
      <c r="D119" s="33"/>
      <c r="E119" s="33"/>
      <c r="F119" s="33"/>
      <c r="G119" s="33"/>
      <c r="H119" s="33"/>
      <c r="I119" s="111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" customFormat="1" ht="16.5" customHeight="1">
      <c r="A120" s="31"/>
      <c r="B120" s="32"/>
      <c r="C120" s="33"/>
      <c r="D120" s="33"/>
      <c r="E120" s="276" t="str">
        <f>E9</f>
        <v>SO 201 - Most</v>
      </c>
      <c r="F120" s="245"/>
      <c r="G120" s="245"/>
      <c r="H120" s="245"/>
      <c r="I120" s="111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1" customFormat="1" ht="6.75" customHeight="1">
      <c r="A121" s="31"/>
      <c r="B121" s="32"/>
      <c r="C121" s="33"/>
      <c r="D121" s="33"/>
      <c r="E121" s="33"/>
      <c r="F121" s="33"/>
      <c r="G121" s="33"/>
      <c r="H121" s="33"/>
      <c r="I121" s="111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" customFormat="1" ht="12" customHeight="1">
      <c r="A122" s="31"/>
      <c r="B122" s="32"/>
      <c r="C122" s="26" t="s">
        <v>20</v>
      </c>
      <c r="D122" s="33"/>
      <c r="E122" s="33"/>
      <c r="F122" s="24" t="str">
        <f>F12</f>
        <v> </v>
      </c>
      <c r="G122" s="33"/>
      <c r="H122" s="33"/>
      <c r="I122" s="113" t="s">
        <v>22</v>
      </c>
      <c r="J122" s="63" t="str">
        <f>IF(J12="","",J12)</f>
        <v>7. 2. 2020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" customFormat="1" ht="6.75" customHeight="1">
      <c r="A123" s="31"/>
      <c r="B123" s="32"/>
      <c r="C123" s="33"/>
      <c r="D123" s="33"/>
      <c r="E123" s="33"/>
      <c r="F123" s="33"/>
      <c r="G123" s="33"/>
      <c r="H123" s="33"/>
      <c r="I123" s="111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1" customFormat="1" ht="15" customHeight="1">
      <c r="A124" s="31"/>
      <c r="B124" s="32"/>
      <c r="C124" s="26" t="s">
        <v>24</v>
      </c>
      <c r="D124" s="33"/>
      <c r="E124" s="33"/>
      <c r="F124" s="24" t="str">
        <f>E15</f>
        <v> </v>
      </c>
      <c r="G124" s="33"/>
      <c r="H124" s="33"/>
      <c r="I124" s="113" t="s">
        <v>29</v>
      </c>
      <c r="J124" s="29" t="str">
        <f>E21</f>
        <v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1" customFormat="1" ht="15" customHeight="1">
      <c r="A125" s="31"/>
      <c r="B125" s="32"/>
      <c r="C125" s="26" t="s">
        <v>27</v>
      </c>
      <c r="D125" s="33"/>
      <c r="E125" s="33"/>
      <c r="F125" s="24" t="str">
        <f>IF(E18="","",E18)</f>
        <v>Vyplň údaj</v>
      </c>
      <c r="G125" s="33"/>
      <c r="H125" s="33"/>
      <c r="I125" s="113" t="s">
        <v>31</v>
      </c>
      <c r="J125" s="29" t="str">
        <f>E24</f>
        <v> 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1" customFormat="1" ht="9.75" customHeight="1">
      <c r="A126" s="31"/>
      <c r="B126" s="32"/>
      <c r="C126" s="33"/>
      <c r="D126" s="33"/>
      <c r="E126" s="33"/>
      <c r="F126" s="33"/>
      <c r="G126" s="33"/>
      <c r="H126" s="33"/>
      <c r="I126" s="111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9" customFormat="1" ht="29.25" customHeight="1">
      <c r="A127" s="163"/>
      <c r="B127" s="164"/>
      <c r="C127" s="165" t="s">
        <v>109</v>
      </c>
      <c r="D127" s="166" t="s">
        <v>58</v>
      </c>
      <c r="E127" s="166" t="s">
        <v>54</v>
      </c>
      <c r="F127" s="166" t="s">
        <v>55</v>
      </c>
      <c r="G127" s="166" t="s">
        <v>110</v>
      </c>
      <c r="H127" s="166" t="s">
        <v>111</v>
      </c>
      <c r="I127" s="167" t="s">
        <v>112</v>
      </c>
      <c r="J127" s="168" t="s">
        <v>104</v>
      </c>
      <c r="K127" s="169" t="s">
        <v>113</v>
      </c>
      <c r="L127" s="170"/>
      <c r="M127" s="71" t="s">
        <v>1</v>
      </c>
      <c r="N127" s="72" t="s">
        <v>37</v>
      </c>
      <c r="O127" s="72" t="s">
        <v>114</v>
      </c>
      <c r="P127" s="72" t="s">
        <v>115</v>
      </c>
      <c r="Q127" s="72" t="s">
        <v>116</v>
      </c>
      <c r="R127" s="72" t="s">
        <v>117</v>
      </c>
      <c r="S127" s="72" t="s">
        <v>118</v>
      </c>
      <c r="T127" s="73" t="s">
        <v>119</v>
      </c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</row>
    <row r="128" spans="1:63" s="1" customFormat="1" ht="22.5" customHeight="1">
      <c r="A128" s="31"/>
      <c r="B128" s="32"/>
      <c r="C128" s="78" t="s">
        <v>120</v>
      </c>
      <c r="D128" s="33"/>
      <c r="E128" s="33"/>
      <c r="F128" s="33"/>
      <c r="G128" s="33"/>
      <c r="H128" s="33"/>
      <c r="I128" s="111"/>
      <c r="J128" s="171">
        <f>BK128</f>
        <v>0</v>
      </c>
      <c r="K128" s="33"/>
      <c r="L128" s="36"/>
      <c r="M128" s="74"/>
      <c r="N128" s="172"/>
      <c r="O128" s="75"/>
      <c r="P128" s="173">
        <f>P129+P246</f>
        <v>0</v>
      </c>
      <c r="Q128" s="75"/>
      <c r="R128" s="173">
        <f>R129+R246</f>
        <v>513.67313705</v>
      </c>
      <c r="S128" s="75"/>
      <c r="T128" s="174">
        <f>T129+T246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72</v>
      </c>
      <c r="AU128" s="14" t="s">
        <v>106</v>
      </c>
      <c r="BK128" s="175">
        <f>BK129+BK246</f>
        <v>0</v>
      </c>
    </row>
    <row r="129" spans="2:63" s="10" customFormat="1" ht="25.5" customHeight="1">
      <c r="B129" s="176"/>
      <c r="C129" s="177"/>
      <c r="D129" s="178" t="s">
        <v>72</v>
      </c>
      <c r="E129" s="179" t="s">
        <v>175</v>
      </c>
      <c r="F129" s="179" t="s">
        <v>176</v>
      </c>
      <c r="G129" s="177"/>
      <c r="H129" s="177"/>
      <c r="I129" s="180"/>
      <c r="J129" s="181">
        <f>BK129</f>
        <v>0</v>
      </c>
      <c r="K129" s="177"/>
      <c r="L129" s="182"/>
      <c r="M129" s="183"/>
      <c r="N129" s="184"/>
      <c r="O129" s="184"/>
      <c r="P129" s="185">
        <f>P130+P152+P174+P198+P215+P219+P224+P227+P244</f>
        <v>0</v>
      </c>
      <c r="Q129" s="184"/>
      <c r="R129" s="185">
        <f>R130+R152+R174+R198+R215+R219+R224+R227+R244</f>
        <v>513.19464545</v>
      </c>
      <c r="S129" s="184"/>
      <c r="T129" s="186">
        <f>T130+T152+T174+T198+T215+T219+T224+T227+T244</f>
        <v>0</v>
      </c>
      <c r="AR129" s="187" t="s">
        <v>81</v>
      </c>
      <c r="AT129" s="188" t="s">
        <v>72</v>
      </c>
      <c r="AU129" s="188" t="s">
        <v>73</v>
      </c>
      <c r="AY129" s="187" t="s">
        <v>124</v>
      </c>
      <c r="BK129" s="189">
        <f>BK130+BK152+BK174+BK198+BK215+BK219+BK224+BK227+BK244</f>
        <v>0</v>
      </c>
    </row>
    <row r="130" spans="2:63" s="10" customFormat="1" ht="22.5" customHeight="1">
      <c r="B130" s="176"/>
      <c r="C130" s="177"/>
      <c r="D130" s="178" t="s">
        <v>72</v>
      </c>
      <c r="E130" s="216" t="s">
        <v>81</v>
      </c>
      <c r="F130" s="216" t="s">
        <v>229</v>
      </c>
      <c r="G130" s="177"/>
      <c r="H130" s="177"/>
      <c r="I130" s="180"/>
      <c r="J130" s="217">
        <f>BK130</f>
        <v>0</v>
      </c>
      <c r="K130" s="177"/>
      <c r="L130" s="182"/>
      <c r="M130" s="183"/>
      <c r="N130" s="184"/>
      <c r="O130" s="184"/>
      <c r="P130" s="185">
        <f>SUM(P131:P151)</f>
        <v>0</v>
      </c>
      <c r="Q130" s="184"/>
      <c r="R130" s="185">
        <f>SUM(R131:R151)</f>
        <v>205.60342</v>
      </c>
      <c r="S130" s="184"/>
      <c r="T130" s="186">
        <f>SUM(T131:T151)</f>
        <v>0</v>
      </c>
      <c r="AR130" s="187" t="s">
        <v>81</v>
      </c>
      <c r="AT130" s="188" t="s">
        <v>72</v>
      </c>
      <c r="AU130" s="188" t="s">
        <v>81</v>
      </c>
      <c r="AY130" s="187" t="s">
        <v>124</v>
      </c>
      <c r="BK130" s="189">
        <f>SUM(BK131:BK151)</f>
        <v>0</v>
      </c>
    </row>
    <row r="131" spans="1:65" s="1" customFormat="1" ht="21.75" customHeight="1">
      <c r="A131" s="31"/>
      <c r="B131" s="32"/>
      <c r="C131" s="190" t="s">
        <v>81</v>
      </c>
      <c r="D131" s="190" t="s">
        <v>125</v>
      </c>
      <c r="E131" s="191" t="s">
        <v>587</v>
      </c>
      <c r="F131" s="192" t="s">
        <v>588</v>
      </c>
      <c r="G131" s="193" t="s">
        <v>180</v>
      </c>
      <c r="H131" s="194">
        <v>36</v>
      </c>
      <c r="I131" s="195"/>
      <c r="J131" s="196">
        <f>ROUND(I131*H131,2)</f>
        <v>0</v>
      </c>
      <c r="K131" s="197"/>
      <c r="L131" s="36"/>
      <c r="M131" s="198" t="s">
        <v>1</v>
      </c>
      <c r="N131" s="199" t="s">
        <v>38</v>
      </c>
      <c r="O131" s="68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2" t="s">
        <v>123</v>
      </c>
      <c r="AT131" s="202" t="s">
        <v>125</v>
      </c>
      <c r="AU131" s="202" t="s">
        <v>83</v>
      </c>
      <c r="AY131" s="14" t="s">
        <v>124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4" t="s">
        <v>81</v>
      </c>
      <c r="BK131" s="203">
        <f>ROUND(I131*H131,2)</f>
        <v>0</v>
      </c>
      <c r="BL131" s="14" t="s">
        <v>123</v>
      </c>
      <c r="BM131" s="202" t="s">
        <v>589</v>
      </c>
    </row>
    <row r="132" spans="2:51" s="12" customFormat="1" ht="11.25">
      <c r="B132" s="218"/>
      <c r="C132" s="219"/>
      <c r="D132" s="220" t="s">
        <v>182</v>
      </c>
      <c r="E132" s="221" t="s">
        <v>1</v>
      </c>
      <c r="F132" s="222" t="s">
        <v>590</v>
      </c>
      <c r="G132" s="219"/>
      <c r="H132" s="223">
        <v>36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182</v>
      </c>
      <c r="AU132" s="229" t="s">
        <v>83</v>
      </c>
      <c r="AV132" s="12" t="s">
        <v>83</v>
      </c>
      <c r="AW132" s="12" t="s">
        <v>30</v>
      </c>
      <c r="AX132" s="12" t="s">
        <v>81</v>
      </c>
      <c r="AY132" s="229" t="s">
        <v>124</v>
      </c>
    </row>
    <row r="133" spans="1:65" s="1" customFormat="1" ht="16.5" customHeight="1">
      <c r="A133" s="31"/>
      <c r="B133" s="32"/>
      <c r="C133" s="233" t="s">
        <v>83</v>
      </c>
      <c r="D133" s="233" t="s">
        <v>320</v>
      </c>
      <c r="E133" s="234" t="s">
        <v>591</v>
      </c>
      <c r="F133" s="235" t="s">
        <v>592</v>
      </c>
      <c r="G133" s="236" t="s">
        <v>180</v>
      </c>
      <c r="H133" s="237">
        <v>41.4</v>
      </c>
      <c r="I133" s="238"/>
      <c r="J133" s="239">
        <f>ROUND(I133*H133,2)</f>
        <v>0</v>
      </c>
      <c r="K133" s="240"/>
      <c r="L133" s="241"/>
      <c r="M133" s="242" t="s">
        <v>1</v>
      </c>
      <c r="N133" s="243" t="s">
        <v>38</v>
      </c>
      <c r="O133" s="68"/>
      <c r="P133" s="200">
        <f>O133*H133</f>
        <v>0</v>
      </c>
      <c r="Q133" s="200">
        <v>0.0003</v>
      </c>
      <c r="R133" s="200">
        <f>Q133*H133</f>
        <v>0.012419999999999999</v>
      </c>
      <c r="S133" s="200">
        <v>0</v>
      </c>
      <c r="T133" s="201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2" t="s">
        <v>151</v>
      </c>
      <c r="AT133" s="202" t="s">
        <v>320</v>
      </c>
      <c r="AU133" s="202" t="s">
        <v>83</v>
      </c>
      <c r="AY133" s="14" t="s">
        <v>124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4" t="s">
        <v>81</v>
      </c>
      <c r="BK133" s="203">
        <f>ROUND(I133*H133,2)</f>
        <v>0</v>
      </c>
      <c r="BL133" s="14" t="s">
        <v>123</v>
      </c>
      <c r="BM133" s="202" t="s">
        <v>593</v>
      </c>
    </row>
    <row r="134" spans="2:51" s="12" customFormat="1" ht="11.25">
      <c r="B134" s="218"/>
      <c r="C134" s="219"/>
      <c r="D134" s="220" t="s">
        <v>182</v>
      </c>
      <c r="E134" s="219"/>
      <c r="F134" s="222" t="s">
        <v>594</v>
      </c>
      <c r="G134" s="219"/>
      <c r="H134" s="223">
        <v>41.4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182</v>
      </c>
      <c r="AU134" s="229" t="s">
        <v>83</v>
      </c>
      <c r="AV134" s="12" t="s">
        <v>83</v>
      </c>
      <c r="AW134" s="12" t="s">
        <v>4</v>
      </c>
      <c r="AX134" s="12" t="s">
        <v>81</v>
      </c>
      <c r="AY134" s="229" t="s">
        <v>124</v>
      </c>
    </row>
    <row r="135" spans="1:65" s="1" customFormat="1" ht="21.75" customHeight="1">
      <c r="A135" s="31"/>
      <c r="B135" s="32"/>
      <c r="C135" s="190" t="s">
        <v>132</v>
      </c>
      <c r="D135" s="190" t="s">
        <v>125</v>
      </c>
      <c r="E135" s="191" t="s">
        <v>270</v>
      </c>
      <c r="F135" s="192" t="s">
        <v>271</v>
      </c>
      <c r="G135" s="193" t="s">
        <v>261</v>
      </c>
      <c r="H135" s="194">
        <v>32.8</v>
      </c>
      <c r="I135" s="195"/>
      <c r="J135" s="196">
        <f>ROUND(I135*H135,2)</f>
        <v>0</v>
      </c>
      <c r="K135" s="197"/>
      <c r="L135" s="36"/>
      <c r="M135" s="198" t="s">
        <v>1</v>
      </c>
      <c r="N135" s="199" t="s">
        <v>38</v>
      </c>
      <c r="O135" s="68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2" t="s">
        <v>123</v>
      </c>
      <c r="AT135" s="202" t="s">
        <v>125</v>
      </c>
      <c r="AU135" s="202" t="s">
        <v>83</v>
      </c>
      <c r="AY135" s="14" t="s">
        <v>124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4" t="s">
        <v>81</v>
      </c>
      <c r="BK135" s="203">
        <f>ROUND(I135*H135,2)</f>
        <v>0</v>
      </c>
      <c r="BL135" s="14" t="s">
        <v>123</v>
      </c>
      <c r="BM135" s="202" t="s">
        <v>595</v>
      </c>
    </row>
    <row r="136" spans="2:51" s="12" customFormat="1" ht="11.25">
      <c r="B136" s="218"/>
      <c r="C136" s="219"/>
      <c r="D136" s="220" t="s">
        <v>182</v>
      </c>
      <c r="E136" s="221" t="s">
        <v>1</v>
      </c>
      <c r="F136" s="222" t="s">
        <v>596</v>
      </c>
      <c r="G136" s="219"/>
      <c r="H136" s="223">
        <v>32.8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182</v>
      </c>
      <c r="AU136" s="229" t="s">
        <v>83</v>
      </c>
      <c r="AV136" s="12" t="s">
        <v>83</v>
      </c>
      <c r="AW136" s="12" t="s">
        <v>30</v>
      </c>
      <c r="AX136" s="12" t="s">
        <v>81</v>
      </c>
      <c r="AY136" s="229" t="s">
        <v>124</v>
      </c>
    </row>
    <row r="137" spans="1:65" s="1" customFormat="1" ht="21.75" customHeight="1">
      <c r="A137" s="31"/>
      <c r="B137" s="32"/>
      <c r="C137" s="190" t="s">
        <v>123</v>
      </c>
      <c r="D137" s="190" t="s">
        <v>125</v>
      </c>
      <c r="E137" s="191" t="s">
        <v>273</v>
      </c>
      <c r="F137" s="192" t="s">
        <v>274</v>
      </c>
      <c r="G137" s="193" t="s">
        <v>261</v>
      </c>
      <c r="H137" s="194">
        <v>5.976</v>
      </c>
      <c r="I137" s="195"/>
      <c r="J137" s="196">
        <f>ROUND(I137*H137,2)</f>
        <v>0</v>
      </c>
      <c r="K137" s="197"/>
      <c r="L137" s="36"/>
      <c r="M137" s="198" t="s">
        <v>1</v>
      </c>
      <c r="N137" s="199" t="s">
        <v>38</v>
      </c>
      <c r="O137" s="68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2" t="s">
        <v>123</v>
      </c>
      <c r="AT137" s="202" t="s">
        <v>125</v>
      </c>
      <c r="AU137" s="202" t="s">
        <v>83</v>
      </c>
      <c r="AY137" s="14" t="s">
        <v>124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4" t="s">
        <v>81</v>
      </c>
      <c r="BK137" s="203">
        <f>ROUND(I137*H137,2)</f>
        <v>0</v>
      </c>
      <c r="BL137" s="14" t="s">
        <v>123</v>
      </c>
      <c r="BM137" s="202" t="s">
        <v>597</v>
      </c>
    </row>
    <row r="138" spans="2:51" s="12" customFormat="1" ht="11.25">
      <c r="B138" s="218"/>
      <c r="C138" s="219"/>
      <c r="D138" s="220" t="s">
        <v>182</v>
      </c>
      <c r="E138" s="221" t="s">
        <v>1</v>
      </c>
      <c r="F138" s="222" t="s">
        <v>598</v>
      </c>
      <c r="G138" s="219"/>
      <c r="H138" s="223">
        <v>5.976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182</v>
      </c>
      <c r="AU138" s="229" t="s">
        <v>83</v>
      </c>
      <c r="AV138" s="12" t="s">
        <v>83</v>
      </c>
      <c r="AW138" s="12" t="s">
        <v>30</v>
      </c>
      <c r="AX138" s="12" t="s">
        <v>81</v>
      </c>
      <c r="AY138" s="229" t="s">
        <v>124</v>
      </c>
    </row>
    <row r="139" spans="1:65" s="1" customFormat="1" ht="21.75" customHeight="1">
      <c r="A139" s="31"/>
      <c r="B139" s="32"/>
      <c r="C139" s="190" t="s">
        <v>139</v>
      </c>
      <c r="D139" s="190" t="s">
        <v>125</v>
      </c>
      <c r="E139" s="191" t="s">
        <v>599</v>
      </c>
      <c r="F139" s="192" t="s">
        <v>600</v>
      </c>
      <c r="G139" s="193" t="s">
        <v>261</v>
      </c>
      <c r="H139" s="194">
        <v>32.8</v>
      </c>
      <c r="I139" s="195"/>
      <c r="J139" s="196">
        <f>ROUND(I139*H139,2)</f>
        <v>0</v>
      </c>
      <c r="K139" s="197"/>
      <c r="L139" s="36"/>
      <c r="M139" s="198" t="s">
        <v>1</v>
      </c>
      <c r="N139" s="199" t="s">
        <v>38</v>
      </c>
      <c r="O139" s="68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2" t="s">
        <v>123</v>
      </c>
      <c r="AT139" s="202" t="s">
        <v>125</v>
      </c>
      <c r="AU139" s="202" t="s">
        <v>83</v>
      </c>
      <c r="AY139" s="14" t="s">
        <v>124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4" t="s">
        <v>81</v>
      </c>
      <c r="BK139" s="203">
        <f>ROUND(I139*H139,2)</f>
        <v>0</v>
      </c>
      <c r="BL139" s="14" t="s">
        <v>123</v>
      </c>
      <c r="BM139" s="202" t="s">
        <v>601</v>
      </c>
    </row>
    <row r="140" spans="2:51" s="12" customFormat="1" ht="11.25">
      <c r="B140" s="218"/>
      <c r="C140" s="219"/>
      <c r="D140" s="220" t="s">
        <v>182</v>
      </c>
      <c r="E140" s="221" t="s">
        <v>1</v>
      </c>
      <c r="F140" s="222" t="s">
        <v>596</v>
      </c>
      <c r="G140" s="219"/>
      <c r="H140" s="223">
        <v>32.8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182</v>
      </c>
      <c r="AU140" s="229" t="s">
        <v>83</v>
      </c>
      <c r="AV140" s="12" t="s">
        <v>83</v>
      </c>
      <c r="AW140" s="12" t="s">
        <v>30</v>
      </c>
      <c r="AX140" s="12" t="s">
        <v>81</v>
      </c>
      <c r="AY140" s="229" t="s">
        <v>124</v>
      </c>
    </row>
    <row r="141" spans="1:65" s="1" customFormat="1" ht="16.5" customHeight="1">
      <c r="A141" s="31"/>
      <c r="B141" s="32"/>
      <c r="C141" s="190" t="s">
        <v>143</v>
      </c>
      <c r="D141" s="190" t="s">
        <v>125</v>
      </c>
      <c r="E141" s="191" t="s">
        <v>290</v>
      </c>
      <c r="F141" s="192" t="s">
        <v>291</v>
      </c>
      <c r="G141" s="193" t="s">
        <v>261</v>
      </c>
      <c r="H141" s="194">
        <v>5.976</v>
      </c>
      <c r="I141" s="195"/>
      <c r="J141" s="196">
        <f>ROUND(I141*H141,2)</f>
        <v>0</v>
      </c>
      <c r="K141" s="197"/>
      <c r="L141" s="36"/>
      <c r="M141" s="198" t="s">
        <v>1</v>
      </c>
      <c r="N141" s="199" t="s">
        <v>38</v>
      </c>
      <c r="O141" s="68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2" t="s">
        <v>123</v>
      </c>
      <c r="AT141" s="202" t="s">
        <v>125</v>
      </c>
      <c r="AU141" s="202" t="s">
        <v>83</v>
      </c>
      <c r="AY141" s="14" t="s">
        <v>124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4" t="s">
        <v>81</v>
      </c>
      <c r="BK141" s="203">
        <f>ROUND(I141*H141,2)</f>
        <v>0</v>
      </c>
      <c r="BL141" s="14" t="s">
        <v>123</v>
      </c>
      <c r="BM141" s="202" t="s">
        <v>602</v>
      </c>
    </row>
    <row r="142" spans="2:51" s="12" customFormat="1" ht="11.25">
      <c r="B142" s="218"/>
      <c r="C142" s="219"/>
      <c r="D142" s="220" t="s">
        <v>182</v>
      </c>
      <c r="E142" s="221" t="s">
        <v>1</v>
      </c>
      <c r="F142" s="222" t="s">
        <v>603</v>
      </c>
      <c r="G142" s="219"/>
      <c r="H142" s="223">
        <v>5.976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182</v>
      </c>
      <c r="AU142" s="229" t="s">
        <v>83</v>
      </c>
      <c r="AV142" s="12" t="s">
        <v>83</v>
      </c>
      <c r="AW142" s="12" t="s">
        <v>30</v>
      </c>
      <c r="AX142" s="12" t="s">
        <v>73</v>
      </c>
      <c r="AY142" s="229" t="s">
        <v>124</v>
      </c>
    </row>
    <row r="143" spans="1:65" s="1" customFormat="1" ht="16.5" customHeight="1">
      <c r="A143" s="31"/>
      <c r="B143" s="32"/>
      <c r="C143" s="190" t="s">
        <v>147</v>
      </c>
      <c r="D143" s="190" t="s">
        <v>125</v>
      </c>
      <c r="E143" s="191" t="s">
        <v>604</v>
      </c>
      <c r="F143" s="192" t="s">
        <v>605</v>
      </c>
      <c r="G143" s="193" t="s">
        <v>261</v>
      </c>
      <c r="H143" s="194">
        <v>71.65</v>
      </c>
      <c r="I143" s="195"/>
      <c r="J143" s="196">
        <f>ROUND(I143*H143,2)</f>
        <v>0</v>
      </c>
      <c r="K143" s="197"/>
      <c r="L143" s="36"/>
      <c r="M143" s="198" t="s">
        <v>1</v>
      </c>
      <c r="N143" s="199" t="s">
        <v>38</v>
      </c>
      <c r="O143" s="68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2" t="s">
        <v>123</v>
      </c>
      <c r="AT143" s="202" t="s">
        <v>125</v>
      </c>
      <c r="AU143" s="202" t="s">
        <v>83</v>
      </c>
      <c r="AY143" s="14" t="s">
        <v>124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4" t="s">
        <v>81</v>
      </c>
      <c r="BK143" s="203">
        <f>ROUND(I143*H143,2)</f>
        <v>0</v>
      </c>
      <c r="BL143" s="14" t="s">
        <v>123</v>
      </c>
      <c r="BM143" s="202" t="s">
        <v>606</v>
      </c>
    </row>
    <row r="144" spans="2:51" s="12" customFormat="1" ht="11.25">
      <c r="B144" s="218"/>
      <c r="C144" s="219"/>
      <c r="D144" s="220" t="s">
        <v>182</v>
      </c>
      <c r="E144" s="221" t="s">
        <v>1</v>
      </c>
      <c r="F144" s="222" t="s">
        <v>607</v>
      </c>
      <c r="G144" s="219"/>
      <c r="H144" s="223">
        <v>38.85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182</v>
      </c>
      <c r="AU144" s="229" t="s">
        <v>83</v>
      </c>
      <c r="AV144" s="12" t="s">
        <v>83</v>
      </c>
      <c r="AW144" s="12" t="s">
        <v>30</v>
      </c>
      <c r="AX144" s="12" t="s">
        <v>73</v>
      </c>
      <c r="AY144" s="229" t="s">
        <v>124</v>
      </c>
    </row>
    <row r="145" spans="2:51" s="12" customFormat="1" ht="11.25">
      <c r="B145" s="218"/>
      <c r="C145" s="219"/>
      <c r="D145" s="220" t="s">
        <v>182</v>
      </c>
      <c r="E145" s="221" t="s">
        <v>1</v>
      </c>
      <c r="F145" s="222" t="s">
        <v>596</v>
      </c>
      <c r="G145" s="219"/>
      <c r="H145" s="223">
        <v>32.8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182</v>
      </c>
      <c r="AU145" s="229" t="s">
        <v>83</v>
      </c>
      <c r="AV145" s="12" t="s">
        <v>83</v>
      </c>
      <c r="AW145" s="12" t="s">
        <v>30</v>
      </c>
      <c r="AX145" s="12" t="s">
        <v>73</v>
      </c>
      <c r="AY145" s="229" t="s">
        <v>124</v>
      </c>
    </row>
    <row r="146" spans="1:65" s="1" customFormat="1" ht="16.5" customHeight="1">
      <c r="A146" s="31"/>
      <c r="B146" s="32"/>
      <c r="C146" s="233" t="s">
        <v>151</v>
      </c>
      <c r="D146" s="233" t="s">
        <v>320</v>
      </c>
      <c r="E146" s="234" t="s">
        <v>608</v>
      </c>
      <c r="F146" s="235" t="s">
        <v>609</v>
      </c>
      <c r="G146" s="236" t="s">
        <v>212</v>
      </c>
      <c r="H146" s="237">
        <v>74.611</v>
      </c>
      <c r="I146" s="238"/>
      <c r="J146" s="239">
        <f>ROUND(I146*H146,2)</f>
        <v>0</v>
      </c>
      <c r="K146" s="240"/>
      <c r="L146" s="241"/>
      <c r="M146" s="242" t="s">
        <v>1</v>
      </c>
      <c r="N146" s="243" t="s">
        <v>38</v>
      </c>
      <c r="O146" s="68"/>
      <c r="P146" s="200">
        <f>O146*H146</f>
        <v>0</v>
      </c>
      <c r="Q146" s="200">
        <v>1</v>
      </c>
      <c r="R146" s="200">
        <f>Q146*H146</f>
        <v>74.611</v>
      </c>
      <c r="S146" s="200">
        <v>0</v>
      </c>
      <c r="T146" s="20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2" t="s">
        <v>151</v>
      </c>
      <c r="AT146" s="202" t="s">
        <v>320</v>
      </c>
      <c r="AU146" s="202" t="s">
        <v>83</v>
      </c>
      <c r="AY146" s="14" t="s">
        <v>124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4" t="s">
        <v>81</v>
      </c>
      <c r="BK146" s="203">
        <f>ROUND(I146*H146,2)</f>
        <v>0</v>
      </c>
      <c r="BL146" s="14" t="s">
        <v>123</v>
      </c>
      <c r="BM146" s="202" t="s">
        <v>610</v>
      </c>
    </row>
    <row r="147" spans="2:51" s="12" customFormat="1" ht="11.25">
      <c r="B147" s="218"/>
      <c r="C147" s="219"/>
      <c r="D147" s="220" t="s">
        <v>182</v>
      </c>
      <c r="E147" s="221" t="s">
        <v>1</v>
      </c>
      <c r="F147" s="222" t="s">
        <v>611</v>
      </c>
      <c r="G147" s="219"/>
      <c r="H147" s="223">
        <v>74.611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182</v>
      </c>
      <c r="AU147" s="229" t="s">
        <v>83</v>
      </c>
      <c r="AV147" s="12" t="s">
        <v>83</v>
      </c>
      <c r="AW147" s="12" t="s">
        <v>30</v>
      </c>
      <c r="AX147" s="12" t="s">
        <v>81</v>
      </c>
      <c r="AY147" s="229" t="s">
        <v>124</v>
      </c>
    </row>
    <row r="148" spans="1:65" s="1" customFormat="1" ht="21.75" customHeight="1">
      <c r="A148" s="31"/>
      <c r="B148" s="32"/>
      <c r="C148" s="190" t="s">
        <v>155</v>
      </c>
      <c r="D148" s="190" t="s">
        <v>125</v>
      </c>
      <c r="E148" s="191" t="s">
        <v>612</v>
      </c>
      <c r="F148" s="192" t="s">
        <v>613</v>
      </c>
      <c r="G148" s="193" t="s">
        <v>261</v>
      </c>
      <c r="H148" s="194">
        <v>65.49</v>
      </c>
      <c r="I148" s="195"/>
      <c r="J148" s="196">
        <f>ROUND(I148*H148,2)</f>
        <v>0</v>
      </c>
      <c r="K148" s="197"/>
      <c r="L148" s="36"/>
      <c r="M148" s="198" t="s">
        <v>1</v>
      </c>
      <c r="N148" s="199" t="s">
        <v>38</v>
      </c>
      <c r="O148" s="68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2" t="s">
        <v>123</v>
      </c>
      <c r="AT148" s="202" t="s">
        <v>125</v>
      </c>
      <c r="AU148" s="202" t="s">
        <v>83</v>
      </c>
      <c r="AY148" s="14" t="s">
        <v>124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4" t="s">
        <v>81</v>
      </c>
      <c r="BK148" s="203">
        <f>ROUND(I148*H148,2)</f>
        <v>0</v>
      </c>
      <c r="BL148" s="14" t="s">
        <v>123</v>
      </c>
      <c r="BM148" s="202" t="s">
        <v>614</v>
      </c>
    </row>
    <row r="149" spans="2:51" s="12" customFormat="1" ht="11.25">
      <c r="B149" s="218"/>
      <c r="C149" s="219"/>
      <c r="D149" s="220" t="s">
        <v>182</v>
      </c>
      <c r="E149" s="221" t="s">
        <v>1</v>
      </c>
      <c r="F149" s="222" t="s">
        <v>615</v>
      </c>
      <c r="G149" s="219"/>
      <c r="H149" s="223">
        <v>65.49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182</v>
      </c>
      <c r="AU149" s="229" t="s">
        <v>83</v>
      </c>
      <c r="AV149" s="12" t="s">
        <v>83</v>
      </c>
      <c r="AW149" s="12" t="s">
        <v>30</v>
      </c>
      <c r="AX149" s="12" t="s">
        <v>81</v>
      </c>
      <c r="AY149" s="229" t="s">
        <v>124</v>
      </c>
    </row>
    <row r="150" spans="1:65" s="1" customFormat="1" ht="16.5" customHeight="1">
      <c r="A150" s="31"/>
      <c r="B150" s="32"/>
      <c r="C150" s="233" t="s">
        <v>158</v>
      </c>
      <c r="D150" s="233" t="s">
        <v>320</v>
      </c>
      <c r="E150" s="234" t="s">
        <v>616</v>
      </c>
      <c r="F150" s="235" t="s">
        <v>617</v>
      </c>
      <c r="G150" s="236" t="s">
        <v>212</v>
      </c>
      <c r="H150" s="237">
        <v>130.98</v>
      </c>
      <c r="I150" s="238"/>
      <c r="J150" s="239">
        <f>ROUND(I150*H150,2)</f>
        <v>0</v>
      </c>
      <c r="K150" s="240"/>
      <c r="L150" s="241"/>
      <c r="M150" s="242" t="s">
        <v>1</v>
      </c>
      <c r="N150" s="243" t="s">
        <v>38</v>
      </c>
      <c r="O150" s="68"/>
      <c r="P150" s="200">
        <f>O150*H150</f>
        <v>0</v>
      </c>
      <c r="Q150" s="200">
        <v>1</v>
      </c>
      <c r="R150" s="200">
        <f>Q150*H150</f>
        <v>130.98</v>
      </c>
      <c r="S150" s="200">
        <v>0</v>
      </c>
      <c r="T150" s="20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2" t="s">
        <v>151</v>
      </c>
      <c r="AT150" s="202" t="s">
        <v>320</v>
      </c>
      <c r="AU150" s="202" t="s">
        <v>83</v>
      </c>
      <c r="AY150" s="14" t="s">
        <v>124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4" t="s">
        <v>81</v>
      </c>
      <c r="BK150" s="203">
        <f>ROUND(I150*H150,2)</f>
        <v>0</v>
      </c>
      <c r="BL150" s="14" t="s">
        <v>123</v>
      </c>
      <c r="BM150" s="202" t="s">
        <v>618</v>
      </c>
    </row>
    <row r="151" spans="2:51" s="12" customFormat="1" ht="11.25">
      <c r="B151" s="218"/>
      <c r="C151" s="219"/>
      <c r="D151" s="220" t="s">
        <v>182</v>
      </c>
      <c r="E151" s="219"/>
      <c r="F151" s="222" t="s">
        <v>619</v>
      </c>
      <c r="G151" s="219"/>
      <c r="H151" s="223">
        <v>130.98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182</v>
      </c>
      <c r="AU151" s="229" t="s">
        <v>83</v>
      </c>
      <c r="AV151" s="12" t="s">
        <v>83</v>
      </c>
      <c r="AW151" s="12" t="s">
        <v>4</v>
      </c>
      <c r="AX151" s="12" t="s">
        <v>81</v>
      </c>
      <c r="AY151" s="229" t="s">
        <v>124</v>
      </c>
    </row>
    <row r="152" spans="2:63" s="10" customFormat="1" ht="22.5" customHeight="1">
      <c r="B152" s="176"/>
      <c r="C152" s="177"/>
      <c r="D152" s="178" t="s">
        <v>72</v>
      </c>
      <c r="E152" s="216" t="s">
        <v>83</v>
      </c>
      <c r="F152" s="216" t="s">
        <v>341</v>
      </c>
      <c r="G152" s="177"/>
      <c r="H152" s="177"/>
      <c r="I152" s="180"/>
      <c r="J152" s="217">
        <f>BK152</f>
        <v>0</v>
      </c>
      <c r="K152" s="177"/>
      <c r="L152" s="182"/>
      <c r="M152" s="183"/>
      <c r="N152" s="184"/>
      <c r="O152" s="184"/>
      <c r="P152" s="185">
        <f>SUM(P153:P173)</f>
        <v>0</v>
      </c>
      <c r="Q152" s="184"/>
      <c r="R152" s="185">
        <f>SUM(R153:R173)</f>
        <v>41.33146809</v>
      </c>
      <c r="S152" s="184"/>
      <c r="T152" s="186">
        <f>SUM(T153:T173)</f>
        <v>0</v>
      </c>
      <c r="AR152" s="187" t="s">
        <v>81</v>
      </c>
      <c r="AT152" s="188" t="s">
        <v>72</v>
      </c>
      <c r="AU152" s="188" t="s">
        <v>81</v>
      </c>
      <c r="AY152" s="187" t="s">
        <v>124</v>
      </c>
      <c r="BK152" s="189">
        <f>SUM(BK153:BK173)</f>
        <v>0</v>
      </c>
    </row>
    <row r="153" spans="1:65" s="1" customFormat="1" ht="16.5" customHeight="1">
      <c r="A153" s="31"/>
      <c r="B153" s="32"/>
      <c r="C153" s="190" t="s">
        <v>161</v>
      </c>
      <c r="D153" s="190" t="s">
        <v>125</v>
      </c>
      <c r="E153" s="191" t="s">
        <v>620</v>
      </c>
      <c r="F153" s="192" t="s">
        <v>621</v>
      </c>
      <c r="G153" s="193" t="s">
        <v>261</v>
      </c>
      <c r="H153" s="194">
        <v>1.92</v>
      </c>
      <c r="I153" s="195"/>
      <c r="J153" s="196">
        <f>ROUND(I153*H153,2)</f>
        <v>0</v>
      </c>
      <c r="K153" s="197"/>
      <c r="L153" s="36"/>
      <c r="M153" s="198" t="s">
        <v>1</v>
      </c>
      <c r="N153" s="199" t="s">
        <v>38</v>
      </c>
      <c r="O153" s="68"/>
      <c r="P153" s="200">
        <f>O153*H153</f>
        <v>0</v>
      </c>
      <c r="Q153" s="200">
        <v>1.92198</v>
      </c>
      <c r="R153" s="200">
        <f>Q153*H153</f>
        <v>3.6902016</v>
      </c>
      <c r="S153" s="200">
        <v>0</v>
      </c>
      <c r="T153" s="20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2" t="s">
        <v>123</v>
      </c>
      <c r="AT153" s="202" t="s">
        <v>125</v>
      </c>
      <c r="AU153" s="202" t="s">
        <v>83</v>
      </c>
      <c r="AY153" s="14" t="s">
        <v>124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4" t="s">
        <v>81</v>
      </c>
      <c r="BK153" s="203">
        <f>ROUND(I153*H153,2)</f>
        <v>0</v>
      </c>
      <c r="BL153" s="14" t="s">
        <v>123</v>
      </c>
      <c r="BM153" s="202" t="s">
        <v>622</v>
      </c>
    </row>
    <row r="154" spans="2:51" s="12" customFormat="1" ht="11.25">
      <c r="B154" s="218"/>
      <c r="C154" s="219"/>
      <c r="D154" s="220" t="s">
        <v>182</v>
      </c>
      <c r="E154" s="221" t="s">
        <v>1</v>
      </c>
      <c r="F154" s="222" t="s">
        <v>623</v>
      </c>
      <c r="G154" s="219"/>
      <c r="H154" s="223">
        <v>1.92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182</v>
      </c>
      <c r="AU154" s="229" t="s">
        <v>83</v>
      </c>
      <c r="AV154" s="12" t="s">
        <v>83</v>
      </c>
      <c r="AW154" s="12" t="s">
        <v>30</v>
      </c>
      <c r="AX154" s="12" t="s">
        <v>81</v>
      </c>
      <c r="AY154" s="229" t="s">
        <v>124</v>
      </c>
    </row>
    <row r="155" spans="1:65" s="1" customFormat="1" ht="33" customHeight="1">
      <c r="A155" s="31"/>
      <c r="B155" s="32"/>
      <c r="C155" s="190" t="s">
        <v>164</v>
      </c>
      <c r="D155" s="190" t="s">
        <v>125</v>
      </c>
      <c r="E155" s="191" t="s">
        <v>624</v>
      </c>
      <c r="F155" s="192" t="s">
        <v>625</v>
      </c>
      <c r="G155" s="193" t="s">
        <v>355</v>
      </c>
      <c r="H155" s="194">
        <v>12</v>
      </c>
      <c r="I155" s="195"/>
      <c r="J155" s="196">
        <f>ROUND(I155*H155,2)</f>
        <v>0</v>
      </c>
      <c r="K155" s="197"/>
      <c r="L155" s="36"/>
      <c r="M155" s="198" t="s">
        <v>1</v>
      </c>
      <c r="N155" s="199" t="s">
        <v>38</v>
      </c>
      <c r="O155" s="68"/>
      <c r="P155" s="200">
        <f>O155*H155</f>
        <v>0</v>
      </c>
      <c r="Q155" s="200">
        <v>0.20469</v>
      </c>
      <c r="R155" s="200">
        <f>Q155*H155</f>
        <v>2.45628</v>
      </c>
      <c r="S155" s="200">
        <v>0</v>
      </c>
      <c r="T155" s="201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2" t="s">
        <v>123</v>
      </c>
      <c r="AT155" s="202" t="s">
        <v>125</v>
      </c>
      <c r="AU155" s="202" t="s">
        <v>83</v>
      </c>
      <c r="AY155" s="14" t="s">
        <v>124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4" t="s">
        <v>81</v>
      </c>
      <c r="BK155" s="203">
        <f>ROUND(I155*H155,2)</f>
        <v>0</v>
      </c>
      <c r="BL155" s="14" t="s">
        <v>123</v>
      </c>
      <c r="BM155" s="202" t="s">
        <v>626</v>
      </c>
    </row>
    <row r="156" spans="1:65" s="1" customFormat="1" ht="21.75" customHeight="1">
      <c r="A156" s="31"/>
      <c r="B156" s="32"/>
      <c r="C156" s="190" t="s">
        <v>166</v>
      </c>
      <c r="D156" s="190" t="s">
        <v>125</v>
      </c>
      <c r="E156" s="191" t="s">
        <v>627</v>
      </c>
      <c r="F156" s="192" t="s">
        <v>628</v>
      </c>
      <c r="G156" s="193" t="s">
        <v>355</v>
      </c>
      <c r="H156" s="194">
        <v>121.8</v>
      </c>
      <c r="I156" s="195"/>
      <c r="J156" s="196">
        <f>ROUND(I156*H156,2)</f>
        <v>0</v>
      </c>
      <c r="K156" s="197"/>
      <c r="L156" s="36"/>
      <c r="M156" s="198" t="s">
        <v>1</v>
      </c>
      <c r="N156" s="199" t="s">
        <v>38</v>
      </c>
      <c r="O156" s="68"/>
      <c r="P156" s="200">
        <f>O156*H156</f>
        <v>0</v>
      </c>
      <c r="Q156" s="200">
        <v>0.00078</v>
      </c>
      <c r="R156" s="200">
        <f>Q156*H156</f>
        <v>0.09500399999999999</v>
      </c>
      <c r="S156" s="200">
        <v>0</v>
      </c>
      <c r="T156" s="201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2" t="s">
        <v>123</v>
      </c>
      <c r="AT156" s="202" t="s">
        <v>125</v>
      </c>
      <c r="AU156" s="202" t="s">
        <v>83</v>
      </c>
      <c r="AY156" s="14" t="s">
        <v>124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4" t="s">
        <v>81</v>
      </c>
      <c r="BK156" s="203">
        <f>ROUND(I156*H156,2)</f>
        <v>0</v>
      </c>
      <c r="BL156" s="14" t="s">
        <v>123</v>
      </c>
      <c r="BM156" s="202" t="s">
        <v>629</v>
      </c>
    </row>
    <row r="157" spans="2:51" s="12" customFormat="1" ht="11.25">
      <c r="B157" s="218"/>
      <c r="C157" s="219"/>
      <c r="D157" s="220" t="s">
        <v>182</v>
      </c>
      <c r="E157" s="221" t="s">
        <v>1</v>
      </c>
      <c r="F157" s="222" t="s">
        <v>630</v>
      </c>
      <c r="G157" s="219"/>
      <c r="H157" s="223">
        <v>121.8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182</v>
      </c>
      <c r="AU157" s="229" t="s">
        <v>83</v>
      </c>
      <c r="AV157" s="12" t="s">
        <v>83</v>
      </c>
      <c r="AW157" s="12" t="s">
        <v>30</v>
      </c>
      <c r="AX157" s="12" t="s">
        <v>81</v>
      </c>
      <c r="AY157" s="229" t="s">
        <v>124</v>
      </c>
    </row>
    <row r="158" spans="1:65" s="1" customFormat="1" ht="16.5" customHeight="1">
      <c r="A158" s="31"/>
      <c r="B158" s="32"/>
      <c r="C158" s="190" t="s">
        <v>278</v>
      </c>
      <c r="D158" s="190" t="s">
        <v>125</v>
      </c>
      <c r="E158" s="191" t="s">
        <v>631</v>
      </c>
      <c r="F158" s="192" t="s">
        <v>632</v>
      </c>
      <c r="G158" s="193" t="s">
        <v>261</v>
      </c>
      <c r="H158" s="194">
        <v>6.103</v>
      </c>
      <c r="I158" s="195"/>
      <c r="J158" s="196">
        <f>ROUND(I158*H158,2)</f>
        <v>0</v>
      </c>
      <c r="K158" s="197"/>
      <c r="L158" s="36"/>
      <c r="M158" s="198" t="s">
        <v>1</v>
      </c>
      <c r="N158" s="199" t="s">
        <v>38</v>
      </c>
      <c r="O158" s="68"/>
      <c r="P158" s="200">
        <f>O158*H158</f>
        <v>0</v>
      </c>
      <c r="Q158" s="200">
        <v>2.33238</v>
      </c>
      <c r="R158" s="200">
        <f>Q158*H158</f>
        <v>14.234515140000001</v>
      </c>
      <c r="S158" s="200">
        <v>0</v>
      </c>
      <c r="T158" s="20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2" t="s">
        <v>123</v>
      </c>
      <c r="AT158" s="202" t="s">
        <v>125</v>
      </c>
      <c r="AU158" s="202" t="s">
        <v>83</v>
      </c>
      <c r="AY158" s="14" t="s">
        <v>124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4" t="s">
        <v>81</v>
      </c>
      <c r="BK158" s="203">
        <f>ROUND(I158*H158,2)</f>
        <v>0</v>
      </c>
      <c r="BL158" s="14" t="s">
        <v>123</v>
      </c>
      <c r="BM158" s="202" t="s">
        <v>633</v>
      </c>
    </row>
    <row r="159" spans="2:51" s="12" customFormat="1" ht="22.5">
      <c r="B159" s="218"/>
      <c r="C159" s="219"/>
      <c r="D159" s="220" t="s">
        <v>182</v>
      </c>
      <c r="E159" s="221" t="s">
        <v>1</v>
      </c>
      <c r="F159" s="222" t="s">
        <v>634</v>
      </c>
      <c r="G159" s="219"/>
      <c r="H159" s="223">
        <v>6.103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182</v>
      </c>
      <c r="AU159" s="229" t="s">
        <v>83</v>
      </c>
      <c r="AV159" s="12" t="s">
        <v>83</v>
      </c>
      <c r="AW159" s="12" t="s">
        <v>30</v>
      </c>
      <c r="AX159" s="12" t="s">
        <v>81</v>
      </c>
      <c r="AY159" s="229" t="s">
        <v>124</v>
      </c>
    </row>
    <row r="160" spans="1:65" s="1" customFormat="1" ht="16.5" customHeight="1">
      <c r="A160" s="31"/>
      <c r="B160" s="32"/>
      <c r="C160" s="190" t="s">
        <v>8</v>
      </c>
      <c r="D160" s="190" t="s">
        <v>125</v>
      </c>
      <c r="E160" s="191" t="s">
        <v>635</v>
      </c>
      <c r="F160" s="192" t="s">
        <v>636</v>
      </c>
      <c r="G160" s="193" t="s">
        <v>261</v>
      </c>
      <c r="H160" s="194">
        <v>0.72</v>
      </c>
      <c r="I160" s="195"/>
      <c r="J160" s="196">
        <f>ROUND(I160*H160,2)</f>
        <v>0</v>
      </c>
      <c r="K160" s="197"/>
      <c r="L160" s="36"/>
      <c r="M160" s="198" t="s">
        <v>1</v>
      </c>
      <c r="N160" s="199" t="s">
        <v>38</v>
      </c>
      <c r="O160" s="68"/>
      <c r="P160" s="200">
        <f>O160*H160</f>
        <v>0</v>
      </c>
      <c r="Q160" s="200">
        <v>2.53596</v>
      </c>
      <c r="R160" s="200">
        <f>Q160*H160</f>
        <v>1.8258912</v>
      </c>
      <c r="S160" s="200">
        <v>0</v>
      </c>
      <c r="T160" s="20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2" t="s">
        <v>123</v>
      </c>
      <c r="AT160" s="202" t="s">
        <v>125</v>
      </c>
      <c r="AU160" s="202" t="s">
        <v>83</v>
      </c>
      <c r="AY160" s="14" t="s">
        <v>124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4" t="s">
        <v>81</v>
      </c>
      <c r="BK160" s="203">
        <f>ROUND(I160*H160,2)</f>
        <v>0</v>
      </c>
      <c r="BL160" s="14" t="s">
        <v>123</v>
      </c>
      <c r="BM160" s="202" t="s">
        <v>637</v>
      </c>
    </row>
    <row r="161" spans="2:51" s="12" customFormat="1" ht="11.25">
      <c r="B161" s="218"/>
      <c r="C161" s="219"/>
      <c r="D161" s="220" t="s">
        <v>182</v>
      </c>
      <c r="E161" s="221" t="s">
        <v>1</v>
      </c>
      <c r="F161" s="222" t="s">
        <v>638</v>
      </c>
      <c r="G161" s="219"/>
      <c r="H161" s="223">
        <v>0.72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182</v>
      </c>
      <c r="AU161" s="229" t="s">
        <v>83</v>
      </c>
      <c r="AV161" s="12" t="s">
        <v>83</v>
      </c>
      <c r="AW161" s="12" t="s">
        <v>30</v>
      </c>
      <c r="AX161" s="12" t="s">
        <v>81</v>
      </c>
      <c r="AY161" s="229" t="s">
        <v>124</v>
      </c>
    </row>
    <row r="162" spans="1:65" s="1" customFormat="1" ht="21.75" customHeight="1">
      <c r="A162" s="31"/>
      <c r="B162" s="32"/>
      <c r="C162" s="190" t="s">
        <v>289</v>
      </c>
      <c r="D162" s="190" t="s">
        <v>125</v>
      </c>
      <c r="E162" s="191" t="s">
        <v>639</v>
      </c>
      <c r="F162" s="192" t="s">
        <v>640</v>
      </c>
      <c r="G162" s="193" t="s">
        <v>261</v>
      </c>
      <c r="H162" s="194">
        <v>0.638</v>
      </c>
      <c r="I162" s="195"/>
      <c r="J162" s="196">
        <f>ROUND(I162*H162,2)</f>
        <v>0</v>
      </c>
      <c r="K162" s="197"/>
      <c r="L162" s="36"/>
      <c r="M162" s="198" t="s">
        <v>1</v>
      </c>
      <c r="N162" s="199" t="s">
        <v>38</v>
      </c>
      <c r="O162" s="68"/>
      <c r="P162" s="200">
        <f>O162*H162</f>
        <v>0</v>
      </c>
      <c r="Q162" s="200">
        <v>2.52625</v>
      </c>
      <c r="R162" s="200">
        <f>Q162*H162</f>
        <v>1.6117475</v>
      </c>
      <c r="S162" s="200">
        <v>0</v>
      </c>
      <c r="T162" s="201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2" t="s">
        <v>123</v>
      </c>
      <c r="AT162" s="202" t="s">
        <v>125</v>
      </c>
      <c r="AU162" s="202" t="s">
        <v>83</v>
      </c>
      <c r="AY162" s="14" t="s">
        <v>124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4" t="s">
        <v>81</v>
      </c>
      <c r="BK162" s="203">
        <f>ROUND(I162*H162,2)</f>
        <v>0</v>
      </c>
      <c r="BL162" s="14" t="s">
        <v>123</v>
      </c>
      <c r="BM162" s="202" t="s">
        <v>641</v>
      </c>
    </row>
    <row r="163" spans="2:51" s="12" customFormat="1" ht="22.5">
      <c r="B163" s="218"/>
      <c r="C163" s="219"/>
      <c r="D163" s="220" t="s">
        <v>182</v>
      </c>
      <c r="E163" s="221" t="s">
        <v>1</v>
      </c>
      <c r="F163" s="222" t="s">
        <v>642</v>
      </c>
      <c r="G163" s="219"/>
      <c r="H163" s="223">
        <v>0.638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182</v>
      </c>
      <c r="AU163" s="229" t="s">
        <v>83</v>
      </c>
      <c r="AV163" s="12" t="s">
        <v>83</v>
      </c>
      <c r="AW163" s="12" t="s">
        <v>30</v>
      </c>
      <c r="AX163" s="12" t="s">
        <v>81</v>
      </c>
      <c r="AY163" s="229" t="s">
        <v>124</v>
      </c>
    </row>
    <row r="164" spans="1:65" s="1" customFormat="1" ht="21.75" customHeight="1">
      <c r="A164" s="31"/>
      <c r="B164" s="32"/>
      <c r="C164" s="190" t="s">
        <v>294</v>
      </c>
      <c r="D164" s="190" t="s">
        <v>125</v>
      </c>
      <c r="E164" s="191" t="s">
        <v>643</v>
      </c>
      <c r="F164" s="192" t="s">
        <v>644</v>
      </c>
      <c r="G164" s="193" t="s">
        <v>645</v>
      </c>
      <c r="H164" s="194">
        <v>30.45</v>
      </c>
      <c r="I164" s="195"/>
      <c r="J164" s="196">
        <f>ROUND(I164*H164,2)</f>
        <v>0</v>
      </c>
      <c r="K164" s="197"/>
      <c r="L164" s="36"/>
      <c r="M164" s="198" t="s">
        <v>1</v>
      </c>
      <c r="N164" s="199" t="s">
        <v>38</v>
      </c>
      <c r="O164" s="68"/>
      <c r="P164" s="200">
        <f>O164*H164</f>
        <v>0</v>
      </c>
      <c r="Q164" s="200">
        <v>0.00014</v>
      </c>
      <c r="R164" s="200">
        <f>Q164*H164</f>
        <v>0.004262999999999999</v>
      </c>
      <c r="S164" s="200">
        <v>0</v>
      </c>
      <c r="T164" s="201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2" t="s">
        <v>123</v>
      </c>
      <c r="AT164" s="202" t="s">
        <v>125</v>
      </c>
      <c r="AU164" s="202" t="s">
        <v>83</v>
      </c>
      <c r="AY164" s="14" t="s">
        <v>124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4" t="s">
        <v>81</v>
      </c>
      <c r="BK164" s="203">
        <f>ROUND(I164*H164,2)</f>
        <v>0</v>
      </c>
      <c r="BL164" s="14" t="s">
        <v>123</v>
      </c>
      <c r="BM164" s="202" t="s">
        <v>646</v>
      </c>
    </row>
    <row r="165" spans="2:51" s="12" customFormat="1" ht="11.25">
      <c r="B165" s="218"/>
      <c r="C165" s="219"/>
      <c r="D165" s="220" t="s">
        <v>182</v>
      </c>
      <c r="E165" s="221" t="s">
        <v>1</v>
      </c>
      <c r="F165" s="222" t="s">
        <v>647</v>
      </c>
      <c r="G165" s="219"/>
      <c r="H165" s="223">
        <v>30.45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182</v>
      </c>
      <c r="AU165" s="229" t="s">
        <v>83</v>
      </c>
      <c r="AV165" s="12" t="s">
        <v>83</v>
      </c>
      <c r="AW165" s="12" t="s">
        <v>30</v>
      </c>
      <c r="AX165" s="12" t="s">
        <v>81</v>
      </c>
      <c r="AY165" s="229" t="s">
        <v>124</v>
      </c>
    </row>
    <row r="166" spans="1:65" s="1" customFormat="1" ht="16.5" customHeight="1">
      <c r="A166" s="31"/>
      <c r="B166" s="32"/>
      <c r="C166" s="190" t="s">
        <v>300</v>
      </c>
      <c r="D166" s="190" t="s">
        <v>125</v>
      </c>
      <c r="E166" s="191" t="s">
        <v>648</v>
      </c>
      <c r="F166" s="192" t="s">
        <v>649</v>
      </c>
      <c r="G166" s="193" t="s">
        <v>261</v>
      </c>
      <c r="H166" s="194">
        <v>5.976</v>
      </c>
      <c r="I166" s="195"/>
      <c r="J166" s="196">
        <f>ROUND(I166*H166,2)</f>
        <v>0</v>
      </c>
      <c r="K166" s="197"/>
      <c r="L166" s="36"/>
      <c r="M166" s="198" t="s">
        <v>1</v>
      </c>
      <c r="N166" s="199" t="s">
        <v>38</v>
      </c>
      <c r="O166" s="68"/>
      <c r="P166" s="200">
        <f>O166*H166</f>
        <v>0</v>
      </c>
      <c r="Q166" s="200">
        <v>2.33238</v>
      </c>
      <c r="R166" s="200">
        <f>Q166*H166</f>
        <v>13.93830288</v>
      </c>
      <c r="S166" s="200">
        <v>0</v>
      </c>
      <c r="T166" s="201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2" t="s">
        <v>123</v>
      </c>
      <c r="AT166" s="202" t="s">
        <v>125</v>
      </c>
      <c r="AU166" s="202" t="s">
        <v>83</v>
      </c>
      <c r="AY166" s="14" t="s">
        <v>124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4" t="s">
        <v>81</v>
      </c>
      <c r="BK166" s="203">
        <f>ROUND(I166*H166,2)</f>
        <v>0</v>
      </c>
      <c r="BL166" s="14" t="s">
        <v>123</v>
      </c>
      <c r="BM166" s="202" t="s">
        <v>650</v>
      </c>
    </row>
    <row r="167" spans="2:51" s="12" customFormat="1" ht="11.25">
      <c r="B167" s="218"/>
      <c r="C167" s="219"/>
      <c r="D167" s="220" t="s">
        <v>182</v>
      </c>
      <c r="E167" s="221" t="s">
        <v>1</v>
      </c>
      <c r="F167" s="222" t="s">
        <v>651</v>
      </c>
      <c r="G167" s="219"/>
      <c r="H167" s="223">
        <v>5.976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182</v>
      </c>
      <c r="AU167" s="229" t="s">
        <v>83</v>
      </c>
      <c r="AV167" s="12" t="s">
        <v>83</v>
      </c>
      <c r="AW167" s="12" t="s">
        <v>30</v>
      </c>
      <c r="AX167" s="12" t="s">
        <v>81</v>
      </c>
      <c r="AY167" s="229" t="s">
        <v>124</v>
      </c>
    </row>
    <row r="168" spans="1:65" s="1" customFormat="1" ht="21.75" customHeight="1">
      <c r="A168" s="31"/>
      <c r="B168" s="32"/>
      <c r="C168" s="190" t="s">
        <v>305</v>
      </c>
      <c r="D168" s="190" t="s">
        <v>125</v>
      </c>
      <c r="E168" s="191" t="s">
        <v>652</v>
      </c>
      <c r="F168" s="192" t="s">
        <v>653</v>
      </c>
      <c r="G168" s="193" t="s">
        <v>355</v>
      </c>
      <c r="H168" s="194">
        <v>62.5</v>
      </c>
      <c r="I168" s="195"/>
      <c r="J168" s="196">
        <f>ROUND(I168*H168,2)</f>
        <v>0</v>
      </c>
      <c r="K168" s="197"/>
      <c r="L168" s="36"/>
      <c r="M168" s="198" t="s">
        <v>1</v>
      </c>
      <c r="N168" s="199" t="s">
        <v>38</v>
      </c>
      <c r="O168" s="68"/>
      <c r="P168" s="200">
        <f>O168*H168</f>
        <v>0</v>
      </c>
      <c r="Q168" s="200">
        <v>0.03739</v>
      </c>
      <c r="R168" s="200">
        <f>Q168*H168</f>
        <v>2.336875</v>
      </c>
      <c r="S168" s="200">
        <v>0</v>
      </c>
      <c r="T168" s="201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2" t="s">
        <v>123</v>
      </c>
      <c r="AT168" s="202" t="s">
        <v>125</v>
      </c>
      <c r="AU168" s="202" t="s">
        <v>83</v>
      </c>
      <c r="AY168" s="14" t="s">
        <v>124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4" t="s">
        <v>81</v>
      </c>
      <c r="BK168" s="203">
        <f>ROUND(I168*H168,2)</f>
        <v>0</v>
      </c>
      <c r="BL168" s="14" t="s">
        <v>123</v>
      </c>
      <c r="BM168" s="202" t="s">
        <v>654</v>
      </c>
    </row>
    <row r="169" spans="2:51" s="12" customFormat="1" ht="11.25">
      <c r="B169" s="218"/>
      <c r="C169" s="219"/>
      <c r="D169" s="220" t="s">
        <v>182</v>
      </c>
      <c r="E169" s="221" t="s">
        <v>1</v>
      </c>
      <c r="F169" s="222" t="s">
        <v>655</v>
      </c>
      <c r="G169" s="219"/>
      <c r="H169" s="223">
        <v>62.5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182</v>
      </c>
      <c r="AU169" s="229" t="s">
        <v>83</v>
      </c>
      <c r="AV169" s="12" t="s">
        <v>83</v>
      </c>
      <c r="AW169" s="12" t="s">
        <v>30</v>
      </c>
      <c r="AX169" s="12" t="s">
        <v>81</v>
      </c>
      <c r="AY169" s="229" t="s">
        <v>124</v>
      </c>
    </row>
    <row r="170" spans="1:65" s="1" customFormat="1" ht="21.75" customHeight="1">
      <c r="A170" s="31"/>
      <c r="B170" s="32"/>
      <c r="C170" s="233" t="s">
        <v>310</v>
      </c>
      <c r="D170" s="233" t="s">
        <v>320</v>
      </c>
      <c r="E170" s="234" t="s">
        <v>656</v>
      </c>
      <c r="F170" s="235" t="s">
        <v>657</v>
      </c>
      <c r="G170" s="236" t="s">
        <v>355</v>
      </c>
      <c r="H170" s="237">
        <v>62.5</v>
      </c>
      <c r="I170" s="238"/>
      <c r="J170" s="239">
        <f>ROUND(I170*H170,2)</f>
        <v>0</v>
      </c>
      <c r="K170" s="240"/>
      <c r="L170" s="241"/>
      <c r="M170" s="242" t="s">
        <v>1</v>
      </c>
      <c r="N170" s="243" t="s">
        <v>38</v>
      </c>
      <c r="O170" s="68"/>
      <c r="P170" s="200">
        <f>O170*H170</f>
        <v>0</v>
      </c>
      <c r="Q170" s="200">
        <v>0.01598</v>
      </c>
      <c r="R170" s="200">
        <f>Q170*H170</f>
        <v>0.99875</v>
      </c>
      <c r="S170" s="200">
        <v>0</v>
      </c>
      <c r="T170" s="201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2" t="s">
        <v>151</v>
      </c>
      <c r="AT170" s="202" t="s">
        <v>320</v>
      </c>
      <c r="AU170" s="202" t="s">
        <v>83</v>
      </c>
      <c r="AY170" s="14" t="s">
        <v>124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4" t="s">
        <v>81</v>
      </c>
      <c r="BK170" s="203">
        <f>ROUND(I170*H170,2)</f>
        <v>0</v>
      </c>
      <c r="BL170" s="14" t="s">
        <v>123</v>
      </c>
      <c r="BM170" s="202" t="s">
        <v>658</v>
      </c>
    </row>
    <row r="171" spans="1:65" s="1" customFormat="1" ht="21.75" customHeight="1">
      <c r="A171" s="31"/>
      <c r="B171" s="32"/>
      <c r="C171" s="190" t="s">
        <v>7</v>
      </c>
      <c r="D171" s="190" t="s">
        <v>125</v>
      </c>
      <c r="E171" s="191" t="s">
        <v>659</v>
      </c>
      <c r="F171" s="192" t="s">
        <v>660</v>
      </c>
      <c r="G171" s="193" t="s">
        <v>212</v>
      </c>
      <c r="H171" s="194">
        <v>0.127</v>
      </c>
      <c r="I171" s="195"/>
      <c r="J171" s="196">
        <f>ROUND(I171*H171,2)</f>
        <v>0</v>
      </c>
      <c r="K171" s="197"/>
      <c r="L171" s="36"/>
      <c r="M171" s="198" t="s">
        <v>1</v>
      </c>
      <c r="N171" s="199" t="s">
        <v>38</v>
      </c>
      <c r="O171" s="68"/>
      <c r="P171" s="200">
        <f>O171*H171</f>
        <v>0</v>
      </c>
      <c r="Q171" s="200">
        <v>0.09951</v>
      </c>
      <c r="R171" s="200">
        <f>Q171*H171</f>
        <v>0.01263777</v>
      </c>
      <c r="S171" s="200">
        <v>0</v>
      </c>
      <c r="T171" s="20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2" t="s">
        <v>123</v>
      </c>
      <c r="AT171" s="202" t="s">
        <v>125</v>
      </c>
      <c r="AU171" s="202" t="s">
        <v>83</v>
      </c>
      <c r="AY171" s="14" t="s">
        <v>124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4" t="s">
        <v>81</v>
      </c>
      <c r="BK171" s="203">
        <f>ROUND(I171*H171,2)</f>
        <v>0</v>
      </c>
      <c r="BL171" s="14" t="s">
        <v>123</v>
      </c>
      <c r="BM171" s="202" t="s">
        <v>661</v>
      </c>
    </row>
    <row r="172" spans="2:51" s="12" customFormat="1" ht="11.25">
      <c r="B172" s="218"/>
      <c r="C172" s="219"/>
      <c r="D172" s="220" t="s">
        <v>182</v>
      </c>
      <c r="E172" s="221" t="s">
        <v>1</v>
      </c>
      <c r="F172" s="222" t="s">
        <v>662</v>
      </c>
      <c r="G172" s="219"/>
      <c r="H172" s="223">
        <v>0.127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182</v>
      </c>
      <c r="AU172" s="229" t="s">
        <v>83</v>
      </c>
      <c r="AV172" s="12" t="s">
        <v>83</v>
      </c>
      <c r="AW172" s="12" t="s">
        <v>30</v>
      </c>
      <c r="AX172" s="12" t="s">
        <v>81</v>
      </c>
      <c r="AY172" s="229" t="s">
        <v>124</v>
      </c>
    </row>
    <row r="173" spans="1:65" s="1" customFormat="1" ht="16.5" customHeight="1">
      <c r="A173" s="31"/>
      <c r="B173" s="32"/>
      <c r="C173" s="233" t="s">
        <v>319</v>
      </c>
      <c r="D173" s="233" t="s">
        <v>320</v>
      </c>
      <c r="E173" s="234" t="s">
        <v>663</v>
      </c>
      <c r="F173" s="235" t="s">
        <v>664</v>
      </c>
      <c r="G173" s="236" t="s">
        <v>212</v>
      </c>
      <c r="H173" s="237">
        <v>0.127</v>
      </c>
      <c r="I173" s="238"/>
      <c r="J173" s="239">
        <f>ROUND(I173*H173,2)</f>
        <v>0</v>
      </c>
      <c r="K173" s="240"/>
      <c r="L173" s="241"/>
      <c r="M173" s="242" t="s">
        <v>1</v>
      </c>
      <c r="N173" s="243" t="s">
        <v>38</v>
      </c>
      <c r="O173" s="68"/>
      <c r="P173" s="200">
        <f>O173*H173</f>
        <v>0</v>
      </c>
      <c r="Q173" s="200">
        <v>1</v>
      </c>
      <c r="R173" s="200">
        <f>Q173*H173</f>
        <v>0.127</v>
      </c>
      <c r="S173" s="200">
        <v>0</v>
      </c>
      <c r="T173" s="201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2" t="s">
        <v>151</v>
      </c>
      <c r="AT173" s="202" t="s">
        <v>320</v>
      </c>
      <c r="AU173" s="202" t="s">
        <v>83</v>
      </c>
      <c r="AY173" s="14" t="s">
        <v>124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4" t="s">
        <v>81</v>
      </c>
      <c r="BK173" s="203">
        <f>ROUND(I173*H173,2)</f>
        <v>0</v>
      </c>
      <c r="BL173" s="14" t="s">
        <v>123</v>
      </c>
      <c r="BM173" s="202" t="s">
        <v>665</v>
      </c>
    </row>
    <row r="174" spans="2:63" s="10" customFormat="1" ht="22.5" customHeight="1">
      <c r="B174" s="176"/>
      <c r="C174" s="177"/>
      <c r="D174" s="178" t="s">
        <v>72</v>
      </c>
      <c r="E174" s="216" t="s">
        <v>132</v>
      </c>
      <c r="F174" s="216" t="s">
        <v>666</v>
      </c>
      <c r="G174" s="177"/>
      <c r="H174" s="177"/>
      <c r="I174" s="180"/>
      <c r="J174" s="217">
        <f>BK174</f>
        <v>0</v>
      </c>
      <c r="K174" s="177"/>
      <c r="L174" s="182"/>
      <c r="M174" s="183"/>
      <c r="N174" s="184"/>
      <c r="O174" s="184"/>
      <c r="P174" s="185">
        <f>SUM(P175:P197)</f>
        <v>0</v>
      </c>
      <c r="Q174" s="184"/>
      <c r="R174" s="185">
        <f>SUM(R175:R197)</f>
        <v>114.76997927000002</v>
      </c>
      <c r="S174" s="184"/>
      <c r="T174" s="186">
        <f>SUM(T175:T197)</f>
        <v>0</v>
      </c>
      <c r="AR174" s="187" t="s">
        <v>81</v>
      </c>
      <c r="AT174" s="188" t="s">
        <v>72</v>
      </c>
      <c r="AU174" s="188" t="s">
        <v>81</v>
      </c>
      <c r="AY174" s="187" t="s">
        <v>124</v>
      </c>
      <c r="BK174" s="189">
        <f>SUM(BK175:BK197)</f>
        <v>0</v>
      </c>
    </row>
    <row r="175" spans="1:65" s="1" customFormat="1" ht="21.75" customHeight="1">
      <c r="A175" s="31"/>
      <c r="B175" s="32"/>
      <c r="C175" s="190" t="s">
        <v>327</v>
      </c>
      <c r="D175" s="190" t="s">
        <v>125</v>
      </c>
      <c r="E175" s="191" t="s">
        <v>667</v>
      </c>
      <c r="F175" s="192" t="s">
        <v>668</v>
      </c>
      <c r="G175" s="193" t="s">
        <v>191</v>
      </c>
      <c r="H175" s="194">
        <v>18</v>
      </c>
      <c r="I175" s="195"/>
      <c r="J175" s="196">
        <f>ROUND(I175*H175,2)</f>
        <v>0</v>
      </c>
      <c r="K175" s="197"/>
      <c r="L175" s="36"/>
      <c r="M175" s="198" t="s">
        <v>1</v>
      </c>
      <c r="N175" s="199" t="s">
        <v>38</v>
      </c>
      <c r="O175" s="68"/>
      <c r="P175" s="200">
        <f>O175*H175</f>
        <v>0</v>
      </c>
      <c r="Q175" s="200">
        <v>0.00119</v>
      </c>
      <c r="R175" s="200">
        <f>Q175*H175</f>
        <v>0.02142</v>
      </c>
      <c r="S175" s="200">
        <v>0</v>
      </c>
      <c r="T175" s="201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2" t="s">
        <v>123</v>
      </c>
      <c r="AT175" s="202" t="s">
        <v>125</v>
      </c>
      <c r="AU175" s="202" t="s">
        <v>83</v>
      </c>
      <c r="AY175" s="14" t="s">
        <v>124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4" t="s">
        <v>81</v>
      </c>
      <c r="BK175" s="203">
        <f>ROUND(I175*H175,2)</f>
        <v>0</v>
      </c>
      <c r="BL175" s="14" t="s">
        <v>123</v>
      </c>
      <c r="BM175" s="202" t="s">
        <v>669</v>
      </c>
    </row>
    <row r="176" spans="2:51" s="12" customFormat="1" ht="11.25">
      <c r="B176" s="218"/>
      <c r="C176" s="219"/>
      <c r="D176" s="220" t="s">
        <v>182</v>
      </c>
      <c r="E176" s="221" t="s">
        <v>1</v>
      </c>
      <c r="F176" s="222" t="s">
        <v>670</v>
      </c>
      <c r="G176" s="219"/>
      <c r="H176" s="223">
        <v>18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182</v>
      </c>
      <c r="AU176" s="229" t="s">
        <v>83</v>
      </c>
      <c r="AV176" s="12" t="s">
        <v>83</v>
      </c>
      <c r="AW176" s="12" t="s">
        <v>30</v>
      </c>
      <c r="AX176" s="12" t="s">
        <v>81</v>
      </c>
      <c r="AY176" s="229" t="s">
        <v>124</v>
      </c>
    </row>
    <row r="177" spans="1:65" s="1" customFormat="1" ht="16.5" customHeight="1">
      <c r="A177" s="31"/>
      <c r="B177" s="32"/>
      <c r="C177" s="190" t="s">
        <v>332</v>
      </c>
      <c r="D177" s="190" t="s">
        <v>125</v>
      </c>
      <c r="E177" s="191" t="s">
        <v>671</v>
      </c>
      <c r="F177" s="192" t="s">
        <v>672</v>
      </c>
      <c r="G177" s="193" t="s">
        <v>261</v>
      </c>
      <c r="H177" s="194">
        <v>6.075</v>
      </c>
      <c r="I177" s="195"/>
      <c r="J177" s="196">
        <f>ROUND(I177*H177,2)</f>
        <v>0</v>
      </c>
      <c r="K177" s="197"/>
      <c r="L177" s="36"/>
      <c r="M177" s="198" t="s">
        <v>1</v>
      </c>
      <c r="N177" s="199" t="s">
        <v>38</v>
      </c>
      <c r="O177" s="68"/>
      <c r="P177" s="200">
        <f>O177*H177</f>
        <v>0</v>
      </c>
      <c r="Q177" s="200">
        <v>2.47786</v>
      </c>
      <c r="R177" s="200">
        <f>Q177*H177</f>
        <v>15.052999500000002</v>
      </c>
      <c r="S177" s="200">
        <v>0</v>
      </c>
      <c r="T177" s="201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2" t="s">
        <v>123</v>
      </c>
      <c r="AT177" s="202" t="s">
        <v>125</v>
      </c>
      <c r="AU177" s="202" t="s">
        <v>83</v>
      </c>
      <c r="AY177" s="14" t="s">
        <v>124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4" t="s">
        <v>81</v>
      </c>
      <c r="BK177" s="203">
        <f>ROUND(I177*H177,2)</f>
        <v>0</v>
      </c>
      <c r="BL177" s="14" t="s">
        <v>123</v>
      </c>
      <c r="BM177" s="202" t="s">
        <v>673</v>
      </c>
    </row>
    <row r="178" spans="2:51" s="12" customFormat="1" ht="11.25">
      <c r="B178" s="218"/>
      <c r="C178" s="219"/>
      <c r="D178" s="220" t="s">
        <v>182</v>
      </c>
      <c r="E178" s="221" t="s">
        <v>1</v>
      </c>
      <c r="F178" s="222" t="s">
        <v>674</v>
      </c>
      <c r="G178" s="219"/>
      <c r="H178" s="223">
        <v>6.075</v>
      </c>
      <c r="I178" s="224"/>
      <c r="J178" s="219"/>
      <c r="K178" s="219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182</v>
      </c>
      <c r="AU178" s="229" t="s">
        <v>83</v>
      </c>
      <c r="AV178" s="12" t="s">
        <v>83</v>
      </c>
      <c r="AW178" s="12" t="s">
        <v>30</v>
      </c>
      <c r="AX178" s="12" t="s">
        <v>81</v>
      </c>
      <c r="AY178" s="229" t="s">
        <v>124</v>
      </c>
    </row>
    <row r="179" spans="1:65" s="1" customFormat="1" ht="16.5" customHeight="1">
      <c r="A179" s="31"/>
      <c r="B179" s="32"/>
      <c r="C179" s="190" t="s">
        <v>337</v>
      </c>
      <c r="D179" s="190" t="s">
        <v>125</v>
      </c>
      <c r="E179" s="191" t="s">
        <v>675</v>
      </c>
      <c r="F179" s="192" t="s">
        <v>676</v>
      </c>
      <c r="G179" s="193" t="s">
        <v>180</v>
      </c>
      <c r="H179" s="194">
        <v>19.616</v>
      </c>
      <c r="I179" s="195"/>
      <c r="J179" s="196">
        <f>ROUND(I179*H179,2)</f>
        <v>0</v>
      </c>
      <c r="K179" s="197"/>
      <c r="L179" s="36"/>
      <c r="M179" s="198" t="s">
        <v>1</v>
      </c>
      <c r="N179" s="199" t="s">
        <v>38</v>
      </c>
      <c r="O179" s="68"/>
      <c r="P179" s="200">
        <f>O179*H179</f>
        <v>0</v>
      </c>
      <c r="Q179" s="200">
        <v>0.04174</v>
      </c>
      <c r="R179" s="200">
        <f>Q179*H179</f>
        <v>0.8187718399999999</v>
      </c>
      <c r="S179" s="200">
        <v>0</v>
      </c>
      <c r="T179" s="201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2" t="s">
        <v>123</v>
      </c>
      <c r="AT179" s="202" t="s">
        <v>125</v>
      </c>
      <c r="AU179" s="202" t="s">
        <v>83</v>
      </c>
      <c r="AY179" s="14" t="s">
        <v>124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4" t="s">
        <v>81</v>
      </c>
      <c r="BK179" s="203">
        <f>ROUND(I179*H179,2)</f>
        <v>0</v>
      </c>
      <c r="BL179" s="14" t="s">
        <v>123</v>
      </c>
      <c r="BM179" s="202" t="s">
        <v>677</v>
      </c>
    </row>
    <row r="180" spans="2:51" s="12" customFormat="1" ht="11.25">
      <c r="B180" s="218"/>
      <c r="C180" s="219"/>
      <c r="D180" s="220" t="s">
        <v>182</v>
      </c>
      <c r="E180" s="221" t="s">
        <v>1</v>
      </c>
      <c r="F180" s="222" t="s">
        <v>678</v>
      </c>
      <c r="G180" s="219"/>
      <c r="H180" s="223">
        <v>19.616</v>
      </c>
      <c r="I180" s="224"/>
      <c r="J180" s="219"/>
      <c r="K180" s="219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182</v>
      </c>
      <c r="AU180" s="229" t="s">
        <v>83</v>
      </c>
      <c r="AV180" s="12" t="s">
        <v>83</v>
      </c>
      <c r="AW180" s="12" t="s">
        <v>30</v>
      </c>
      <c r="AX180" s="12" t="s">
        <v>81</v>
      </c>
      <c r="AY180" s="229" t="s">
        <v>124</v>
      </c>
    </row>
    <row r="181" spans="1:65" s="1" customFormat="1" ht="16.5" customHeight="1">
      <c r="A181" s="31"/>
      <c r="B181" s="32"/>
      <c r="C181" s="190" t="s">
        <v>342</v>
      </c>
      <c r="D181" s="190" t="s">
        <v>125</v>
      </c>
      <c r="E181" s="191" t="s">
        <v>679</v>
      </c>
      <c r="F181" s="192" t="s">
        <v>680</v>
      </c>
      <c r="G181" s="193" t="s">
        <v>180</v>
      </c>
      <c r="H181" s="194">
        <v>19.616</v>
      </c>
      <c r="I181" s="195"/>
      <c r="J181" s="196">
        <f>ROUND(I181*H181,2)</f>
        <v>0</v>
      </c>
      <c r="K181" s="197"/>
      <c r="L181" s="36"/>
      <c r="M181" s="198" t="s">
        <v>1</v>
      </c>
      <c r="N181" s="199" t="s">
        <v>38</v>
      </c>
      <c r="O181" s="68"/>
      <c r="P181" s="200">
        <f>O181*H181</f>
        <v>0</v>
      </c>
      <c r="Q181" s="200">
        <v>2E-05</v>
      </c>
      <c r="R181" s="200">
        <f>Q181*H181</f>
        <v>0.00039232000000000004</v>
      </c>
      <c r="S181" s="200">
        <v>0</v>
      </c>
      <c r="T181" s="201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2" t="s">
        <v>123</v>
      </c>
      <c r="AT181" s="202" t="s">
        <v>125</v>
      </c>
      <c r="AU181" s="202" t="s">
        <v>83</v>
      </c>
      <c r="AY181" s="14" t="s">
        <v>124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4" t="s">
        <v>81</v>
      </c>
      <c r="BK181" s="203">
        <f>ROUND(I181*H181,2)</f>
        <v>0</v>
      </c>
      <c r="BL181" s="14" t="s">
        <v>123</v>
      </c>
      <c r="BM181" s="202" t="s">
        <v>681</v>
      </c>
    </row>
    <row r="182" spans="1:65" s="1" customFormat="1" ht="16.5" customHeight="1">
      <c r="A182" s="31"/>
      <c r="B182" s="32"/>
      <c r="C182" s="190" t="s">
        <v>347</v>
      </c>
      <c r="D182" s="190" t="s">
        <v>125</v>
      </c>
      <c r="E182" s="191" t="s">
        <v>682</v>
      </c>
      <c r="F182" s="192" t="s">
        <v>683</v>
      </c>
      <c r="G182" s="193" t="s">
        <v>212</v>
      </c>
      <c r="H182" s="194">
        <v>0.729</v>
      </c>
      <c r="I182" s="195"/>
      <c r="J182" s="196">
        <f>ROUND(I182*H182,2)</f>
        <v>0</v>
      </c>
      <c r="K182" s="197"/>
      <c r="L182" s="36"/>
      <c r="M182" s="198" t="s">
        <v>1</v>
      </c>
      <c r="N182" s="199" t="s">
        <v>38</v>
      </c>
      <c r="O182" s="68"/>
      <c r="P182" s="200">
        <f>O182*H182</f>
        <v>0</v>
      </c>
      <c r="Q182" s="200">
        <v>1.04877</v>
      </c>
      <c r="R182" s="200">
        <f>Q182*H182</f>
        <v>0.7645533299999999</v>
      </c>
      <c r="S182" s="200">
        <v>0</v>
      </c>
      <c r="T182" s="201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2" t="s">
        <v>123</v>
      </c>
      <c r="AT182" s="202" t="s">
        <v>125</v>
      </c>
      <c r="AU182" s="202" t="s">
        <v>83</v>
      </c>
      <c r="AY182" s="14" t="s">
        <v>124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4" t="s">
        <v>81</v>
      </c>
      <c r="BK182" s="203">
        <f>ROUND(I182*H182,2)</f>
        <v>0</v>
      </c>
      <c r="BL182" s="14" t="s">
        <v>123</v>
      </c>
      <c r="BM182" s="202" t="s">
        <v>684</v>
      </c>
    </row>
    <row r="183" spans="2:51" s="12" customFormat="1" ht="11.25">
      <c r="B183" s="218"/>
      <c r="C183" s="219"/>
      <c r="D183" s="220" t="s">
        <v>182</v>
      </c>
      <c r="E183" s="221" t="s">
        <v>1</v>
      </c>
      <c r="F183" s="222" t="s">
        <v>685</v>
      </c>
      <c r="G183" s="219"/>
      <c r="H183" s="223">
        <v>0.729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182</v>
      </c>
      <c r="AU183" s="229" t="s">
        <v>83</v>
      </c>
      <c r="AV183" s="12" t="s">
        <v>83</v>
      </c>
      <c r="AW183" s="12" t="s">
        <v>30</v>
      </c>
      <c r="AX183" s="12" t="s">
        <v>81</v>
      </c>
      <c r="AY183" s="229" t="s">
        <v>124</v>
      </c>
    </row>
    <row r="184" spans="1:65" s="1" customFormat="1" ht="16.5" customHeight="1">
      <c r="A184" s="31"/>
      <c r="B184" s="32"/>
      <c r="C184" s="190" t="s">
        <v>352</v>
      </c>
      <c r="D184" s="190" t="s">
        <v>125</v>
      </c>
      <c r="E184" s="191" t="s">
        <v>686</v>
      </c>
      <c r="F184" s="192" t="s">
        <v>687</v>
      </c>
      <c r="G184" s="193" t="s">
        <v>261</v>
      </c>
      <c r="H184" s="194">
        <v>36.493</v>
      </c>
      <c r="I184" s="195"/>
      <c r="J184" s="196">
        <f>ROUND(I184*H184,2)</f>
        <v>0</v>
      </c>
      <c r="K184" s="197"/>
      <c r="L184" s="36"/>
      <c r="M184" s="198" t="s">
        <v>1</v>
      </c>
      <c r="N184" s="199" t="s">
        <v>38</v>
      </c>
      <c r="O184" s="68"/>
      <c r="P184" s="200">
        <f>O184*H184</f>
        <v>0</v>
      </c>
      <c r="Q184" s="200">
        <v>2.45351</v>
      </c>
      <c r="R184" s="200">
        <f>Q184*H184</f>
        <v>89.53594043000001</v>
      </c>
      <c r="S184" s="200">
        <v>0</v>
      </c>
      <c r="T184" s="201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2" t="s">
        <v>123</v>
      </c>
      <c r="AT184" s="202" t="s">
        <v>125</v>
      </c>
      <c r="AU184" s="202" t="s">
        <v>83</v>
      </c>
      <c r="AY184" s="14" t="s">
        <v>124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4" t="s">
        <v>81</v>
      </c>
      <c r="BK184" s="203">
        <f>ROUND(I184*H184,2)</f>
        <v>0</v>
      </c>
      <c r="BL184" s="14" t="s">
        <v>123</v>
      </c>
      <c r="BM184" s="202" t="s">
        <v>688</v>
      </c>
    </row>
    <row r="185" spans="2:51" s="12" customFormat="1" ht="22.5">
      <c r="B185" s="218"/>
      <c r="C185" s="219"/>
      <c r="D185" s="220" t="s">
        <v>182</v>
      </c>
      <c r="E185" s="221" t="s">
        <v>1</v>
      </c>
      <c r="F185" s="222" t="s">
        <v>689</v>
      </c>
      <c r="G185" s="219"/>
      <c r="H185" s="223">
        <v>36.493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182</v>
      </c>
      <c r="AU185" s="229" t="s">
        <v>83</v>
      </c>
      <c r="AV185" s="12" t="s">
        <v>83</v>
      </c>
      <c r="AW185" s="12" t="s">
        <v>30</v>
      </c>
      <c r="AX185" s="12" t="s">
        <v>81</v>
      </c>
      <c r="AY185" s="229" t="s">
        <v>124</v>
      </c>
    </row>
    <row r="186" spans="1:65" s="1" customFormat="1" ht="16.5" customHeight="1">
      <c r="A186" s="31"/>
      <c r="B186" s="32"/>
      <c r="C186" s="190" t="s">
        <v>358</v>
      </c>
      <c r="D186" s="190" t="s">
        <v>125</v>
      </c>
      <c r="E186" s="191" t="s">
        <v>690</v>
      </c>
      <c r="F186" s="192" t="s">
        <v>691</v>
      </c>
      <c r="G186" s="193" t="s">
        <v>261</v>
      </c>
      <c r="H186" s="194">
        <v>2.835</v>
      </c>
      <c r="I186" s="195"/>
      <c r="J186" s="196">
        <f>ROUND(I186*H186,2)</f>
        <v>0</v>
      </c>
      <c r="K186" s="197"/>
      <c r="L186" s="36"/>
      <c r="M186" s="198" t="s">
        <v>1</v>
      </c>
      <c r="N186" s="199" t="s">
        <v>38</v>
      </c>
      <c r="O186" s="68"/>
      <c r="P186" s="200">
        <f>O186*H186</f>
        <v>0</v>
      </c>
      <c r="Q186" s="200">
        <v>2.45351</v>
      </c>
      <c r="R186" s="200">
        <f>Q186*H186</f>
        <v>6.95570085</v>
      </c>
      <c r="S186" s="200">
        <v>0</v>
      </c>
      <c r="T186" s="201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2" t="s">
        <v>123</v>
      </c>
      <c r="AT186" s="202" t="s">
        <v>125</v>
      </c>
      <c r="AU186" s="202" t="s">
        <v>83</v>
      </c>
      <c r="AY186" s="14" t="s">
        <v>124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4" t="s">
        <v>81</v>
      </c>
      <c r="BK186" s="203">
        <f>ROUND(I186*H186,2)</f>
        <v>0</v>
      </c>
      <c r="BL186" s="14" t="s">
        <v>123</v>
      </c>
      <c r="BM186" s="202" t="s">
        <v>692</v>
      </c>
    </row>
    <row r="187" spans="2:51" s="12" customFormat="1" ht="11.25">
      <c r="B187" s="218"/>
      <c r="C187" s="219"/>
      <c r="D187" s="220" t="s">
        <v>182</v>
      </c>
      <c r="E187" s="221" t="s">
        <v>1</v>
      </c>
      <c r="F187" s="222" t="s">
        <v>693</v>
      </c>
      <c r="G187" s="219"/>
      <c r="H187" s="223">
        <v>2.835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182</v>
      </c>
      <c r="AU187" s="229" t="s">
        <v>83</v>
      </c>
      <c r="AV187" s="12" t="s">
        <v>83</v>
      </c>
      <c r="AW187" s="12" t="s">
        <v>30</v>
      </c>
      <c r="AX187" s="12" t="s">
        <v>81</v>
      </c>
      <c r="AY187" s="229" t="s">
        <v>124</v>
      </c>
    </row>
    <row r="188" spans="1:65" s="1" customFormat="1" ht="21.75" customHeight="1">
      <c r="A188" s="31"/>
      <c r="B188" s="32"/>
      <c r="C188" s="190" t="s">
        <v>363</v>
      </c>
      <c r="D188" s="190" t="s">
        <v>125</v>
      </c>
      <c r="E188" s="191" t="s">
        <v>694</v>
      </c>
      <c r="F188" s="192" t="s">
        <v>695</v>
      </c>
      <c r="G188" s="193" t="s">
        <v>180</v>
      </c>
      <c r="H188" s="194">
        <v>210.6</v>
      </c>
      <c r="I188" s="195"/>
      <c r="J188" s="196">
        <f>ROUND(I188*H188,2)</f>
        <v>0</v>
      </c>
      <c r="K188" s="197"/>
      <c r="L188" s="36"/>
      <c r="M188" s="198" t="s">
        <v>1</v>
      </c>
      <c r="N188" s="199" t="s">
        <v>38</v>
      </c>
      <c r="O188" s="68"/>
      <c r="P188" s="200">
        <f>O188*H188</f>
        <v>0</v>
      </c>
      <c r="Q188" s="200">
        <v>0.00374</v>
      </c>
      <c r="R188" s="200">
        <f>Q188*H188</f>
        <v>0.7876439999999999</v>
      </c>
      <c r="S188" s="200">
        <v>0</v>
      </c>
      <c r="T188" s="201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2" t="s">
        <v>123</v>
      </c>
      <c r="AT188" s="202" t="s">
        <v>125</v>
      </c>
      <c r="AU188" s="202" t="s">
        <v>83</v>
      </c>
      <c r="AY188" s="14" t="s">
        <v>124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4" t="s">
        <v>81</v>
      </c>
      <c r="BK188" s="203">
        <f>ROUND(I188*H188,2)</f>
        <v>0</v>
      </c>
      <c r="BL188" s="14" t="s">
        <v>123</v>
      </c>
      <c r="BM188" s="202" t="s">
        <v>696</v>
      </c>
    </row>
    <row r="189" spans="2:51" s="12" customFormat="1" ht="11.25">
      <c r="B189" s="218"/>
      <c r="C189" s="219"/>
      <c r="D189" s="220" t="s">
        <v>182</v>
      </c>
      <c r="E189" s="221" t="s">
        <v>1</v>
      </c>
      <c r="F189" s="222" t="s">
        <v>697</v>
      </c>
      <c r="G189" s="219"/>
      <c r="H189" s="223">
        <v>210.6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182</v>
      </c>
      <c r="AU189" s="229" t="s">
        <v>83</v>
      </c>
      <c r="AV189" s="12" t="s">
        <v>83</v>
      </c>
      <c r="AW189" s="12" t="s">
        <v>30</v>
      </c>
      <c r="AX189" s="12" t="s">
        <v>81</v>
      </c>
      <c r="AY189" s="229" t="s">
        <v>124</v>
      </c>
    </row>
    <row r="190" spans="1:65" s="1" customFormat="1" ht="21.75" customHeight="1">
      <c r="A190" s="31"/>
      <c r="B190" s="32"/>
      <c r="C190" s="190" t="s">
        <v>368</v>
      </c>
      <c r="D190" s="190" t="s">
        <v>125</v>
      </c>
      <c r="E190" s="191" t="s">
        <v>698</v>
      </c>
      <c r="F190" s="192" t="s">
        <v>699</v>
      </c>
      <c r="G190" s="193" t="s">
        <v>180</v>
      </c>
      <c r="H190" s="194">
        <v>210.6</v>
      </c>
      <c r="I190" s="195"/>
      <c r="J190" s="196">
        <f>ROUND(I190*H190,2)</f>
        <v>0</v>
      </c>
      <c r="K190" s="197"/>
      <c r="L190" s="36"/>
      <c r="M190" s="198" t="s">
        <v>1</v>
      </c>
      <c r="N190" s="199" t="s">
        <v>38</v>
      </c>
      <c r="O190" s="68"/>
      <c r="P190" s="200">
        <f>O190*H190</f>
        <v>0</v>
      </c>
      <c r="Q190" s="200">
        <v>4E-05</v>
      </c>
      <c r="R190" s="200">
        <f>Q190*H190</f>
        <v>0.008424000000000001</v>
      </c>
      <c r="S190" s="200">
        <v>0</v>
      </c>
      <c r="T190" s="201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2" t="s">
        <v>123</v>
      </c>
      <c r="AT190" s="202" t="s">
        <v>125</v>
      </c>
      <c r="AU190" s="202" t="s">
        <v>83</v>
      </c>
      <c r="AY190" s="14" t="s">
        <v>124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4" t="s">
        <v>81</v>
      </c>
      <c r="BK190" s="203">
        <f>ROUND(I190*H190,2)</f>
        <v>0</v>
      </c>
      <c r="BL190" s="14" t="s">
        <v>123</v>
      </c>
      <c r="BM190" s="202" t="s">
        <v>700</v>
      </c>
    </row>
    <row r="191" spans="1:65" s="1" customFormat="1" ht="21.75" customHeight="1">
      <c r="A191" s="31"/>
      <c r="B191" s="32"/>
      <c r="C191" s="190" t="s">
        <v>372</v>
      </c>
      <c r="D191" s="190" t="s">
        <v>125</v>
      </c>
      <c r="E191" s="191" t="s">
        <v>701</v>
      </c>
      <c r="F191" s="192" t="s">
        <v>702</v>
      </c>
      <c r="G191" s="193" t="s">
        <v>355</v>
      </c>
      <c r="H191" s="194">
        <v>0.6</v>
      </c>
      <c r="I191" s="195"/>
      <c r="J191" s="196">
        <f>ROUND(I191*H191,2)</f>
        <v>0</v>
      </c>
      <c r="K191" s="197"/>
      <c r="L191" s="36"/>
      <c r="M191" s="198" t="s">
        <v>1</v>
      </c>
      <c r="N191" s="199" t="s">
        <v>38</v>
      </c>
      <c r="O191" s="68"/>
      <c r="P191" s="200">
        <f>O191*H191</f>
        <v>0</v>
      </c>
      <c r="Q191" s="200">
        <v>0.01331</v>
      </c>
      <c r="R191" s="200">
        <f>Q191*H191</f>
        <v>0.007986</v>
      </c>
      <c r="S191" s="200">
        <v>0</v>
      </c>
      <c r="T191" s="201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2" t="s">
        <v>123</v>
      </c>
      <c r="AT191" s="202" t="s">
        <v>125</v>
      </c>
      <c r="AU191" s="202" t="s">
        <v>83</v>
      </c>
      <c r="AY191" s="14" t="s">
        <v>124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4" t="s">
        <v>81</v>
      </c>
      <c r="BK191" s="203">
        <f>ROUND(I191*H191,2)</f>
        <v>0</v>
      </c>
      <c r="BL191" s="14" t="s">
        <v>123</v>
      </c>
      <c r="BM191" s="202" t="s">
        <v>703</v>
      </c>
    </row>
    <row r="192" spans="2:51" s="12" customFormat="1" ht="11.25">
      <c r="B192" s="218"/>
      <c r="C192" s="219"/>
      <c r="D192" s="220" t="s">
        <v>182</v>
      </c>
      <c r="E192" s="221" t="s">
        <v>1</v>
      </c>
      <c r="F192" s="222" t="s">
        <v>704</v>
      </c>
      <c r="G192" s="219"/>
      <c r="H192" s="223">
        <v>0.6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182</v>
      </c>
      <c r="AU192" s="229" t="s">
        <v>83</v>
      </c>
      <c r="AV192" s="12" t="s">
        <v>83</v>
      </c>
      <c r="AW192" s="12" t="s">
        <v>30</v>
      </c>
      <c r="AX192" s="12" t="s">
        <v>81</v>
      </c>
      <c r="AY192" s="229" t="s">
        <v>124</v>
      </c>
    </row>
    <row r="193" spans="1:65" s="1" customFormat="1" ht="21.75" customHeight="1">
      <c r="A193" s="31"/>
      <c r="B193" s="32"/>
      <c r="C193" s="190" t="s">
        <v>378</v>
      </c>
      <c r="D193" s="190" t="s">
        <v>125</v>
      </c>
      <c r="E193" s="191" t="s">
        <v>705</v>
      </c>
      <c r="F193" s="192" t="s">
        <v>706</v>
      </c>
      <c r="G193" s="193" t="s">
        <v>355</v>
      </c>
      <c r="H193" s="194">
        <v>15.9</v>
      </c>
      <c r="I193" s="195"/>
      <c r="J193" s="196">
        <f>ROUND(I193*H193,2)</f>
        <v>0</v>
      </c>
      <c r="K193" s="197"/>
      <c r="L193" s="36"/>
      <c r="M193" s="198" t="s">
        <v>1</v>
      </c>
      <c r="N193" s="199" t="s">
        <v>38</v>
      </c>
      <c r="O193" s="68"/>
      <c r="P193" s="200">
        <f>O193*H193</f>
        <v>0</v>
      </c>
      <c r="Q193" s="200">
        <v>0.00033</v>
      </c>
      <c r="R193" s="200">
        <f>Q193*H193</f>
        <v>0.005247</v>
      </c>
      <c r="S193" s="200">
        <v>0</v>
      </c>
      <c r="T193" s="201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2" t="s">
        <v>123</v>
      </c>
      <c r="AT193" s="202" t="s">
        <v>125</v>
      </c>
      <c r="AU193" s="202" t="s">
        <v>83</v>
      </c>
      <c r="AY193" s="14" t="s">
        <v>124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4" t="s">
        <v>81</v>
      </c>
      <c r="BK193" s="203">
        <f>ROUND(I193*H193,2)</f>
        <v>0</v>
      </c>
      <c r="BL193" s="14" t="s">
        <v>123</v>
      </c>
      <c r="BM193" s="202" t="s">
        <v>707</v>
      </c>
    </row>
    <row r="194" spans="2:51" s="12" customFormat="1" ht="11.25">
      <c r="B194" s="218"/>
      <c r="C194" s="219"/>
      <c r="D194" s="220" t="s">
        <v>182</v>
      </c>
      <c r="E194" s="221" t="s">
        <v>1</v>
      </c>
      <c r="F194" s="222" t="s">
        <v>708</v>
      </c>
      <c r="G194" s="219"/>
      <c r="H194" s="223">
        <v>15.9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182</v>
      </c>
      <c r="AU194" s="229" t="s">
        <v>83</v>
      </c>
      <c r="AV194" s="12" t="s">
        <v>83</v>
      </c>
      <c r="AW194" s="12" t="s">
        <v>30</v>
      </c>
      <c r="AX194" s="12" t="s">
        <v>81</v>
      </c>
      <c r="AY194" s="229" t="s">
        <v>124</v>
      </c>
    </row>
    <row r="195" spans="1:65" s="1" customFormat="1" ht="16.5" customHeight="1">
      <c r="A195" s="31"/>
      <c r="B195" s="32"/>
      <c r="C195" s="233" t="s">
        <v>382</v>
      </c>
      <c r="D195" s="233" t="s">
        <v>320</v>
      </c>
      <c r="E195" s="234" t="s">
        <v>709</v>
      </c>
      <c r="F195" s="235" t="s">
        <v>710</v>
      </c>
      <c r="G195" s="236" t="s">
        <v>355</v>
      </c>
      <c r="H195" s="237">
        <v>15.9</v>
      </c>
      <c r="I195" s="238"/>
      <c r="J195" s="239">
        <f>ROUND(I195*H195,2)</f>
        <v>0</v>
      </c>
      <c r="K195" s="240"/>
      <c r="L195" s="241"/>
      <c r="M195" s="242" t="s">
        <v>1</v>
      </c>
      <c r="N195" s="243" t="s">
        <v>38</v>
      </c>
      <c r="O195" s="68"/>
      <c r="P195" s="200">
        <f>O195*H195</f>
        <v>0</v>
      </c>
      <c r="Q195" s="200">
        <v>0.051</v>
      </c>
      <c r="R195" s="200">
        <f>Q195*H195</f>
        <v>0.8109</v>
      </c>
      <c r="S195" s="200">
        <v>0</v>
      </c>
      <c r="T195" s="201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2" t="s">
        <v>151</v>
      </c>
      <c r="AT195" s="202" t="s">
        <v>320</v>
      </c>
      <c r="AU195" s="202" t="s">
        <v>83</v>
      </c>
      <c r="AY195" s="14" t="s">
        <v>124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4" t="s">
        <v>81</v>
      </c>
      <c r="BK195" s="203">
        <f>ROUND(I195*H195,2)</f>
        <v>0</v>
      </c>
      <c r="BL195" s="14" t="s">
        <v>123</v>
      </c>
      <c r="BM195" s="202" t="s">
        <v>711</v>
      </c>
    </row>
    <row r="196" spans="2:51" s="12" customFormat="1" ht="11.25">
      <c r="B196" s="218"/>
      <c r="C196" s="219"/>
      <c r="D196" s="220" t="s">
        <v>182</v>
      </c>
      <c r="E196" s="221" t="s">
        <v>1</v>
      </c>
      <c r="F196" s="222" t="s">
        <v>712</v>
      </c>
      <c r="G196" s="219"/>
      <c r="H196" s="223">
        <v>4</v>
      </c>
      <c r="I196" s="224"/>
      <c r="J196" s="219"/>
      <c r="K196" s="219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182</v>
      </c>
      <c r="AU196" s="229" t="s">
        <v>83</v>
      </c>
      <c r="AV196" s="12" t="s">
        <v>83</v>
      </c>
      <c r="AW196" s="12" t="s">
        <v>30</v>
      </c>
      <c r="AX196" s="12" t="s">
        <v>73</v>
      </c>
      <c r="AY196" s="229" t="s">
        <v>124</v>
      </c>
    </row>
    <row r="197" spans="2:51" s="12" customFormat="1" ht="11.25">
      <c r="B197" s="218"/>
      <c r="C197" s="219"/>
      <c r="D197" s="220" t="s">
        <v>182</v>
      </c>
      <c r="E197" s="221" t="s">
        <v>1</v>
      </c>
      <c r="F197" s="222" t="s">
        <v>713</v>
      </c>
      <c r="G197" s="219"/>
      <c r="H197" s="223">
        <v>11.9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182</v>
      </c>
      <c r="AU197" s="229" t="s">
        <v>83</v>
      </c>
      <c r="AV197" s="12" t="s">
        <v>83</v>
      </c>
      <c r="AW197" s="12" t="s">
        <v>30</v>
      </c>
      <c r="AX197" s="12" t="s">
        <v>73</v>
      </c>
      <c r="AY197" s="229" t="s">
        <v>124</v>
      </c>
    </row>
    <row r="198" spans="2:63" s="10" customFormat="1" ht="22.5" customHeight="1">
      <c r="B198" s="176"/>
      <c r="C198" s="177"/>
      <c r="D198" s="178" t="s">
        <v>72</v>
      </c>
      <c r="E198" s="216" t="s">
        <v>123</v>
      </c>
      <c r="F198" s="216" t="s">
        <v>714</v>
      </c>
      <c r="G198" s="177"/>
      <c r="H198" s="177"/>
      <c r="I198" s="180"/>
      <c r="J198" s="217">
        <f>BK198</f>
        <v>0</v>
      </c>
      <c r="K198" s="177"/>
      <c r="L198" s="182"/>
      <c r="M198" s="183"/>
      <c r="N198" s="184"/>
      <c r="O198" s="184"/>
      <c r="P198" s="185">
        <f>SUM(P199:P214)</f>
        <v>0</v>
      </c>
      <c r="Q198" s="184"/>
      <c r="R198" s="185">
        <f>SUM(R199:R214)</f>
        <v>140.04818205</v>
      </c>
      <c r="S198" s="184"/>
      <c r="T198" s="186">
        <f>SUM(T199:T214)</f>
        <v>0</v>
      </c>
      <c r="AR198" s="187" t="s">
        <v>81</v>
      </c>
      <c r="AT198" s="188" t="s">
        <v>72</v>
      </c>
      <c r="AU198" s="188" t="s">
        <v>81</v>
      </c>
      <c r="AY198" s="187" t="s">
        <v>124</v>
      </c>
      <c r="BK198" s="189">
        <f>SUM(BK199:BK214)</f>
        <v>0</v>
      </c>
    </row>
    <row r="199" spans="1:65" s="1" customFormat="1" ht="16.5" customHeight="1">
      <c r="A199" s="31"/>
      <c r="B199" s="32"/>
      <c r="C199" s="190" t="s">
        <v>386</v>
      </c>
      <c r="D199" s="190" t="s">
        <v>125</v>
      </c>
      <c r="E199" s="191" t="s">
        <v>715</v>
      </c>
      <c r="F199" s="192" t="s">
        <v>716</v>
      </c>
      <c r="G199" s="193" t="s">
        <v>261</v>
      </c>
      <c r="H199" s="194">
        <v>17.67</v>
      </c>
      <c r="I199" s="195"/>
      <c r="J199" s="196">
        <f>ROUND(I199*H199,2)</f>
        <v>0</v>
      </c>
      <c r="K199" s="197"/>
      <c r="L199" s="36"/>
      <c r="M199" s="198" t="s">
        <v>1</v>
      </c>
      <c r="N199" s="199" t="s">
        <v>38</v>
      </c>
      <c r="O199" s="68"/>
      <c r="P199" s="200">
        <f>O199*H199</f>
        <v>0</v>
      </c>
      <c r="Q199" s="200">
        <v>2.47791</v>
      </c>
      <c r="R199" s="200">
        <f>Q199*H199</f>
        <v>43.7846697</v>
      </c>
      <c r="S199" s="200">
        <v>0</v>
      </c>
      <c r="T199" s="201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2" t="s">
        <v>123</v>
      </c>
      <c r="AT199" s="202" t="s">
        <v>125</v>
      </c>
      <c r="AU199" s="202" t="s">
        <v>83</v>
      </c>
      <c r="AY199" s="14" t="s">
        <v>124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4" t="s">
        <v>81</v>
      </c>
      <c r="BK199" s="203">
        <f>ROUND(I199*H199,2)</f>
        <v>0</v>
      </c>
      <c r="BL199" s="14" t="s">
        <v>123</v>
      </c>
      <c r="BM199" s="202" t="s">
        <v>717</v>
      </c>
    </row>
    <row r="200" spans="2:51" s="12" customFormat="1" ht="11.25">
      <c r="B200" s="218"/>
      <c r="C200" s="219"/>
      <c r="D200" s="220" t="s">
        <v>182</v>
      </c>
      <c r="E200" s="221" t="s">
        <v>1</v>
      </c>
      <c r="F200" s="222" t="s">
        <v>718</v>
      </c>
      <c r="G200" s="219"/>
      <c r="H200" s="223">
        <v>17.67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182</v>
      </c>
      <c r="AU200" s="229" t="s">
        <v>83</v>
      </c>
      <c r="AV200" s="12" t="s">
        <v>83</v>
      </c>
      <c r="AW200" s="12" t="s">
        <v>30</v>
      </c>
      <c r="AX200" s="12" t="s">
        <v>81</v>
      </c>
      <c r="AY200" s="229" t="s">
        <v>124</v>
      </c>
    </row>
    <row r="201" spans="1:65" s="1" customFormat="1" ht="16.5" customHeight="1">
      <c r="A201" s="31"/>
      <c r="B201" s="32"/>
      <c r="C201" s="190" t="s">
        <v>390</v>
      </c>
      <c r="D201" s="190" t="s">
        <v>125</v>
      </c>
      <c r="E201" s="191" t="s">
        <v>719</v>
      </c>
      <c r="F201" s="192" t="s">
        <v>720</v>
      </c>
      <c r="G201" s="193" t="s">
        <v>212</v>
      </c>
      <c r="H201" s="194">
        <v>5.7</v>
      </c>
      <c r="I201" s="195"/>
      <c r="J201" s="196">
        <f>ROUND(I201*H201,2)</f>
        <v>0</v>
      </c>
      <c r="K201" s="197"/>
      <c r="L201" s="36"/>
      <c r="M201" s="198" t="s">
        <v>1</v>
      </c>
      <c r="N201" s="199" t="s">
        <v>38</v>
      </c>
      <c r="O201" s="68"/>
      <c r="P201" s="200">
        <f>O201*H201</f>
        <v>0</v>
      </c>
      <c r="Q201" s="200">
        <v>1.04909</v>
      </c>
      <c r="R201" s="200">
        <f>Q201*H201</f>
        <v>5.979813000000001</v>
      </c>
      <c r="S201" s="200">
        <v>0</v>
      </c>
      <c r="T201" s="201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2" t="s">
        <v>123</v>
      </c>
      <c r="AT201" s="202" t="s">
        <v>125</v>
      </c>
      <c r="AU201" s="202" t="s">
        <v>83</v>
      </c>
      <c r="AY201" s="14" t="s">
        <v>124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4" t="s">
        <v>81</v>
      </c>
      <c r="BK201" s="203">
        <f>ROUND(I201*H201,2)</f>
        <v>0</v>
      </c>
      <c r="BL201" s="14" t="s">
        <v>123</v>
      </c>
      <c r="BM201" s="202" t="s">
        <v>721</v>
      </c>
    </row>
    <row r="202" spans="2:51" s="12" customFormat="1" ht="11.25">
      <c r="B202" s="218"/>
      <c r="C202" s="219"/>
      <c r="D202" s="220" t="s">
        <v>182</v>
      </c>
      <c r="E202" s="221" t="s">
        <v>1</v>
      </c>
      <c r="F202" s="222" t="s">
        <v>722</v>
      </c>
      <c r="G202" s="219"/>
      <c r="H202" s="223">
        <v>5.7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182</v>
      </c>
      <c r="AU202" s="229" t="s">
        <v>83</v>
      </c>
      <c r="AV202" s="12" t="s">
        <v>83</v>
      </c>
      <c r="AW202" s="12" t="s">
        <v>30</v>
      </c>
      <c r="AX202" s="12" t="s">
        <v>81</v>
      </c>
      <c r="AY202" s="229" t="s">
        <v>124</v>
      </c>
    </row>
    <row r="203" spans="1:65" s="1" customFormat="1" ht="16.5" customHeight="1">
      <c r="A203" s="31"/>
      <c r="B203" s="32"/>
      <c r="C203" s="190" t="s">
        <v>396</v>
      </c>
      <c r="D203" s="190" t="s">
        <v>125</v>
      </c>
      <c r="E203" s="191" t="s">
        <v>723</v>
      </c>
      <c r="F203" s="192" t="s">
        <v>724</v>
      </c>
      <c r="G203" s="193" t="s">
        <v>180</v>
      </c>
      <c r="H203" s="194">
        <v>32.34</v>
      </c>
      <c r="I203" s="195"/>
      <c r="J203" s="196">
        <f>ROUND(I203*H203,2)</f>
        <v>0</v>
      </c>
      <c r="K203" s="197"/>
      <c r="L203" s="36"/>
      <c r="M203" s="198" t="s">
        <v>1</v>
      </c>
      <c r="N203" s="199" t="s">
        <v>38</v>
      </c>
      <c r="O203" s="68"/>
      <c r="P203" s="200">
        <f>O203*H203</f>
        <v>0</v>
      </c>
      <c r="Q203" s="200">
        <v>0.01325</v>
      </c>
      <c r="R203" s="200">
        <f>Q203*H203</f>
        <v>0.428505</v>
      </c>
      <c r="S203" s="200">
        <v>0</v>
      </c>
      <c r="T203" s="201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2" t="s">
        <v>123</v>
      </c>
      <c r="AT203" s="202" t="s">
        <v>125</v>
      </c>
      <c r="AU203" s="202" t="s">
        <v>83</v>
      </c>
      <c r="AY203" s="14" t="s">
        <v>124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4" t="s">
        <v>81</v>
      </c>
      <c r="BK203" s="203">
        <f>ROUND(I203*H203,2)</f>
        <v>0</v>
      </c>
      <c r="BL203" s="14" t="s">
        <v>123</v>
      </c>
      <c r="BM203" s="202" t="s">
        <v>725</v>
      </c>
    </row>
    <row r="204" spans="2:51" s="12" customFormat="1" ht="11.25">
      <c r="B204" s="218"/>
      <c r="C204" s="219"/>
      <c r="D204" s="220" t="s">
        <v>182</v>
      </c>
      <c r="E204" s="221" t="s">
        <v>1</v>
      </c>
      <c r="F204" s="222" t="s">
        <v>726</v>
      </c>
      <c r="G204" s="219"/>
      <c r="H204" s="223">
        <v>32.34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182</v>
      </c>
      <c r="AU204" s="229" t="s">
        <v>83</v>
      </c>
      <c r="AV204" s="12" t="s">
        <v>83</v>
      </c>
      <c r="AW204" s="12" t="s">
        <v>30</v>
      </c>
      <c r="AX204" s="12" t="s">
        <v>81</v>
      </c>
      <c r="AY204" s="229" t="s">
        <v>124</v>
      </c>
    </row>
    <row r="205" spans="1:65" s="1" customFormat="1" ht="16.5" customHeight="1">
      <c r="A205" s="31"/>
      <c r="B205" s="32"/>
      <c r="C205" s="190" t="s">
        <v>402</v>
      </c>
      <c r="D205" s="190" t="s">
        <v>125</v>
      </c>
      <c r="E205" s="191" t="s">
        <v>727</v>
      </c>
      <c r="F205" s="192" t="s">
        <v>728</v>
      </c>
      <c r="G205" s="193" t="s">
        <v>180</v>
      </c>
      <c r="H205" s="194">
        <v>32.34</v>
      </c>
      <c r="I205" s="195"/>
      <c r="J205" s="196">
        <f>ROUND(I205*H205,2)</f>
        <v>0</v>
      </c>
      <c r="K205" s="197"/>
      <c r="L205" s="36"/>
      <c r="M205" s="198" t="s">
        <v>1</v>
      </c>
      <c r="N205" s="199" t="s">
        <v>38</v>
      </c>
      <c r="O205" s="68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2" t="s">
        <v>123</v>
      </c>
      <c r="AT205" s="202" t="s">
        <v>125</v>
      </c>
      <c r="AU205" s="202" t="s">
        <v>83</v>
      </c>
      <c r="AY205" s="14" t="s">
        <v>124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4" t="s">
        <v>81</v>
      </c>
      <c r="BK205" s="203">
        <f>ROUND(I205*H205,2)</f>
        <v>0</v>
      </c>
      <c r="BL205" s="14" t="s">
        <v>123</v>
      </c>
      <c r="BM205" s="202" t="s">
        <v>729</v>
      </c>
    </row>
    <row r="206" spans="1:65" s="1" customFormat="1" ht="21.75" customHeight="1">
      <c r="A206" s="31"/>
      <c r="B206" s="32"/>
      <c r="C206" s="190" t="s">
        <v>407</v>
      </c>
      <c r="D206" s="190" t="s">
        <v>125</v>
      </c>
      <c r="E206" s="191" t="s">
        <v>730</v>
      </c>
      <c r="F206" s="192" t="s">
        <v>731</v>
      </c>
      <c r="G206" s="193" t="s">
        <v>180</v>
      </c>
      <c r="H206" s="194">
        <v>1.155</v>
      </c>
      <c r="I206" s="195"/>
      <c r="J206" s="196">
        <f>ROUND(I206*H206,2)</f>
        <v>0</v>
      </c>
      <c r="K206" s="197"/>
      <c r="L206" s="36"/>
      <c r="M206" s="198" t="s">
        <v>1</v>
      </c>
      <c r="N206" s="199" t="s">
        <v>38</v>
      </c>
      <c r="O206" s="68"/>
      <c r="P206" s="200">
        <f>O206*H206</f>
        <v>0</v>
      </c>
      <c r="Q206" s="200">
        <v>0.05305</v>
      </c>
      <c r="R206" s="200">
        <f>Q206*H206</f>
        <v>0.06127275</v>
      </c>
      <c r="S206" s="200">
        <v>0</v>
      </c>
      <c r="T206" s="201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2" t="s">
        <v>123</v>
      </c>
      <c r="AT206" s="202" t="s">
        <v>125</v>
      </c>
      <c r="AU206" s="202" t="s">
        <v>83</v>
      </c>
      <c r="AY206" s="14" t="s">
        <v>124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4" t="s">
        <v>81</v>
      </c>
      <c r="BK206" s="203">
        <f>ROUND(I206*H206,2)</f>
        <v>0</v>
      </c>
      <c r="BL206" s="14" t="s">
        <v>123</v>
      </c>
      <c r="BM206" s="202" t="s">
        <v>732</v>
      </c>
    </row>
    <row r="207" spans="2:51" s="12" customFormat="1" ht="11.25">
      <c r="B207" s="218"/>
      <c r="C207" s="219"/>
      <c r="D207" s="220" t="s">
        <v>182</v>
      </c>
      <c r="E207" s="221" t="s">
        <v>1</v>
      </c>
      <c r="F207" s="222" t="s">
        <v>733</v>
      </c>
      <c r="G207" s="219"/>
      <c r="H207" s="223">
        <v>1.155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182</v>
      </c>
      <c r="AU207" s="229" t="s">
        <v>83</v>
      </c>
      <c r="AV207" s="12" t="s">
        <v>83</v>
      </c>
      <c r="AW207" s="12" t="s">
        <v>30</v>
      </c>
      <c r="AX207" s="12" t="s">
        <v>81</v>
      </c>
      <c r="AY207" s="229" t="s">
        <v>124</v>
      </c>
    </row>
    <row r="208" spans="1:65" s="1" customFormat="1" ht="21.75" customHeight="1">
      <c r="A208" s="31"/>
      <c r="B208" s="32"/>
      <c r="C208" s="190" t="s">
        <v>409</v>
      </c>
      <c r="D208" s="190" t="s">
        <v>125</v>
      </c>
      <c r="E208" s="191" t="s">
        <v>734</v>
      </c>
      <c r="F208" s="192" t="s">
        <v>735</v>
      </c>
      <c r="G208" s="193" t="s">
        <v>180</v>
      </c>
      <c r="H208" s="194">
        <v>1.155</v>
      </c>
      <c r="I208" s="195"/>
      <c r="J208" s="196">
        <f>ROUND(I208*H208,2)</f>
        <v>0</v>
      </c>
      <c r="K208" s="197"/>
      <c r="L208" s="36"/>
      <c r="M208" s="198" t="s">
        <v>1</v>
      </c>
      <c r="N208" s="199" t="s">
        <v>38</v>
      </c>
      <c r="O208" s="68"/>
      <c r="P208" s="200">
        <f>O208*H208</f>
        <v>0</v>
      </c>
      <c r="Q208" s="200">
        <v>0.05305</v>
      </c>
      <c r="R208" s="200">
        <f>Q208*H208</f>
        <v>0.06127275</v>
      </c>
      <c r="S208" s="200">
        <v>0</v>
      </c>
      <c r="T208" s="201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2" t="s">
        <v>123</v>
      </c>
      <c r="AT208" s="202" t="s">
        <v>125</v>
      </c>
      <c r="AU208" s="202" t="s">
        <v>83</v>
      </c>
      <c r="AY208" s="14" t="s">
        <v>124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4" t="s">
        <v>81</v>
      </c>
      <c r="BK208" s="203">
        <f>ROUND(I208*H208,2)</f>
        <v>0</v>
      </c>
      <c r="BL208" s="14" t="s">
        <v>123</v>
      </c>
      <c r="BM208" s="202" t="s">
        <v>736</v>
      </c>
    </row>
    <row r="209" spans="1:65" s="1" customFormat="1" ht="21.75" customHeight="1">
      <c r="A209" s="31"/>
      <c r="B209" s="32"/>
      <c r="C209" s="190" t="s">
        <v>415</v>
      </c>
      <c r="D209" s="190" t="s">
        <v>125</v>
      </c>
      <c r="E209" s="191" t="s">
        <v>737</v>
      </c>
      <c r="F209" s="192" t="s">
        <v>738</v>
      </c>
      <c r="G209" s="193" t="s">
        <v>261</v>
      </c>
      <c r="H209" s="194">
        <v>36.63</v>
      </c>
      <c r="I209" s="195"/>
      <c r="J209" s="196">
        <f>ROUND(I209*H209,2)</f>
        <v>0</v>
      </c>
      <c r="K209" s="197"/>
      <c r="L209" s="36"/>
      <c r="M209" s="198" t="s">
        <v>1</v>
      </c>
      <c r="N209" s="199" t="s">
        <v>38</v>
      </c>
      <c r="O209" s="68"/>
      <c r="P209" s="200">
        <f>O209*H209</f>
        <v>0</v>
      </c>
      <c r="Q209" s="200">
        <v>2.41272</v>
      </c>
      <c r="R209" s="200">
        <f>Q209*H209</f>
        <v>88.37793360000002</v>
      </c>
      <c r="S209" s="200">
        <v>0</v>
      </c>
      <c r="T209" s="201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2" t="s">
        <v>123</v>
      </c>
      <c r="AT209" s="202" t="s">
        <v>125</v>
      </c>
      <c r="AU209" s="202" t="s">
        <v>83</v>
      </c>
      <c r="AY209" s="14" t="s">
        <v>124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4" t="s">
        <v>81</v>
      </c>
      <c r="BK209" s="203">
        <f>ROUND(I209*H209,2)</f>
        <v>0</v>
      </c>
      <c r="BL209" s="14" t="s">
        <v>123</v>
      </c>
      <c r="BM209" s="202" t="s">
        <v>739</v>
      </c>
    </row>
    <row r="210" spans="2:51" s="12" customFormat="1" ht="11.25">
      <c r="B210" s="218"/>
      <c r="C210" s="219"/>
      <c r="D210" s="220" t="s">
        <v>182</v>
      </c>
      <c r="E210" s="221" t="s">
        <v>1</v>
      </c>
      <c r="F210" s="222" t="s">
        <v>740</v>
      </c>
      <c r="G210" s="219"/>
      <c r="H210" s="223">
        <v>36.63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182</v>
      </c>
      <c r="AU210" s="229" t="s">
        <v>83</v>
      </c>
      <c r="AV210" s="12" t="s">
        <v>83</v>
      </c>
      <c r="AW210" s="12" t="s">
        <v>30</v>
      </c>
      <c r="AX210" s="12" t="s">
        <v>81</v>
      </c>
      <c r="AY210" s="229" t="s">
        <v>124</v>
      </c>
    </row>
    <row r="211" spans="1:65" s="1" customFormat="1" ht="21.75" customHeight="1">
      <c r="A211" s="31"/>
      <c r="B211" s="32"/>
      <c r="C211" s="190" t="s">
        <v>420</v>
      </c>
      <c r="D211" s="190" t="s">
        <v>125</v>
      </c>
      <c r="E211" s="191" t="s">
        <v>741</v>
      </c>
      <c r="F211" s="192" t="s">
        <v>742</v>
      </c>
      <c r="G211" s="193" t="s">
        <v>180</v>
      </c>
      <c r="H211" s="194">
        <v>1.95</v>
      </c>
      <c r="I211" s="195"/>
      <c r="J211" s="196">
        <f>ROUND(I211*H211,2)</f>
        <v>0</v>
      </c>
      <c r="K211" s="197"/>
      <c r="L211" s="36"/>
      <c r="M211" s="198" t="s">
        <v>1</v>
      </c>
      <c r="N211" s="199" t="s">
        <v>38</v>
      </c>
      <c r="O211" s="68"/>
      <c r="P211" s="200">
        <f>O211*H211</f>
        <v>0</v>
      </c>
      <c r="Q211" s="200">
        <v>0.43744</v>
      </c>
      <c r="R211" s="200">
        <f>Q211*H211</f>
        <v>0.853008</v>
      </c>
      <c r="S211" s="200">
        <v>0</v>
      </c>
      <c r="T211" s="201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2" t="s">
        <v>123</v>
      </c>
      <c r="AT211" s="202" t="s">
        <v>125</v>
      </c>
      <c r="AU211" s="202" t="s">
        <v>83</v>
      </c>
      <c r="AY211" s="14" t="s">
        <v>124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4" t="s">
        <v>81</v>
      </c>
      <c r="BK211" s="203">
        <f>ROUND(I211*H211,2)</f>
        <v>0</v>
      </c>
      <c r="BL211" s="14" t="s">
        <v>123</v>
      </c>
      <c r="BM211" s="202" t="s">
        <v>743</v>
      </c>
    </row>
    <row r="212" spans="2:51" s="12" customFormat="1" ht="11.25">
      <c r="B212" s="218"/>
      <c r="C212" s="219"/>
      <c r="D212" s="220" t="s">
        <v>182</v>
      </c>
      <c r="E212" s="221" t="s">
        <v>1</v>
      </c>
      <c r="F212" s="222" t="s">
        <v>744</v>
      </c>
      <c r="G212" s="219"/>
      <c r="H212" s="223">
        <v>1.95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182</v>
      </c>
      <c r="AU212" s="229" t="s">
        <v>83</v>
      </c>
      <c r="AV212" s="12" t="s">
        <v>83</v>
      </c>
      <c r="AW212" s="12" t="s">
        <v>30</v>
      </c>
      <c r="AX212" s="12" t="s">
        <v>81</v>
      </c>
      <c r="AY212" s="229" t="s">
        <v>124</v>
      </c>
    </row>
    <row r="213" spans="1:65" s="1" customFormat="1" ht="21.75" customHeight="1">
      <c r="A213" s="31"/>
      <c r="B213" s="32"/>
      <c r="C213" s="190" t="s">
        <v>424</v>
      </c>
      <c r="D213" s="190" t="s">
        <v>125</v>
      </c>
      <c r="E213" s="191" t="s">
        <v>745</v>
      </c>
      <c r="F213" s="192" t="s">
        <v>746</v>
      </c>
      <c r="G213" s="193" t="s">
        <v>180</v>
      </c>
      <c r="H213" s="194">
        <v>0.675</v>
      </c>
      <c r="I213" s="195"/>
      <c r="J213" s="196">
        <f>ROUND(I213*H213,2)</f>
        <v>0</v>
      </c>
      <c r="K213" s="197"/>
      <c r="L213" s="36"/>
      <c r="M213" s="198" t="s">
        <v>1</v>
      </c>
      <c r="N213" s="199" t="s">
        <v>38</v>
      </c>
      <c r="O213" s="68"/>
      <c r="P213" s="200">
        <f>O213*H213</f>
        <v>0</v>
      </c>
      <c r="Q213" s="200">
        <v>0.74327</v>
      </c>
      <c r="R213" s="200">
        <f>Q213*H213</f>
        <v>0.50170725</v>
      </c>
      <c r="S213" s="200">
        <v>0</v>
      </c>
      <c r="T213" s="201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02" t="s">
        <v>123</v>
      </c>
      <c r="AT213" s="202" t="s">
        <v>125</v>
      </c>
      <c r="AU213" s="202" t="s">
        <v>83</v>
      </c>
      <c r="AY213" s="14" t="s">
        <v>124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4" t="s">
        <v>81</v>
      </c>
      <c r="BK213" s="203">
        <f>ROUND(I213*H213,2)</f>
        <v>0</v>
      </c>
      <c r="BL213" s="14" t="s">
        <v>123</v>
      </c>
      <c r="BM213" s="202" t="s">
        <v>747</v>
      </c>
    </row>
    <row r="214" spans="2:51" s="12" customFormat="1" ht="11.25">
      <c r="B214" s="218"/>
      <c r="C214" s="219"/>
      <c r="D214" s="220" t="s">
        <v>182</v>
      </c>
      <c r="E214" s="221" t="s">
        <v>1</v>
      </c>
      <c r="F214" s="222" t="s">
        <v>748</v>
      </c>
      <c r="G214" s="219"/>
      <c r="H214" s="223">
        <v>0.675</v>
      </c>
      <c r="I214" s="224"/>
      <c r="J214" s="219"/>
      <c r="K214" s="219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182</v>
      </c>
      <c r="AU214" s="229" t="s">
        <v>83</v>
      </c>
      <c r="AV214" s="12" t="s">
        <v>83</v>
      </c>
      <c r="AW214" s="12" t="s">
        <v>30</v>
      </c>
      <c r="AX214" s="12" t="s">
        <v>81</v>
      </c>
      <c r="AY214" s="229" t="s">
        <v>124</v>
      </c>
    </row>
    <row r="215" spans="2:63" s="10" customFormat="1" ht="22.5" customHeight="1">
      <c r="B215" s="176"/>
      <c r="C215" s="177"/>
      <c r="D215" s="178" t="s">
        <v>72</v>
      </c>
      <c r="E215" s="216" t="s">
        <v>139</v>
      </c>
      <c r="F215" s="216" t="s">
        <v>177</v>
      </c>
      <c r="G215" s="177"/>
      <c r="H215" s="177"/>
      <c r="I215" s="180"/>
      <c r="J215" s="217">
        <f>BK215</f>
        <v>0</v>
      </c>
      <c r="K215" s="177"/>
      <c r="L215" s="182"/>
      <c r="M215" s="183"/>
      <c r="N215" s="184"/>
      <c r="O215" s="184"/>
      <c r="P215" s="185">
        <f>SUM(P216:P218)</f>
        <v>0</v>
      </c>
      <c r="Q215" s="184"/>
      <c r="R215" s="185">
        <f>SUM(R216:R218)</f>
        <v>7.571038999999999</v>
      </c>
      <c r="S215" s="184"/>
      <c r="T215" s="186">
        <f>SUM(T216:T218)</f>
        <v>0</v>
      </c>
      <c r="AR215" s="187" t="s">
        <v>81</v>
      </c>
      <c r="AT215" s="188" t="s">
        <v>72</v>
      </c>
      <c r="AU215" s="188" t="s">
        <v>81</v>
      </c>
      <c r="AY215" s="187" t="s">
        <v>124</v>
      </c>
      <c r="BK215" s="189">
        <f>SUM(BK216:BK218)</f>
        <v>0</v>
      </c>
    </row>
    <row r="216" spans="1:65" s="1" customFormat="1" ht="21.75" customHeight="1">
      <c r="A216" s="31"/>
      <c r="B216" s="32"/>
      <c r="C216" s="190" t="s">
        <v>430</v>
      </c>
      <c r="D216" s="190" t="s">
        <v>125</v>
      </c>
      <c r="E216" s="191" t="s">
        <v>391</v>
      </c>
      <c r="F216" s="192" t="s">
        <v>392</v>
      </c>
      <c r="G216" s="193" t="s">
        <v>180</v>
      </c>
      <c r="H216" s="194">
        <v>34.3</v>
      </c>
      <c r="I216" s="195"/>
      <c r="J216" s="196">
        <f>ROUND(I216*H216,2)</f>
        <v>0</v>
      </c>
      <c r="K216" s="197"/>
      <c r="L216" s="36"/>
      <c r="M216" s="198" t="s">
        <v>1</v>
      </c>
      <c r="N216" s="199" t="s">
        <v>38</v>
      </c>
      <c r="O216" s="68"/>
      <c r="P216" s="200">
        <f>O216*H216</f>
        <v>0</v>
      </c>
      <c r="Q216" s="200">
        <v>0.00031</v>
      </c>
      <c r="R216" s="200">
        <f>Q216*H216</f>
        <v>0.010632999999999998</v>
      </c>
      <c r="S216" s="200">
        <v>0</v>
      </c>
      <c r="T216" s="201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2" t="s">
        <v>123</v>
      </c>
      <c r="AT216" s="202" t="s">
        <v>125</v>
      </c>
      <c r="AU216" s="202" t="s">
        <v>83</v>
      </c>
      <c r="AY216" s="14" t="s">
        <v>124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4" t="s">
        <v>81</v>
      </c>
      <c r="BK216" s="203">
        <f>ROUND(I216*H216,2)</f>
        <v>0</v>
      </c>
      <c r="BL216" s="14" t="s">
        <v>123</v>
      </c>
      <c r="BM216" s="202" t="s">
        <v>749</v>
      </c>
    </row>
    <row r="217" spans="1:65" s="1" customFormat="1" ht="21.75" customHeight="1">
      <c r="A217" s="31"/>
      <c r="B217" s="32"/>
      <c r="C217" s="190" t="s">
        <v>436</v>
      </c>
      <c r="D217" s="190" t="s">
        <v>125</v>
      </c>
      <c r="E217" s="191" t="s">
        <v>750</v>
      </c>
      <c r="F217" s="192" t="s">
        <v>751</v>
      </c>
      <c r="G217" s="193" t="s">
        <v>180</v>
      </c>
      <c r="H217" s="194">
        <v>34.3</v>
      </c>
      <c r="I217" s="195"/>
      <c r="J217" s="196">
        <f>ROUND(I217*H217,2)</f>
        <v>0</v>
      </c>
      <c r="K217" s="197"/>
      <c r="L217" s="36"/>
      <c r="M217" s="198" t="s">
        <v>1</v>
      </c>
      <c r="N217" s="199" t="s">
        <v>38</v>
      </c>
      <c r="O217" s="68"/>
      <c r="P217" s="200">
        <f>O217*H217</f>
        <v>0</v>
      </c>
      <c r="Q217" s="200">
        <v>0.09076</v>
      </c>
      <c r="R217" s="200">
        <f>Q217*H217</f>
        <v>3.1130679999999997</v>
      </c>
      <c r="S217" s="200">
        <v>0</v>
      </c>
      <c r="T217" s="201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02" t="s">
        <v>123</v>
      </c>
      <c r="AT217" s="202" t="s">
        <v>125</v>
      </c>
      <c r="AU217" s="202" t="s">
        <v>83</v>
      </c>
      <c r="AY217" s="14" t="s">
        <v>124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4" t="s">
        <v>81</v>
      </c>
      <c r="BK217" s="203">
        <f>ROUND(I217*H217,2)</f>
        <v>0</v>
      </c>
      <c r="BL217" s="14" t="s">
        <v>123</v>
      </c>
      <c r="BM217" s="202" t="s">
        <v>752</v>
      </c>
    </row>
    <row r="218" spans="1:65" s="1" customFormat="1" ht="21.75" customHeight="1">
      <c r="A218" s="31"/>
      <c r="B218" s="32"/>
      <c r="C218" s="190" t="s">
        <v>442</v>
      </c>
      <c r="D218" s="190" t="s">
        <v>125</v>
      </c>
      <c r="E218" s="191" t="s">
        <v>397</v>
      </c>
      <c r="F218" s="192" t="s">
        <v>398</v>
      </c>
      <c r="G218" s="193" t="s">
        <v>180</v>
      </c>
      <c r="H218" s="194">
        <v>34.3</v>
      </c>
      <c r="I218" s="195"/>
      <c r="J218" s="196">
        <f>ROUND(I218*H218,2)</f>
        <v>0</v>
      </c>
      <c r="K218" s="197"/>
      <c r="L218" s="36"/>
      <c r="M218" s="198" t="s">
        <v>1</v>
      </c>
      <c r="N218" s="199" t="s">
        <v>38</v>
      </c>
      <c r="O218" s="68"/>
      <c r="P218" s="200">
        <f>O218*H218</f>
        <v>0</v>
      </c>
      <c r="Q218" s="200">
        <v>0.12966</v>
      </c>
      <c r="R218" s="200">
        <f>Q218*H218</f>
        <v>4.447337999999999</v>
      </c>
      <c r="S218" s="200">
        <v>0</v>
      </c>
      <c r="T218" s="201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02" t="s">
        <v>123</v>
      </c>
      <c r="AT218" s="202" t="s">
        <v>125</v>
      </c>
      <c r="AU218" s="202" t="s">
        <v>83</v>
      </c>
      <c r="AY218" s="14" t="s">
        <v>124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4" t="s">
        <v>81</v>
      </c>
      <c r="BK218" s="203">
        <f>ROUND(I218*H218,2)</f>
        <v>0</v>
      </c>
      <c r="BL218" s="14" t="s">
        <v>123</v>
      </c>
      <c r="BM218" s="202" t="s">
        <v>753</v>
      </c>
    </row>
    <row r="219" spans="2:63" s="10" customFormat="1" ht="22.5" customHeight="1">
      <c r="B219" s="176"/>
      <c r="C219" s="177"/>
      <c r="D219" s="178" t="s">
        <v>72</v>
      </c>
      <c r="E219" s="216" t="s">
        <v>143</v>
      </c>
      <c r="F219" s="216" t="s">
        <v>754</v>
      </c>
      <c r="G219" s="177"/>
      <c r="H219" s="177"/>
      <c r="I219" s="180"/>
      <c r="J219" s="217">
        <f>BK219</f>
        <v>0</v>
      </c>
      <c r="K219" s="177"/>
      <c r="L219" s="182"/>
      <c r="M219" s="183"/>
      <c r="N219" s="184"/>
      <c r="O219" s="184"/>
      <c r="P219" s="185">
        <f>SUM(P220:P223)</f>
        <v>0</v>
      </c>
      <c r="Q219" s="184"/>
      <c r="R219" s="185">
        <f>SUM(R220:R223)</f>
        <v>0.028908279999999998</v>
      </c>
      <c r="S219" s="184"/>
      <c r="T219" s="186">
        <f>SUM(T220:T223)</f>
        <v>0</v>
      </c>
      <c r="AR219" s="187" t="s">
        <v>81</v>
      </c>
      <c r="AT219" s="188" t="s">
        <v>72</v>
      </c>
      <c r="AU219" s="188" t="s">
        <v>81</v>
      </c>
      <c r="AY219" s="187" t="s">
        <v>124</v>
      </c>
      <c r="BK219" s="189">
        <f>SUM(BK220:BK223)</f>
        <v>0</v>
      </c>
    </row>
    <row r="220" spans="1:65" s="1" customFormat="1" ht="21.75" customHeight="1">
      <c r="A220" s="31"/>
      <c r="B220" s="32"/>
      <c r="C220" s="190" t="s">
        <v>446</v>
      </c>
      <c r="D220" s="190" t="s">
        <v>125</v>
      </c>
      <c r="E220" s="191" t="s">
        <v>755</v>
      </c>
      <c r="F220" s="192" t="s">
        <v>756</v>
      </c>
      <c r="G220" s="193" t="s">
        <v>180</v>
      </c>
      <c r="H220" s="194">
        <v>35.254</v>
      </c>
      <c r="I220" s="195"/>
      <c r="J220" s="196">
        <f>ROUND(I220*H220,2)</f>
        <v>0</v>
      </c>
      <c r="K220" s="197"/>
      <c r="L220" s="36"/>
      <c r="M220" s="198" t="s">
        <v>1</v>
      </c>
      <c r="N220" s="199" t="s">
        <v>38</v>
      </c>
      <c r="O220" s="68"/>
      <c r="P220" s="200">
        <f>O220*H220</f>
        <v>0</v>
      </c>
      <c r="Q220" s="200">
        <v>0.00082</v>
      </c>
      <c r="R220" s="200">
        <f>Q220*H220</f>
        <v>0.028908279999999998</v>
      </c>
      <c r="S220" s="200">
        <v>0</v>
      </c>
      <c r="T220" s="201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2" t="s">
        <v>123</v>
      </c>
      <c r="AT220" s="202" t="s">
        <v>125</v>
      </c>
      <c r="AU220" s="202" t="s">
        <v>83</v>
      </c>
      <c r="AY220" s="14" t="s">
        <v>124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4" t="s">
        <v>81</v>
      </c>
      <c r="BK220" s="203">
        <f>ROUND(I220*H220,2)</f>
        <v>0</v>
      </c>
      <c r="BL220" s="14" t="s">
        <v>123</v>
      </c>
      <c r="BM220" s="202" t="s">
        <v>757</v>
      </c>
    </row>
    <row r="221" spans="2:51" s="12" customFormat="1" ht="22.5">
      <c r="B221" s="218"/>
      <c r="C221" s="219"/>
      <c r="D221" s="220" t="s">
        <v>182</v>
      </c>
      <c r="E221" s="221" t="s">
        <v>1</v>
      </c>
      <c r="F221" s="222" t="s">
        <v>758</v>
      </c>
      <c r="G221" s="219"/>
      <c r="H221" s="223">
        <v>35.254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182</v>
      </c>
      <c r="AU221" s="229" t="s">
        <v>83</v>
      </c>
      <c r="AV221" s="12" t="s">
        <v>83</v>
      </c>
      <c r="AW221" s="12" t="s">
        <v>30</v>
      </c>
      <c r="AX221" s="12" t="s">
        <v>81</v>
      </c>
      <c r="AY221" s="229" t="s">
        <v>124</v>
      </c>
    </row>
    <row r="222" spans="1:65" s="1" customFormat="1" ht="21.75" customHeight="1">
      <c r="A222" s="31"/>
      <c r="B222" s="32"/>
      <c r="C222" s="190" t="s">
        <v>451</v>
      </c>
      <c r="D222" s="190" t="s">
        <v>125</v>
      </c>
      <c r="E222" s="191" t="s">
        <v>759</v>
      </c>
      <c r="F222" s="192" t="s">
        <v>760</v>
      </c>
      <c r="G222" s="193" t="s">
        <v>261</v>
      </c>
      <c r="H222" s="194">
        <v>5.775</v>
      </c>
      <c r="I222" s="195"/>
      <c r="J222" s="196">
        <f>ROUND(I222*H222,2)</f>
        <v>0</v>
      </c>
      <c r="K222" s="197"/>
      <c r="L222" s="36"/>
      <c r="M222" s="198" t="s">
        <v>1</v>
      </c>
      <c r="N222" s="199" t="s">
        <v>38</v>
      </c>
      <c r="O222" s="68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02" t="s">
        <v>123</v>
      </c>
      <c r="AT222" s="202" t="s">
        <v>125</v>
      </c>
      <c r="AU222" s="202" t="s">
        <v>83</v>
      </c>
      <c r="AY222" s="14" t="s">
        <v>124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4" t="s">
        <v>81</v>
      </c>
      <c r="BK222" s="203">
        <f>ROUND(I222*H222,2)</f>
        <v>0</v>
      </c>
      <c r="BL222" s="14" t="s">
        <v>123</v>
      </c>
      <c r="BM222" s="202" t="s">
        <v>761</v>
      </c>
    </row>
    <row r="223" spans="2:51" s="12" customFormat="1" ht="11.25">
      <c r="B223" s="218"/>
      <c r="C223" s="219"/>
      <c r="D223" s="220" t="s">
        <v>182</v>
      </c>
      <c r="E223" s="221" t="s">
        <v>1</v>
      </c>
      <c r="F223" s="222" t="s">
        <v>762</v>
      </c>
      <c r="G223" s="219"/>
      <c r="H223" s="223">
        <v>5.775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182</v>
      </c>
      <c r="AU223" s="229" t="s">
        <v>83</v>
      </c>
      <c r="AV223" s="12" t="s">
        <v>83</v>
      </c>
      <c r="AW223" s="12" t="s">
        <v>30</v>
      </c>
      <c r="AX223" s="12" t="s">
        <v>81</v>
      </c>
      <c r="AY223" s="229" t="s">
        <v>124</v>
      </c>
    </row>
    <row r="224" spans="2:63" s="10" customFormat="1" ht="22.5" customHeight="1">
      <c r="B224" s="176"/>
      <c r="C224" s="177"/>
      <c r="D224" s="178" t="s">
        <v>72</v>
      </c>
      <c r="E224" s="216" t="s">
        <v>151</v>
      </c>
      <c r="F224" s="216" t="s">
        <v>414</v>
      </c>
      <c r="G224" s="177"/>
      <c r="H224" s="177"/>
      <c r="I224" s="180"/>
      <c r="J224" s="217">
        <f>BK224</f>
        <v>0</v>
      </c>
      <c r="K224" s="177"/>
      <c r="L224" s="182"/>
      <c r="M224" s="183"/>
      <c r="N224" s="184"/>
      <c r="O224" s="184"/>
      <c r="P224" s="185">
        <f>SUM(P225:P226)</f>
        <v>0</v>
      </c>
      <c r="Q224" s="184"/>
      <c r="R224" s="185">
        <f>SUM(R225:R226)</f>
        <v>0.54392</v>
      </c>
      <c r="S224" s="184"/>
      <c r="T224" s="186">
        <f>SUM(T225:T226)</f>
        <v>0</v>
      </c>
      <c r="AR224" s="187" t="s">
        <v>81</v>
      </c>
      <c r="AT224" s="188" t="s">
        <v>72</v>
      </c>
      <c r="AU224" s="188" t="s">
        <v>81</v>
      </c>
      <c r="AY224" s="187" t="s">
        <v>124</v>
      </c>
      <c r="BK224" s="189">
        <f>SUM(BK225:BK226)</f>
        <v>0</v>
      </c>
    </row>
    <row r="225" spans="1:65" s="1" customFormat="1" ht="16.5" customHeight="1">
      <c r="A225" s="31"/>
      <c r="B225" s="32"/>
      <c r="C225" s="190" t="s">
        <v>456</v>
      </c>
      <c r="D225" s="190" t="s">
        <v>125</v>
      </c>
      <c r="E225" s="191" t="s">
        <v>416</v>
      </c>
      <c r="F225" s="192" t="s">
        <v>417</v>
      </c>
      <c r="G225" s="193" t="s">
        <v>191</v>
      </c>
      <c r="H225" s="194">
        <v>1</v>
      </c>
      <c r="I225" s="195"/>
      <c r="J225" s="196">
        <f>ROUND(I225*H225,2)</f>
        <v>0</v>
      </c>
      <c r="K225" s="197"/>
      <c r="L225" s="36"/>
      <c r="M225" s="198" t="s">
        <v>1</v>
      </c>
      <c r="N225" s="199" t="s">
        <v>38</v>
      </c>
      <c r="O225" s="68"/>
      <c r="P225" s="200">
        <f>O225*H225</f>
        <v>0</v>
      </c>
      <c r="Q225" s="200">
        <v>0.54392</v>
      </c>
      <c r="R225" s="200">
        <f>Q225*H225</f>
        <v>0.54392</v>
      </c>
      <c r="S225" s="200">
        <v>0</v>
      </c>
      <c r="T225" s="201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02" t="s">
        <v>123</v>
      </c>
      <c r="AT225" s="202" t="s">
        <v>125</v>
      </c>
      <c r="AU225" s="202" t="s">
        <v>83</v>
      </c>
      <c r="AY225" s="14" t="s">
        <v>124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14" t="s">
        <v>81</v>
      </c>
      <c r="BK225" s="203">
        <f>ROUND(I225*H225,2)</f>
        <v>0</v>
      </c>
      <c r="BL225" s="14" t="s">
        <v>123</v>
      </c>
      <c r="BM225" s="202" t="s">
        <v>763</v>
      </c>
    </row>
    <row r="226" spans="2:51" s="12" customFormat="1" ht="11.25">
      <c r="B226" s="218"/>
      <c r="C226" s="219"/>
      <c r="D226" s="220" t="s">
        <v>182</v>
      </c>
      <c r="E226" s="221" t="s">
        <v>1</v>
      </c>
      <c r="F226" s="222" t="s">
        <v>764</v>
      </c>
      <c r="G226" s="219"/>
      <c r="H226" s="223">
        <v>1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182</v>
      </c>
      <c r="AU226" s="229" t="s">
        <v>83</v>
      </c>
      <c r="AV226" s="12" t="s">
        <v>83</v>
      </c>
      <c r="AW226" s="12" t="s">
        <v>30</v>
      </c>
      <c r="AX226" s="12" t="s">
        <v>81</v>
      </c>
      <c r="AY226" s="229" t="s">
        <v>124</v>
      </c>
    </row>
    <row r="227" spans="2:63" s="10" customFormat="1" ht="22.5" customHeight="1">
      <c r="B227" s="176"/>
      <c r="C227" s="177"/>
      <c r="D227" s="178" t="s">
        <v>72</v>
      </c>
      <c r="E227" s="216" t="s">
        <v>155</v>
      </c>
      <c r="F227" s="216" t="s">
        <v>188</v>
      </c>
      <c r="G227" s="177"/>
      <c r="H227" s="177"/>
      <c r="I227" s="180"/>
      <c r="J227" s="217">
        <f>BK227</f>
        <v>0</v>
      </c>
      <c r="K227" s="177"/>
      <c r="L227" s="182"/>
      <c r="M227" s="183"/>
      <c r="N227" s="184"/>
      <c r="O227" s="184"/>
      <c r="P227" s="185">
        <f>SUM(P228:P243)</f>
        <v>0</v>
      </c>
      <c r="Q227" s="184"/>
      <c r="R227" s="185">
        <f>SUM(R228:R243)</f>
        <v>3.29772876</v>
      </c>
      <c r="S227" s="184"/>
      <c r="T227" s="186">
        <f>SUM(T228:T243)</f>
        <v>0</v>
      </c>
      <c r="AR227" s="187" t="s">
        <v>81</v>
      </c>
      <c r="AT227" s="188" t="s">
        <v>72</v>
      </c>
      <c r="AU227" s="188" t="s">
        <v>81</v>
      </c>
      <c r="AY227" s="187" t="s">
        <v>124</v>
      </c>
      <c r="BK227" s="189">
        <f>SUM(BK228:BK243)</f>
        <v>0</v>
      </c>
    </row>
    <row r="228" spans="1:65" s="1" customFormat="1" ht="21.75" customHeight="1">
      <c r="A228" s="31"/>
      <c r="B228" s="32"/>
      <c r="C228" s="190" t="s">
        <v>462</v>
      </c>
      <c r="D228" s="190" t="s">
        <v>125</v>
      </c>
      <c r="E228" s="191" t="s">
        <v>765</v>
      </c>
      <c r="F228" s="192" t="s">
        <v>766</v>
      </c>
      <c r="G228" s="193" t="s">
        <v>355</v>
      </c>
      <c r="H228" s="194">
        <v>16</v>
      </c>
      <c r="I228" s="195"/>
      <c r="J228" s="196">
        <f>ROUND(I228*H228,2)</f>
        <v>0</v>
      </c>
      <c r="K228" s="197"/>
      <c r="L228" s="36"/>
      <c r="M228" s="198" t="s">
        <v>1</v>
      </c>
      <c r="N228" s="199" t="s">
        <v>38</v>
      </c>
      <c r="O228" s="68"/>
      <c r="P228" s="200">
        <f>O228*H228</f>
        <v>0</v>
      </c>
      <c r="Q228" s="200">
        <v>0.0306</v>
      </c>
      <c r="R228" s="200">
        <f>Q228*H228</f>
        <v>0.4896</v>
      </c>
      <c r="S228" s="200">
        <v>0</v>
      </c>
      <c r="T228" s="201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02" t="s">
        <v>123</v>
      </c>
      <c r="AT228" s="202" t="s">
        <v>125</v>
      </c>
      <c r="AU228" s="202" t="s">
        <v>83</v>
      </c>
      <c r="AY228" s="14" t="s">
        <v>124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4" t="s">
        <v>81</v>
      </c>
      <c r="BK228" s="203">
        <f>ROUND(I228*H228,2)</f>
        <v>0</v>
      </c>
      <c r="BL228" s="14" t="s">
        <v>123</v>
      </c>
      <c r="BM228" s="202" t="s">
        <v>767</v>
      </c>
    </row>
    <row r="229" spans="2:51" s="12" customFormat="1" ht="11.25">
      <c r="B229" s="218"/>
      <c r="C229" s="219"/>
      <c r="D229" s="220" t="s">
        <v>182</v>
      </c>
      <c r="E229" s="221" t="s">
        <v>1</v>
      </c>
      <c r="F229" s="222" t="s">
        <v>768</v>
      </c>
      <c r="G229" s="219"/>
      <c r="H229" s="223">
        <v>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182</v>
      </c>
      <c r="AU229" s="229" t="s">
        <v>83</v>
      </c>
      <c r="AV229" s="12" t="s">
        <v>83</v>
      </c>
      <c r="AW229" s="12" t="s">
        <v>30</v>
      </c>
      <c r="AX229" s="12" t="s">
        <v>73</v>
      </c>
      <c r="AY229" s="229" t="s">
        <v>124</v>
      </c>
    </row>
    <row r="230" spans="2:51" s="12" customFormat="1" ht="11.25">
      <c r="B230" s="218"/>
      <c r="C230" s="219"/>
      <c r="D230" s="220" t="s">
        <v>182</v>
      </c>
      <c r="E230" s="221" t="s">
        <v>1</v>
      </c>
      <c r="F230" s="222" t="s">
        <v>769</v>
      </c>
      <c r="G230" s="219"/>
      <c r="H230" s="223">
        <v>12</v>
      </c>
      <c r="I230" s="224"/>
      <c r="J230" s="219"/>
      <c r="K230" s="219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182</v>
      </c>
      <c r="AU230" s="229" t="s">
        <v>83</v>
      </c>
      <c r="AV230" s="12" t="s">
        <v>83</v>
      </c>
      <c r="AW230" s="12" t="s">
        <v>30</v>
      </c>
      <c r="AX230" s="12" t="s">
        <v>73</v>
      </c>
      <c r="AY230" s="229" t="s">
        <v>124</v>
      </c>
    </row>
    <row r="231" spans="1:65" s="1" customFormat="1" ht="16.5" customHeight="1">
      <c r="A231" s="31"/>
      <c r="B231" s="32"/>
      <c r="C231" s="190" t="s">
        <v>468</v>
      </c>
      <c r="D231" s="190" t="s">
        <v>125</v>
      </c>
      <c r="E231" s="191" t="s">
        <v>770</v>
      </c>
      <c r="F231" s="192" t="s">
        <v>771</v>
      </c>
      <c r="G231" s="193" t="s">
        <v>191</v>
      </c>
      <c r="H231" s="194">
        <v>2</v>
      </c>
      <c r="I231" s="195"/>
      <c r="J231" s="196">
        <f>ROUND(I231*H231,2)</f>
        <v>0</v>
      </c>
      <c r="K231" s="197"/>
      <c r="L231" s="36"/>
      <c r="M231" s="198" t="s">
        <v>1</v>
      </c>
      <c r="N231" s="199" t="s">
        <v>38</v>
      </c>
      <c r="O231" s="68"/>
      <c r="P231" s="200">
        <f>O231*H231</f>
        <v>0</v>
      </c>
      <c r="Q231" s="200">
        <v>0.08112</v>
      </c>
      <c r="R231" s="200">
        <f>Q231*H231</f>
        <v>0.16224</v>
      </c>
      <c r="S231" s="200">
        <v>0</v>
      </c>
      <c r="T231" s="201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02" t="s">
        <v>123</v>
      </c>
      <c r="AT231" s="202" t="s">
        <v>125</v>
      </c>
      <c r="AU231" s="202" t="s">
        <v>83</v>
      </c>
      <c r="AY231" s="14" t="s">
        <v>124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4" t="s">
        <v>81</v>
      </c>
      <c r="BK231" s="203">
        <f>ROUND(I231*H231,2)</f>
        <v>0</v>
      </c>
      <c r="BL231" s="14" t="s">
        <v>123</v>
      </c>
      <c r="BM231" s="202" t="s">
        <v>772</v>
      </c>
    </row>
    <row r="232" spans="1:65" s="1" customFormat="1" ht="21.75" customHeight="1">
      <c r="A232" s="31"/>
      <c r="B232" s="32"/>
      <c r="C232" s="190" t="s">
        <v>473</v>
      </c>
      <c r="D232" s="190" t="s">
        <v>125</v>
      </c>
      <c r="E232" s="191" t="s">
        <v>773</v>
      </c>
      <c r="F232" s="192" t="s">
        <v>774</v>
      </c>
      <c r="G232" s="193" t="s">
        <v>355</v>
      </c>
      <c r="H232" s="194">
        <v>13.95</v>
      </c>
      <c r="I232" s="195"/>
      <c r="J232" s="196">
        <f>ROUND(I232*H232,2)</f>
        <v>0</v>
      </c>
      <c r="K232" s="197"/>
      <c r="L232" s="36"/>
      <c r="M232" s="198" t="s">
        <v>1</v>
      </c>
      <c r="N232" s="199" t="s">
        <v>38</v>
      </c>
      <c r="O232" s="68"/>
      <c r="P232" s="200">
        <f>O232*H232</f>
        <v>0</v>
      </c>
      <c r="Q232" s="200">
        <v>0.00034</v>
      </c>
      <c r="R232" s="200">
        <f>Q232*H232</f>
        <v>0.004743</v>
      </c>
      <c r="S232" s="200">
        <v>0</v>
      </c>
      <c r="T232" s="201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02" t="s">
        <v>123</v>
      </c>
      <c r="AT232" s="202" t="s">
        <v>125</v>
      </c>
      <c r="AU232" s="202" t="s">
        <v>83</v>
      </c>
      <c r="AY232" s="14" t="s">
        <v>124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4" t="s">
        <v>81</v>
      </c>
      <c r="BK232" s="203">
        <f>ROUND(I232*H232,2)</f>
        <v>0</v>
      </c>
      <c r="BL232" s="14" t="s">
        <v>123</v>
      </c>
      <c r="BM232" s="202" t="s">
        <v>775</v>
      </c>
    </row>
    <row r="233" spans="1:65" s="1" customFormat="1" ht="21.75" customHeight="1">
      <c r="A233" s="31"/>
      <c r="B233" s="32"/>
      <c r="C233" s="190" t="s">
        <v>478</v>
      </c>
      <c r="D233" s="190" t="s">
        <v>125</v>
      </c>
      <c r="E233" s="191" t="s">
        <v>534</v>
      </c>
      <c r="F233" s="192" t="s">
        <v>535</v>
      </c>
      <c r="G233" s="193" t="s">
        <v>355</v>
      </c>
      <c r="H233" s="194">
        <v>6.4</v>
      </c>
      <c r="I233" s="195"/>
      <c r="J233" s="196">
        <f>ROUND(I233*H233,2)</f>
        <v>0</v>
      </c>
      <c r="K233" s="197"/>
      <c r="L233" s="36"/>
      <c r="M233" s="198" t="s">
        <v>1</v>
      </c>
      <c r="N233" s="199" t="s">
        <v>38</v>
      </c>
      <c r="O233" s="68"/>
      <c r="P233" s="200">
        <f>O233*H233</f>
        <v>0</v>
      </c>
      <c r="Q233" s="200">
        <v>0.13096</v>
      </c>
      <c r="R233" s="200">
        <f>Q233*H233</f>
        <v>0.838144</v>
      </c>
      <c r="S233" s="200">
        <v>0</v>
      </c>
      <c r="T233" s="201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02" t="s">
        <v>123</v>
      </c>
      <c r="AT233" s="202" t="s">
        <v>125</v>
      </c>
      <c r="AU233" s="202" t="s">
        <v>83</v>
      </c>
      <c r="AY233" s="14" t="s">
        <v>124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4" t="s">
        <v>81</v>
      </c>
      <c r="BK233" s="203">
        <f>ROUND(I233*H233,2)</f>
        <v>0</v>
      </c>
      <c r="BL233" s="14" t="s">
        <v>123</v>
      </c>
      <c r="BM233" s="202" t="s">
        <v>776</v>
      </c>
    </row>
    <row r="234" spans="2:51" s="12" customFormat="1" ht="11.25">
      <c r="B234" s="218"/>
      <c r="C234" s="219"/>
      <c r="D234" s="220" t="s">
        <v>182</v>
      </c>
      <c r="E234" s="221" t="s">
        <v>1</v>
      </c>
      <c r="F234" s="222" t="s">
        <v>777</v>
      </c>
      <c r="G234" s="219"/>
      <c r="H234" s="223">
        <v>6.4</v>
      </c>
      <c r="I234" s="224"/>
      <c r="J234" s="219"/>
      <c r="K234" s="219"/>
      <c r="L234" s="225"/>
      <c r="M234" s="226"/>
      <c r="N234" s="227"/>
      <c r="O234" s="227"/>
      <c r="P234" s="227"/>
      <c r="Q234" s="227"/>
      <c r="R234" s="227"/>
      <c r="S234" s="227"/>
      <c r="T234" s="228"/>
      <c r="AT234" s="229" t="s">
        <v>182</v>
      </c>
      <c r="AU234" s="229" t="s">
        <v>83</v>
      </c>
      <c r="AV234" s="12" t="s">
        <v>83</v>
      </c>
      <c r="AW234" s="12" t="s">
        <v>30</v>
      </c>
      <c r="AX234" s="12" t="s">
        <v>81</v>
      </c>
      <c r="AY234" s="229" t="s">
        <v>124</v>
      </c>
    </row>
    <row r="235" spans="1:65" s="1" customFormat="1" ht="16.5" customHeight="1">
      <c r="A235" s="31"/>
      <c r="B235" s="32"/>
      <c r="C235" s="233" t="s">
        <v>482</v>
      </c>
      <c r="D235" s="233" t="s">
        <v>320</v>
      </c>
      <c r="E235" s="234" t="s">
        <v>538</v>
      </c>
      <c r="F235" s="235" t="s">
        <v>539</v>
      </c>
      <c r="G235" s="236" t="s">
        <v>355</v>
      </c>
      <c r="H235" s="237">
        <v>6.4</v>
      </c>
      <c r="I235" s="238"/>
      <c r="J235" s="239">
        <f>ROUND(I235*H235,2)</f>
        <v>0</v>
      </c>
      <c r="K235" s="240"/>
      <c r="L235" s="241"/>
      <c r="M235" s="242" t="s">
        <v>1</v>
      </c>
      <c r="N235" s="243" t="s">
        <v>38</v>
      </c>
      <c r="O235" s="68"/>
      <c r="P235" s="200">
        <f>O235*H235</f>
        <v>0</v>
      </c>
      <c r="Q235" s="200">
        <v>0.13132</v>
      </c>
      <c r="R235" s="200">
        <f>Q235*H235</f>
        <v>0.840448</v>
      </c>
      <c r="S235" s="200">
        <v>0</v>
      </c>
      <c r="T235" s="201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02" t="s">
        <v>151</v>
      </c>
      <c r="AT235" s="202" t="s">
        <v>320</v>
      </c>
      <c r="AU235" s="202" t="s">
        <v>83</v>
      </c>
      <c r="AY235" s="14" t="s">
        <v>124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4" t="s">
        <v>81</v>
      </c>
      <c r="BK235" s="203">
        <f>ROUND(I235*H235,2)</f>
        <v>0</v>
      </c>
      <c r="BL235" s="14" t="s">
        <v>123</v>
      </c>
      <c r="BM235" s="202" t="s">
        <v>778</v>
      </c>
    </row>
    <row r="236" spans="1:65" s="1" customFormat="1" ht="21.75" customHeight="1">
      <c r="A236" s="31"/>
      <c r="B236" s="32"/>
      <c r="C236" s="190" t="s">
        <v>486</v>
      </c>
      <c r="D236" s="190" t="s">
        <v>125</v>
      </c>
      <c r="E236" s="191" t="s">
        <v>779</v>
      </c>
      <c r="F236" s="192" t="s">
        <v>780</v>
      </c>
      <c r="G236" s="193" t="s">
        <v>180</v>
      </c>
      <c r="H236" s="194">
        <v>32</v>
      </c>
      <c r="I236" s="195"/>
      <c r="J236" s="196">
        <f>ROUND(I236*H236,2)</f>
        <v>0</v>
      </c>
      <c r="K236" s="197"/>
      <c r="L236" s="36"/>
      <c r="M236" s="198" t="s">
        <v>1</v>
      </c>
      <c r="N236" s="199" t="s">
        <v>38</v>
      </c>
      <c r="O236" s="68"/>
      <c r="P236" s="200">
        <f>O236*H236</f>
        <v>0</v>
      </c>
      <c r="Q236" s="200">
        <v>0.02681</v>
      </c>
      <c r="R236" s="200">
        <f>Q236*H236</f>
        <v>0.85792</v>
      </c>
      <c r="S236" s="200">
        <v>0</v>
      </c>
      <c r="T236" s="201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02" t="s">
        <v>123</v>
      </c>
      <c r="AT236" s="202" t="s">
        <v>125</v>
      </c>
      <c r="AU236" s="202" t="s">
        <v>83</v>
      </c>
      <c r="AY236" s="14" t="s">
        <v>124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4" t="s">
        <v>81</v>
      </c>
      <c r="BK236" s="203">
        <f>ROUND(I236*H236,2)</f>
        <v>0</v>
      </c>
      <c r="BL236" s="14" t="s">
        <v>123</v>
      </c>
      <c r="BM236" s="202" t="s">
        <v>781</v>
      </c>
    </row>
    <row r="237" spans="2:51" s="12" customFormat="1" ht="11.25">
      <c r="B237" s="218"/>
      <c r="C237" s="219"/>
      <c r="D237" s="220" t="s">
        <v>182</v>
      </c>
      <c r="E237" s="221" t="s">
        <v>1</v>
      </c>
      <c r="F237" s="222" t="s">
        <v>782</v>
      </c>
      <c r="G237" s="219"/>
      <c r="H237" s="223">
        <v>32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182</v>
      </c>
      <c r="AU237" s="229" t="s">
        <v>83</v>
      </c>
      <c r="AV237" s="12" t="s">
        <v>83</v>
      </c>
      <c r="AW237" s="12" t="s">
        <v>30</v>
      </c>
      <c r="AX237" s="12" t="s">
        <v>81</v>
      </c>
      <c r="AY237" s="229" t="s">
        <v>124</v>
      </c>
    </row>
    <row r="238" spans="1:65" s="1" customFormat="1" ht="21.75" customHeight="1">
      <c r="A238" s="31"/>
      <c r="B238" s="32"/>
      <c r="C238" s="190" t="s">
        <v>491</v>
      </c>
      <c r="D238" s="190" t="s">
        <v>125</v>
      </c>
      <c r="E238" s="191" t="s">
        <v>783</v>
      </c>
      <c r="F238" s="192" t="s">
        <v>784</v>
      </c>
      <c r="G238" s="193" t="s">
        <v>191</v>
      </c>
      <c r="H238" s="194">
        <v>1</v>
      </c>
      <c r="I238" s="195"/>
      <c r="J238" s="196">
        <f>ROUND(I238*H238,2)</f>
        <v>0</v>
      </c>
      <c r="K238" s="197"/>
      <c r="L238" s="36"/>
      <c r="M238" s="198" t="s">
        <v>1</v>
      </c>
      <c r="N238" s="199" t="s">
        <v>38</v>
      </c>
      <c r="O238" s="68"/>
      <c r="P238" s="200">
        <f>O238*H238</f>
        <v>0</v>
      </c>
      <c r="Q238" s="200">
        <v>0.00649</v>
      </c>
      <c r="R238" s="200">
        <f>Q238*H238</f>
        <v>0.00649</v>
      </c>
      <c r="S238" s="200">
        <v>0</v>
      </c>
      <c r="T238" s="201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02" t="s">
        <v>123</v>
      </c>
      <c r="AT238" s="202" t="s">
        <v>125</v>
      </c>
      <c r="AU238" s="202" t="s">
        <v>83</v>
      </c>
      <c r="AY238" s="14" t="s">
        <v>124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14" t="s">
        <v>81</v>
      </c>
      <c r="BK238" s="203">
        <f>ROUND(I238*H238,2)</f>
        <v>0</v>
      </c>
      <c r="BL238" s="14" t="s">
        <v>123</v>
      </c>
      <c r="BM238" s="202" t="s">
        <v>785</v>
      </c>
    </row>
    <row r="239" spans="1:65" s="1" customFormat="1" ht="21.75" customHeight="1">
      <c r="A239" s="31"/>
      <c r="B239" s="32"/>
      <c r="C239" s="190" t="s">
        <v>496</v>
      </c>
      <c r="D239" s="190" t="s">
        <v>125</v>
      </c>
      <c r="E239" s="191" t="s">
        <v>786</v>
      </c>
      <c r="F239" s="192" t="s">
        <v>787</v>
      </c>
      <c r="G239" s="193" t="s">
        <v>261</v>
      </c>
      <c r="H239" s="194">
        <v>111.527</v>
      </c>
      <c r="I239" s="195"/>
      <c r="J239" s="196">
        <f>ROUND(I239*H239,2)</f>
        <v>0</v>
      </c>
      <c r="K239" s="197"/>
      <c r="L239" s="36"/>
      <c r="M239" s="198" t="s">
        <v>1</v>
      </c>
      <c r="N239" s="199" t="s">
        <v>38</v>
      </c>
      <c r="O239" s="68"/>
      <c r="P239" s="200">
        <f>O239*H239</f>
        <v>0</v>
      </c>
      <c r="Q239" s="200">
        <v>0.00088</v>
      </c>
      <c r="R239" s="200">
        <f>Q239*H239</f>
        <v>0.09814376000000001</v>
      </c>
      <c r="S239" s="200">
        <v>0</v>
      </c>
      <c r="T239" s="201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02" t="s">
        <v>123</v>
      </c>
      <c r="AT239" s="202" t="s">
        <v>125</v>
      </c>
      <c r="AU239" s="202" t="s">
        <v>83</v>
      </c>
      <c r="AY239" s="14" t="s">
        <v>124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4" t="s">
        <v>81</v>
      </c>
      <c r="BK239" s="203">
        <f>ROUND(I239*H239,2)</f>
        <v>0</v>
      </c>
      <c r="BL239" s="14" t="s">
        <v>123</v>
      </c>
      <c r="BM239" s="202" t="s">
        <v>788</v>
      </c>
    </row>
    <row r="240" spans="2:51" s="12" customFormat="1" ht="11.25">
      <c r="B240" s="218"/>
      <c r="C240" s="219"/>
      <c r="D240" s="220" t="s">
        <v>182</v>
      </c>
      <c r="E240" s="221" t="s">
        <v>1</v>
      </c>
      <c r="F240" s="222" t="s">
        <v>789</v>
      </c>
      <c r="G240" s="219"/>
      <c r="H240" s="223">
        <v>111.527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182</v>
      </c>
      <c r="AU240" s="229" t="s">
        <v>83</v>
      </c>
      <c r="AV240" s="12" t="s">
        <v>83</v>
      </c>
      <c r="AW240" s="12" t="s">
        <v>30</v>
      </c>
      <c r="AX240" s="12" t="s">
        <v>81</v>
      </c>
      <c r="AY240" s="229" t="s">
        <v>124</v>
      </c>
    </row>
    <row r="241" spans="1:65" s="1" customFormat="1" ht="21.75" customHeight="1">
      <c r="A241" s="31"/>
      <c r="B241" s="32"/>
      <c r="C241" s="190" t="s">
        <v>501</v>
      </c>
      <c r="D241" s="190" t="s">
        <v>125</v>
      </c>
      <c r="E241" s="191" t="s">
        <v>790</v>
      </c>
      <c r="F241" s="192" t="s">
        <v>791</v>
      </c>
      <c r="G241" s="193" t="s">
        <v>261</v>
      </c>
      <c r="H241" s="194">
        <v>111.527</v>
      </c>
      <c r="I241" s="195"/>
      <c r="J241" s="196">
        <f>ROUND(I241*H241,2)</f>
        <v>0</v>
      </c>
      <c r="K241" s="197"/>
      <c r="L241" s="36"/>
      <c r="M241" s="198" t="s">
        <v>1</v>
      </c>
      <c r="N241" s="199" t="s">
        <v>38</v>
      </c>
      <c r="O241" s="68"/>
      <c r="P241" s="200">
        <f>O241*H241</f>
        <v>0</v>
      </c>
      <c r="Q241" s="200">
        <v>0</v>
      </c>
      <c r="R241" s="200">
        <f>Q241*H241</f>
        <v>0</v>
      </c>
      <c r="S241" s="200">
        <v>0</v>
      </c>
      <c r="T241" s="201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02" t="s">
        <v>123</v>
      </c>
      <c r="AT241" s="202" t="s">
        <v>125</v>
      </c>
      <c r="AU241" s="202" t="s">
        <v>83</v>
      </c>
      <c r="AY241" s="14" t="s">
        <v>124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4" t="s">
        <v>81</v>
      </c>
      <c r="BK241" s="203">
        <f>ROUND(I241*H241,2)</f>
        <v>0</v>
      </c>
      <c r="BL241" s="14" t="s">
        <v>123</v>
      </c>
      <c r="BM241" s="202" t="s">
        <v>792</v>
      </c>
    </row>
    <row r="242" spans="1:65" s="1" customFormat="1" ht="21.75" customHeight="1">
      <c r="A242" s="31"/>
      <c r="B242" s="32"/>
      <c r="C242" s="190" t="s">
        <v>508</v>
      </c>
      <c r="D242" s="190" t="s">
        <v>125</v>
      </c>
      <c r="E242" s="191" t="s">
        <v>793</v>
      </c>
      <c r="F242" s="192" t="s">
        <v>794</v>
      </c>
      <c r="G242" s="193" t="s">
        <v>261</v>
      </c>
      <c r="H242" s="194">
        <v>446.108</v>
      </c>
      <c r="I242" s="195"/>
      <c r="J242" s="196">
        <f>ROUND(I242*H242,2)</f>
        <v>0</v>
      </c>
      <c r="K242" s="197"/>
      <c r="L242" s="36"/>
      <c r="M242" s="198" t="s">
        <v>1</v>
      </c>
      <c r="N242" s="199" t="s">
        <v>38</v>
      </c>
      <c r="O242" s="68"/>
      <c r="P242" s="200">
        <f>O242*H242</f>
        <v>0</v>
      </c>
      <c r="Q242" s="200">
        <v>0</v>
      </c>
      <c r="R242" s="200">
        <f>Q242*H242</f>
        <v>0</v>
      </c>
      <c r="S242" s="200">
        <v>0</v>
      </c>
      <c r="T242" s="201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02" t="s">
        <v>123</v>
      </c>
      <c r="AT242" s="202" t="s">
        <v>125</v>
      </c>
      <c r="AU242" s="202" t="s">
        <v>83</v>
      </c>
      <c r="AY242" s="14" t="s">
        <v>124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4" t="s">
        <v>81</v>
      </c>
      <c r="BK242" s="203">
        <f>ROUND(I242*H242,2)</f>
        <v>0</v>
      </c>
      <c r="BL242" s="14" t="s">
        <v>123</v>
      </c>
      <c r="BM242" s="202" t="s">
        <v>795</v>
      </c>
    </row>
    <row r="243" spans="2:51" s="12" customFormat="1" ht="11.25">
      <c r="B243" s="218"/>
      <c r="C243" s="219"/>
      <c r="D243" s="220" t="s">
        <v>182</v>
      </c>
      <c r="E243" s="221" t="s">
        <v>1</v>
      </c>
      <c r="F243" s="222" t="s">
        <v>796</v>
      </c>
      <c r="G243" s="219"/>
      <c r="H243" s="223">
        <v>446.108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182</v>
      </c>
      <c r="AU243" s="229" t="s">
        <v>83</v>
      </c>
      <c r="AV243" s="12" t="s">
        <v>83</v>
      </c>
      <c r="AW243" s="12" t="s">
        <v>30</v>
      </c>
      <c r="AX243" s="12" t="s">
        <v>81</v>
      </c>
      <c r="AY243" s="229" t="s">
        <v>124</v>
      </c>
    </row>
    <row r="244" spans="2:63" s="10" customFormat="1" ht="22.5" customHeight="1">
      <c r="B244" s="176"/>
      <c r="C244" s="177"/>
      <c r="D244" s="178" t="s">
        <v>72</v>
      </c>
      <c r="E244" s="216" t="s">
        <v>208</v>
      </c>
      <c r="F244" s="216" t="s">
        <v>209</v>
      </c>
      <c r="G244" s="177"/>
      <c r="H244" s="177"/>
      <c r="I244" s="180"/>
      <c r="J244" s="217">
        <f>BK244</f>
        <v>0</v>
      </c>
      <c r="K244" s="177"/>
      <c r="L244" s="182"/>
      <c r="M244" s="183"/>
      <c r="N244" s="184"/>
      <c r="O244" s="184"/>
      <c r="P244" s="185">
        <f>P245</f>
        <v>0</v>
      </c>
      <c r="Q244" s="184"/>
      <c r="R244" s="185">
        <f>R245</f>
        <v>0</v>
      </c>
      <c r="S244" s="184"/>
      <c r="T244" s="186">
        <f>T245</f>
        <v>0</v>
      </c>
      <c r="AR244" s="187" t="s">
        <v>81</v>
      </c>
      <c r="AT244" s="188" t="s">
        <v>72</v>
      </c>
      <c r="AU244" s="188" t="s">
        <v>81</v>
      </c>
      <c r="AY244" s="187" t="s">
        <v>124</v>
      </c>
      <c r="BK244" s="189">
        <f>BK245</f>
        <v>0</v>
      </c>
    </row>
    <row r="245" spans="1:65" s="1" customFormat="1" ht="21.75" customHeight="1">
      <c r="A245" s="31"/>
      <c r="B245" s="32"/>
      <c r="C245" s="190" t="s">
        <v>513</v>
      </c>
      <c r="D245" s="190" t="s">
        <v>125</v>
      </c>
      <c r="E245" s="191" t="s">
        <v>797</v>
      </c>
      <c r="F245" s="192" t="s">
        <v>798</v>
      </c>
      <c r="G245" s="193" t="s">
        <v>212</v>
      </c>
      <c r="H245" s="194">
        <v>513.195</v>
      </c>
      <c r="I245" s="195"/>
      <c r="J245" s="196">
        <f>ROUND(I245*H245,2)</f>
        <v>0</v>
      </c>
      <c r="K245" s="197"/>
      <c r="L245" s="36"/>
      <c r="M245" s="198" t="s">
        <v>1</v>
      </c>
      <c r="N245" s="199" t="s">
        <v>38</v>
      </c>
      <c r="O245" s="68"/>
      <c r="P245" s="200">
        <f>O245*H245</f>
        <v>0</v>
      </c>
      <c r="Q245" s="200">
        <v>0</v>
      </c>
      <c r="R245" s="200">
        <f>Q245*H245</f>
        <v>0</v>
      </c>
      <c r="S245" s="200">
        <v>0</v>
      </c>
      <c r="T245" s="201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02" t="s">
        <v>123</v>
      </c>
      <c r="AT245" s="202" t="s">
        <v>125</v>
      </c>
      <c r="AU245" s="202" t="s">
        <v>83</v>
      </c>
      <c r="AY245" s="14" t="s">
        <v>124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4" t="s">
        <v>81</v>
      </c>
      <c r="BK245" s="203">
        <f>ROUND(I245*H245,2)</f>
        <v>0</v>
      </c>
      <c r="BL245" s="14" t="s">
        <v>123</v>
      </c>
      <c r="BM245" s="202" t="s">
        <v>799</v>
      </c>
    </row>
    <row r="246" spans="2:63" s="10" customFormat="1" ht="25.5" customHeight="1">
      <c r="B246" s="176"/>
      <c r="C246" s="177"/>
      <c r="D246" s="178" t="s">
        <v>72</v>
      </c>
      <c r="E246" s="179" t="s">
        <v>800</v>
      </c>
      <c r="F246" s="179" t="s">
        <v>801</v>
      </c>
      <c r="G246" s="177"/>
      <c r="H246" s="177"/>
      <c r="I246" s="180"/>
      <c r="J246" s="181">
        <f>BK246</f>
        <v>0</v>
      </c>
      <c r="K246" s="177"/>
      <c r="L246" s="182"/>
      <c r="M246" s="183"/>
      <c r="N246" s="184"/>
      <c r="O246" s="184"/>
      <c r="P246" s="185">
        <f>P247</f>
        <v>0</v>
      </c>
      <c r="Q246" s="184"/>
      <c r="R246" s="185">
        <f>R247</f>
        <v>0.4784915999999999</v>
      </c>
      <c r="S246" s="184"/>
      <c r="T246" s="186">
        <f>T247</f>
        <v>0</v>
      </c>
      <c r="AR246" s="187" t="s">
        <v>83</v>
      </c>
      <c r="AT246" s="188" t="s">
        <v>72</v>
      </c>
      <c r="AU246" s="188" t="s">
        <v>73</v>
      </c>
      <c r="AY246" s="187" t="s">
        <v>124</v>
      </c>
      <c r="BK246" s="189">
        <f>BK247</f>
        <v>0</v>
      </c>
    </row>
    <row r="247" spans="2:63" s="10" customFormat="1" ht="22.5" customHeight="1">
      <c r="B247" s="176"/>
      <c r="C247" s="177"/>
      <c r="D247" s="178" t="s">
        <v>72</v>
      </c>
      <c r="E247" s="216" t="s">
        <v>802</v>
      </c>
      <c r="F247" s="216" t="s">
        <v>803</v>
      </c>
      <c r="G247" s="177"/>
      <c r="H247" s="177"/>
      <c r="I247" s="180"/>
      <c r="J247" s="217">
        <f>BK247</f>
        <v>0</v>
      </c>
      <c r="K247" s="177"/>
      <c r="L247" s="182"/>
      <c r="M247" s="183"/>
      <c r="N247" s="184"/>
      <c r="O247" s="184"/>
      <c r="P247" s="185">
        <f>SUM(P248:P268)</f>
        <v>0</v>
      </c>
      <c r="Q247" s="184"/>
      <c r="R247" s="185">
        <f>SUM(R248:R268)</f>
        <v>0.4784915999999999</v>
      </c>
      <c r="S247" s="184"/>
      <c r="T247" s="186">
        <f>SUM(T248:T268)</f>
        <v>0</v>
      </c>
      <c r="AR247" s="187" t="s">
        <v>83</v>
      </c>
      <c r="AT247" s="188" t="s">
        <v>72</v>
      </c>
      <c r="AU247" s="188" t="s">
        <v>81</v>
      </c>
      <c r="AY247" s="187" t="s">
        <v>124</v>
      </c>
      <c r="BK247" s="189">
        <f>SUM(BK248:BK268)</f>
        <v>0</v>
      </c>
    </row>
    <row r="248" spans="1:65" s="1" customFormat="1" ht="21.75" customHeight="1">
      <c r="A248" s="31"/>
      <c r="B248" s="32"/>
      <c r="C248" s="190" t="s">
        <v>518</v>
      </c>
      <c r="D248" s="190" t="s">
        <v>125</v>
      </c>
      <c r="E248" s="191" t="s">
        <v>804</v>
      </c>
      <c r="F248" s="192" t="s">
        <v>805</v>
      </c>
      <c r="G248" s="193" t="s">
        <v>180</v>
      </c>
      <c r="H248" s="194">
        <v>90.57</v>
      </c>
      <c r="I248" s="195"/>
      <c r="J248" s="196">
        <f>ROUND(I248*H248,2)</f>
        <v>0</v>
      </c>
      <c r="K248" s="197"/>
      <c r="L248" s="36"/>
      <c r="M248" s="198" t="s">
        <v>1</v>
      </c>
      <c r="N248" s="199" t="s">
        <v>38</v>
      </c>
      <c r="O248" s="68"/>
      <c r="P248" s="200">
        <f>O248*H248</f>
        <v>0</v>
      </c>
      <c r="Q248" s="200">
        <v>0</v>
      </c>
      <c r="R248" s="200">
        <f>Q248*H248</f>
        <v>0</v>
      </c>
      <c r="S248" s="200">
        <v>0</v>
      </c>
      <c r="T248" s="201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202" t="s">
        <v>289</v>
      </c>
      <c r="AT248" s="202" t="s">
        <v>125</v>
      </c>
      <c r="AU248" s="202" t="s">
        <v>83</v>
      </c>
      <c r="AY248" s="14" t="s">
        <v>124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4" t="s">
        <v>81</v>
      </c>
      <c r="BK248" s="203">
        <f>ROUND(I248*H248,2)</f>
        <v>0</v>
      </c>
      <c r="BL248" s="14" t="s">
        <v>289</v>
      </c>
      <c r="BM248" s="202" t="s">
        <v>806</v>
      </c>
    </row>
    <row r="249" spans="2:51" s="12" customFormat="1" ht="11.25">
      <c r="B249" s="218"/>
      <c r="C249" s="219"/>
      <c r="D249" s="220" t="s">
        <v>182</v>
      </c>
      <c r="E249" s="221" t="s">
        <v>1</v>
      </c>
      <c r="F249" s="222" t="s">
        <v>807</v>
      </c>
      <c r="G249" s="219"/>
      <c r="H249" s="223">
        <v>90.57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182</v>
      </c>
      <c r="AU249" s="229" t="s">
        <v>83</v>
      </c>
      <c r="AV249" s="12" t="s">
        <v>83</v>
      </c>
      <c r="AW249" s="12" t="s">
        <v>30</v>
      </c>
      <c r="AX249" s="12" t="s">
        <v>81</v>
      </c>
      <c r="AY249" s="229" t="s">
        <v>124</v>
      </c>
    </row>
    <row r="250" spans="1:65" s="1" customFormat="1" ht="16.5" customHeight="1">
      <c r="A250" s="31"/>
      <c r="B250" s="32"/>
      <c r="C250" s="233" t="s">
        <v>523</v>
      </c>
      <c r="D250" s="233" t="s">
        <v>320</v>
      </c>
      <c r="E250" s="234" t="s">
        <v>808</v>
      </c>
      <c r="F250" s="235" t="s">
        <v>809</v>
      </c>
      <c r="G250" s="236" t="s">
        <v>212</v>
      </c>
      <c r="H250" s="237">
        <v>0.032</v>
      </c>
      <c r="I250" s="238"/>
      <c r="J250" s="239">
        <f>ROUND(I250*H250,2)</f>
        <v>0</v>
      </c>
      <c r="K250" s="240"/>
      <c r="L250" s="241"/>
      <c r="M250" s="242" t="s">
        <v>1</v>
      </c>
      <c r="N250" s="243" t="s">
        <v>38</v>
      </c>
      <c r="O250" s="68"/>
      <c r="P250" s="200">
        <f>O250*H250</f>
        <v>0</v>
      </c>
      <c r="Q250" s="200">
        <v>1</v>
      </c>
      <c r="R250" s="200">
        <f>Q250*H250</f>
        <v>0.032</v>
      </c>
      <c r="S250" s="200">
        <v>0</v>
      </c>
      <c r="T250" s="201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02" t="s">
        <v>372</v>
      </c>
      <c r="AT250" s="202" t="s">
        <v>320</v>
      </c>
      <c r="AU250" s="202" t="s">
        <v>83</v>
      </c>
      <c r="AY250" s="14" t="s">
        <v>124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4" t="s">
        <v>81</v>
      </c>
      <c r="BK250" s="203">
        <f>ROUND(I250*H250,2)</f>
        <v>0</v>
      </c>
      <c r="BL250" s="14" t="s">
        <v>289</v>
      </c>
      <c r="BM250" s="202" t="s">
        <v>810</v>
      </c>
    </row>
    <row r="251" spans="2:51" s="12" customFormat="1" ht="11.25">
      <c r="B251" s="218"/>
      <c r="C251" s="219"/>
      <c r="D251" s="220" t="s">
        <v>182</v>
      </c>
      <c r="E251" s="219"/>
      <c r="F251" s="222" t="s">
        <v>811</v>
      </c>
      <c r="G251" s="219"/>
      <c r="H251" s="223">
        <v>0.032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182</v>
      </c>
      <c r="AU251" s="229" t="s">
        <v>83</v>
      </c>
      <c r="AV251" s="12" t="s">
        <v>83</v>
      </c>
      <c r="AW251" s="12" t="s">
        <v>4</v>
      </c>
      <c r="AX251" s="12" t="s">
        <v>81</v>
      </c>
      <c r="AY251" s="229" t="s">
        <v>124</v>
      </c>
    </row>
    <row r="252" spans="1:65" s="1" customFormat="1" ht="21.75" customHeight="1">
      <c r="A252" s="31"/>
      <c r="B252" s="32"/>
      <c r="C252" s="190" t="s">
        <v>528</v>
      </c>
      <c r="D252" s="190" t="s">
        <v>125</v>
      </c>
      <c r="E252" s="191" t="s">
        <v>812</v>
      </c>
      <c r="F252" s="192" t="s">
        <v>813</v>
      </c>
      <c r="G252" s="193" t="s">
        <v>180</v>
      </c>
      <c r="H252" s="194">
        <v>90.57</v>
      </c>
      <c r="I252" s="195"/>
      <c r="J252" s="196">
        <f>ROUND(I252*H252,2)</f>
        <v>0</v>
      </c>
      <c r="K252" s="197"/>
      <c r="L252" s="36"/>
      <c r="M252" s="198" t="s">
        <v>1</v>
      </c>
      <c r="N252" s="199" t="s">
        <v>38</v>
      </c>
      <c r="O252" s="68"/>
      <c r="P252" s="200">
        <f>O252*H252</f>
        <v>0</v>
      </c>
      <c r="Q252" s="200">
        <v>0</v>
      </c>
      <c r="R252" s="200">
        <f>Q252*H252</f>
        <v>0</v>
      </c>
      <c r="S252" s="200">
        <v>0</v>
      </c>
      <c r="T252" s="201">
        <f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202" t="s">
        <v>289</v>
      </c>
      <c r="AT252" s="202" t="s">
        <v>125</v>
      </c>
      <c r="AU252" s="202" t="s">
        <v>83</v>
      </c>
      <c r="AY252" s="14" t="s">
        <v>124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4" t="s">
        <v>81</v>
      </c>
      <c r="BK252" s="203">
        <f>ROUND(I252*H252,2)</f>
        <v>0</v>
      </c>
      <c r="BL252" s="14" t="s">
        <v>289</v>
      </c>
      <c r="BM252" s="202" t="s">
        <v>814</v>
      </c>
    </row>
    <row r="253" spans="2:51" s="12" customFormat="1" ht="11.25">
      <c r="B253" s="218"/>
      <c r="C253" s="219"/>
      <c r="D253" s="220" t="s">
        <v>182</v>
      </c>
      <c r="E253" s="221" t="s">
        <v>1</v>
      </c>
      <c r="F253" s="222" t="s">
        <v>807</v>
      </c>
      <c r="G253" s="219"/>
      <c r="H253" s="223">
        <v>90.57</v>
      </c>
      <c r="I253" s="224"/>
      <c r="J253" s="219"/>
      <c r="K253" s="219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182</v>
      </c>
      <c r="AU253" s="229" t="s">
        <v>83</v>
      </c>
      <c r="AV253" s="12" t="s">
        <v>83</v>
      </c>
      <c r="AW253" s="12" t="s">
        <v>30</v>
      </c>
      <c r="AX253" s="12" t="s">
        <v>81</v>
      </c>
      <c r="AY253" s="229" t="s">
        <v>124</v>
      </c>
    </row>
    <row r="254" spans="1:65" s="1" customFormat="1" ht="16.5" customHeight="1">
      <c r="A254" s="31"/>
      <c r="B254" s="32"/>
      <c r="C254" s="233" t="s">
        <v>533</v>
      </c>
      <c r="D254" s="233" t="s">
        <v>320</v>
      </c>
      <c r="E254" s="234" t="s">
        <v>815</v>
      </c>
      <c r="F254" s="235" t="s">
        <v>816</v>
      </c>
      <c r="G254" s="236" t="s">
        <v>212</v>
      </c>
      <c r="H254" s="237">
        <v>0.041</v>
      </c>
      <c r="I254" s="238"/>
      <c r="J254" s="239">
        <f>ROUND(I254*H254,2)</f>
        <v>0</v>
      </c>
      <c r="K254" s="240"/>
      <c r="L254" s="241"/>
      <c r="M254" s="242" t="s">
        <v>1</v>
      </c>
      <c r="N254" s="243" t="s">
        <v>38</v>
      </c>
      <c r="O254" s="68"/>
      <c r="P254" s="200">
        <f>O254*H254</f>
        <v>0</v>
      </c>
      <c r="Q254" s="200">
        <v>1</v>
      </c>
      <c r="R254" s="200">
        <f>Q254*H254</f>
        <v>0.041</v>
      </c>
      <c r="S254" s="200">
        <v>0</v>
      </c>
      <c r="T254" s="201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202" t="s">
        <v>372</v>
      </c>
      <c r="AT254" s="202" t="s">
        <v>320</v>
      </c>
      <c r="AU254" s="202" t="s">
        <v>83</v>
      </c>
      <c r="AY254" s="14" t="s">
        <v>124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4" t="s">
        <v>81</v>
      </c>
      <c r="BK254" s="203">
        <f>ROUND(I254*H254,2)</f>
        <v>0</v>
      </c>
      <c r="BL254" s="14" t="s">
        <v>289</v>
      </c>
      <c r="BM254" s="202" t="s">
        <v>817</v>
      </c>
    </row>
    <row r="255" spans="2:51" s="12" customFormat="1" ht="11.25">
      <c r="B255" s="218"/>
      <c r="C255" s="219"/>
      <c r="D255" s="220" t="s">
        <v>182</v>
      </c>
      <c r="E255" s="219"/>
      <c r="F255" s="222" t="s">
        <v>818</v>
      </c>
      <c r="G255" s="219"/>
      <c r="H255" s="223">
        <v>0.041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182</v>
      </c>
      <c r="AU255" s="229" t="s">
        <v>83</v>
      </c>
      <c r="AV255" s="12" t="s">
        <v>83</v>
      </c>
      <c r="AW255" s="12" t="s">
        <v>4</v>
      </c>
      <c r="AX255" s="12" t="s">
        <v>81</v>
      </c>
      <c r="AY255" s="229" t="s">
        <v>124</v>
      </c>
    </row>
    <row r="256" spans="1:65" s="1" customFormat="1" ht="21.75" customHeight="1">
      <c r="A256" s="31"/>
      <c r="B256" s="32"/>
      <c r="C256" s="190" t="s">
        <v>537</v>
      </c>
      <c r="D256" s="190" t="s">
        <v>125</v>
      </c>
      <c r="E256" s="191" t="s">
        <v>819</v>
      </c>
      <c r="F256" s="192" t="s">
        <v>820</v>
      </c>
      <c r="G256" s="193" t="s">
        <v>180</v>
      </c>
      <c r="H256" s="194">
        <v>24.15</v>
      </c>
      <c r="I256" s="195"/>
      <c r="J256" s="196">
        <f>ROUND(I256*H256,2)</f>
        <v>0</v>
      </c>
      <c r="K256" s="197"/>
      <c r="L256" s="36"/>
      <c r="M256" s="198" t="s">
        <v>1</v>
      </c>
      <c r="N256" s="199" t="s">
        <v>38</v>
      </c>
      <c r="O256" s="68"/>
      <c r="P256" s="200">
        <f>O256*H256</f>
        <v>0</v>
      </c>
      <c r="Q256" s="200">
        <v>0</v>
      </c>
      <c r="R256" s="200">
        <f>Q256*H256</f>
        <v>0</v>
      </c>
      <c r="S256" s="200">
        <v>0</v>
      </c>
      <c r="T256" s="201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202" t="s">
        <v>289</v>
      </c>
      <c r="AT256" s="202" t="s">
        <v>125</v>
      </c>
      <c r="AU256" s="202" t="s">
        <v>83</v>
      </c>
      <c r="AY256" s="14" t="s">
        <v>124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4" t="s">
        <v>81</v>
      </c>
      <c r="BK256" s="203">
        <f>ROUND(I256*H256,2)</f>
        <v>0</v>
      </c>
      <c r="BL256" s="14" t="s">
        <v>289</v>
      </c>
      <c r="BM256" s="202" t="s">
        <v>821</v>
      </c>
    </row>
    <row r="257" spans="2:51" s="12" customFormat="1" ht="22.5">
      <c r="B257" s="218"/>
      <c r="C257" s="219"/>
      <c r="D257" s="220" t="s">
        <v>182</v>
      </c>
      <c r="E257" s="221" t="s">
        <v>1</v>
      </c>
      <c r="F257" s="222" t="s">
        <v>822</v>
      </c>
      <c r="G257" s="219"/>
      <c r="H257" s="223">
        <v>24.15</v>
      </c>
      <c r="I257" s="224"/>
      <c r="J257" s="219"/>
      <c r="K257" s="219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182</v>
      </c>
      <c r="AU257" s="229" t="s">
        <v>83</v>
      </c>
      <c r="AV257" s="12" t="s">
        <v>83</v>
      </c>
      <c r="AW257" s="12" t="s">
        <v>30</v>
      </c>
      <c r="AX257" s="12" t="s">
        <v>81</v>
      </c>
      <c r="AY257" s="229" t="s">
        <v>124</v>
      </c>
    </row>
    <row r="258" spans="1:65" s="1" customFormat="1" ht="21.75" customHeight="1">
      <c r="A258" s="31"/>
      <c r="B258" s="32"/>
      <c r="C258" s="233" t="s">
        <v>541</v>
      </c>
      <c r="D258" s="233" t="s">
        <v>320</v>
      </c>
      <c r="E258" s="234" t="s">
        <v>823</v>
      </c>
      <c r="F258" s="235" t="s">
        <v>824</v>
      </c>
      <c r="G258" s="236" t="s">
        <v>180</v>
      </c>
      <c r="H258" s="237">
        <v>28.98</v>
      </c>
      <c r="I258" s="238"/>
      <c r="J258" s="239">
        <f>ROUND(I258*H258,2)</f>
        <v>0</v>
      </c>
      <c r="K258" s="240"/>
      <c r="L258" s="241"/>
      <c r="M258" s="242" t="s">
        <v>1</v>
      </c>
      <c r="N258" s="243" t="s">
        <v>38</v>
      </c>
      <c r="O258" s="68"/>
      <c r="P258" s="200">
        <f>O258*H258</f>
        <v>0</v>
      </c>
      <c r="Q258" s="200">
        <v>0.0002</v>
      </c>
      <c r="R258" s="200">
        <f>Q258*H258</f>
        <v>0.005796</v>
      </c>
      <c r="S258" s="200">
        <v>0</v>
      </c>
      <c r="T258" s="201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202" t="s">
        <v>372</v>
      </c>
      <c r="AT258" s="202" t="s">
        <v>320</v>
      </c>
      <c r="AU258" s="202" t="s">
        <v>83</v>
      </c>
      <c r="AY258" s="14" t="s">
        <v>124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4" t="s">
        <v>81</v>
      </c>
      <c r="BK258" s="203">
        <f>ROUND(I258*H258,2)</f>
        <v>0</v>
      </c>
      <c r="BL258" s="14" t="s">
        <v>289</v>
      </c>
      <c r="BM258" s="202" t="s">
        <v>825</v>
      </c>
    </row>
    <row r="259" spans="2:51" s="12" customFormat="1" ht="11.25">
      <c r="B259" s="218"/>
      <c r="C259" s="219"/>
      <c r="D259" s="220" t="s">
        <v>182</v>
      </c>
      <c r="E259" s="219"/>
      <c r="F259" s="222" t="s">
        <v>826</v>
      </c>
      <c r="G259" s="219"/>
      <c r="H259" s="223">
        <v>28.98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182</v>
      </c>
      <c r="AU259" s="229" t="s">
        <v>83</v>
      </c>
      <c r="AV259" s="12" t="s">
        <v>83</v>
      </c>
      <c r="AW259" s="12" t="s">
        <v>4</v>
      </c>
      <c r="AX259" s="12" t="s">
        <v>81</v>
      </c>
      <c r="AY259" s="229" t="s">
        <v>124</v>
      </c>
    </row>
    <row r="260" spans="1:65" s="1" customFormat="1" ht="21.75" customHeight="1">
      <c r="A260" s="31"/>
      <c r="B260" s="32"/>
      <c r="C260" s="190" t="s">
        <v>545</v>
      </c>
      <c r="D260" s="190" t="s">
        <v>125</v>
      </c>
      <c r="E260" s="191" t="s">
        <v>827</v>
      </c>
      <c r="F260" s="192" t="s">
        <v>828</v>
      </c>
      <c r="G260" s="193" t="s">
        <v>180</v>
      </c>
      <c r="H260" s="194">
        <v>44.9</v>
      </c>
      <c r="I260" s="195"/>
      <c r="J260" s="196">
        <f>ROUND(I260*H260,2)</f>
        <v>0</v>
      </c>
      <c r="K260" s="197"/>
      <c r="L260" s="36"/>
      <c r="M260" s="198" t="s">
        <v>1</v>
      </c>
      <c r="N260" s="199" t="s">
        <v>38</v>
      </c>
      <c r="O260" s="68"/>
      <c r="P260" s="200">
        <f>O260*H260</f>
        <v>0</v>
      </c>
      <c r="Q260" s="200">
        <v>0.0004</v>
      </c>
      <c r="R260" s="200">
        <f>Q260*H260</f>
        <v>0.01796</v>
      </c>
      <c r="S260" s="200">
        <v>0</v>
      </c>
      <c r="T260" s="201">
        <f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202" t="s">
        <v>289</v>
      </c>
      <c r="AT260" s="202" t="s">
        <v>125</v>
      </c>
      <c r="AU260" s="202" t="s">
        <v>83</v>
      </c>
      <c r="AY260" s="14" t="s">
        <v>124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4" t="s">
        <v>81</v>
      </c>
      <c r="BK260" s="203">
        <f>ROUND(I260*H260,2)</f>
        <v>0</v>
      </c>
      <c r="BL260" s="14" t="s">
        <v>289</v>
      </c>
      <c r="BM260" s="202" t="s">
        <v>829</v>
      </c>
    </row>
    <row r="261" spans="2:51" s="12" customFormat="1" ht="11.25">
      <c r="B261" s="218"/>
      <c r="C261" s="219"/>
      <c r="D261" s="220" t="s">
        <v>182</v>
      </c>
      <c r="E261" s="221" t="s">
        <v>1</v>
      </c>
      <c r="F261" s="222" t="s">
        <v>830</v>
      </c>
      <c r="G261" s="219"/>
      <c r="H261" s="223">
        <v>44.9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182</v>
      </c>
      <c r="AU261" s="229" t="s">
        <v>83</v>
      </c>
      <c r="AV261" s="12" t="s">
        <v>83</v>
      </c>
      <c r="AW261" s="12" t="s">
        <v>30</v>
      </c>
      <c r="AX261" s="12" t="s">
        <v>81</v>
      </c>
      <c r="AY261" s="229" t="s">
        <v>124</v>
      </c>
    </row>
    <row r="262" spans="1:65" s="1" customFormat="1" ht="16.5" customHeight="1">
      <c r="A262" s="31"/>
      <c r="B262" s="32"/>
      <c r="C262" s="233" t="s">
        <v>549</v>
      </c>
      <c r="D262" s="233" t="s">
        <v>320</v>
      </c>
      <c r="E262" s="234" t="s">
        <v>831</v>
      </c>
      <c r="F262" s="235" t="s">
        <v>832</v>
      </c>
      <c r="G262" s="236" t="s">
        <v>180</v>
      </c>
      <c r="H262" s="237">
        <v>51.635</v>
      </c>
      <c r="I262" s="238"/>
      <c r="J262" s="239">
        <f>ROUND(I262*H262,2)</f>
        <v>0</v>
      </c>
      <c r="K262" s="240"/>
      <c r="L262" s="241"/>
      <c r="M262" s="242" t="s">
        <v>1</v>
      </c>
      <c r="N262" s="243" t="s">
        <v>38</v>
      </c>
      <c r="O262" s="68"/>
      <c r="P262" s="200">
        <f>O262*H262</f>
        <v>0</v>
      </c>
      <c r="Q262" s="200">
        <v>0.0048</v>
      </c>
      <c r="R262" s="200">
        <f>Q262*H262</f>
        <v>0.24784799999999996</v>
      </c>
      <c r="S262" s="200">
        <v>0</v>
      </c>
      <c r="T262" s="201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202" t="s">
        <v>372</v>
      </c>
      <c r="AT262" s="202" t="s">
        <v>320</v>
      </c>
      <c r="AU262" s="202" t="s">
        <v>83</v>
      </c>
      <c r="AY262" s="14" t="s">
        <v>124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14" t="s">
        <v>81</v>
      </c>
      <c r="BK262" s="203">
        <f>ROUND(I262*H262,2)</f>
        <v>0</v>
      </c>
      <c r="BL262" s="14" t="s">
        <v>289</v>
      </c>
      <c r="BM262" s="202" t="s">
        <v>833</v>
      </c>
    </row>
    <row r="263" spans="2:51" s="12" customFormat="1" ht="11.25">
      <c r="B263" s="218"/>
      <c r="C263" s="219"/>
      <c r="D263" s="220" t="s">
        <v>182</v>
      </c>
      <c r="E263" s="219"/>
      <c r="F263" s="222" t="s">
        <v>834</v>
      </c>
      <c r="G263" s="219"/>
      <c r="H263" s="223">
        <v>51.635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182</v>
      </c>
      <c r="AU263" s="229" t="s">
        <v>83</v>
      </c>
      <c r="AV263" s="12" t="s">
        <v>83</v>
      </c>
      <c r="AW263" s="12" t="s">
        <v>4</v>
      </c>
      <c r="AX263" s="12" t="s">
        <v>81</v>
      </c>
      <c r="AY263" s="229" t="s">
        <v>124</v>
      </c>
    </row>
    <row r="264" spans="1:65" s="1" customFormat="1" ht="21.75" customHeight="1">
      <c r="A264" s="31"/>
      <c r="B264" s="32"/>
      <c r="C264" s="190" t="s">
        <v>555</v>
      </c>
      <c r="D264" s="190" t="s">
        <v>125</v>
      </c>
      <c r="E264" s="191" t="s">
        <v>835</v>
      </c>
      <c r="F264" s="192" t="s">
        <v>836</v>
      </c>
      <c r="G264" s="193" t="s">
        <v>180</v>
      </c>
      <c r="H264" s="194">
        <v>21.735</v>
      </c>
      <c r="I264" s="195"/>
      <c r="J264" s="196">
        <f>ROUND(I264*H264,2)</f>
        <v>0</v>
      </c>
      <c r="K264" s="197"/>
      <c r="L264" s="36"/>
      <c r="M264" s="198" t="s">
        <v>1</v>
      </c>
      <c r="N264" s="199" t="s">
        <v>38</v>
      </c>
      <c r="O264" s="68"/>
      <c r="P264" s="200">
        <f>O264*H264</f>
        <v>0</v>
      </c>
      <c r="Q264" s="200">
        <v>0.0004</v>
      </c>
      <c r="R264" s="200">
        <f>Q264*H264</f>
        <v>0.008694</v>
      </c>
      <c r="S264" s="200">
        <v>0</v>
      </c>
      <c r="T264" s="201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202" t="s">
        <v>289</v>
      </c>
      <c r="AT264" s="202" t="s">
        <v>125</v>
      </c>
      <c r="AU264" s="202" t="s">
        <v>83</v>
      </c>
      <c r="AY264" s="14" t="s">
        <v>124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4" t="s">
        <v>81</v>
      </c>
      <c r="BK264" s="203">
        <f>ROUND(I264*H264,2)</f>
        <v>0</v>
      </c>
      <c r="BL264" s="14" t="s">
        <v>289</v>
      </c>
      <c r="BM264" s="202" t="s">
        <v>837</v>
      </c>
    </row>
    <row r="265" spans="2:51" s="12" customFormat="1" ht="22.5">
      <c r="B265" s="218"/>
      <c r="C265" s="219"/>
      <c r="D265" s="220" t="s">
        <v>182</v>
      </c>
      <c r="E265" s="221" t="s">
        <v>1</v>
      </c>
      <c r="F265" s="222" t="s">
        <v>838</v>
      </c>
      <c r="G265" s="219"/>
      <c r="H265" s="223">
        <v>21.735</v>
      </c>
      <c r="I265" s="224"/>
      <c r="J265" s="219"/>
      <c r="K265" s="219"/>
      <c r="L265" s="225"/>
      <c r="M265" s="226"/>
      <c r="N265" s="227"/>
      <c r="O265" s="227"/>
      <c r="P265" s="227"/>
      <c r="Q265" s="227"/>
      <c r="R265" s="227"/>
      <c r="S265" s="227"/>
      <c r="T265" s="228"/>
      <c r="AT265" s="229" t="s">
        <v>182</v>
      </c>
      <c r="AU265" s="229" t="s">
        <v>83</v>
      </c>
      <c r="AV265" s="12" t="s">
        <v>83</v>
      </c>
      <c r="AW265" s="12" t="s">
        <v>30</v>
      </c>
      <c r="AX265" s="12" t="s">
        <v>81</v>
      </c>
      <c r="AY265" s="229" t="s">
        <v>124</v>
      </c>
    </row>
    <row r="266" spans="1:65" s="1" customFormat="1" ht="16.5" customHeight="1">
      <c r="A266" s="31"/>
      <c r="B266" s="32"/>
      <c r="C266" s="233" t="s">
        <v>559</v>
      </c>
      <c r="D266" s="233" t="s">
        <v>320</v>
      </c>
      <c r="E266" s="234" t="s">
        <v>831</v>
      </c>
      <c r="F266" s="235" t="s">
        <v>832</v>
      </c>
      <c r="G266" s="236" t="s">
        <v>180</v>
      </c>
      <c r="H266" s="237">
        <v>26.082</v>
      </c>
      <c r="I266" s="238"/>
      <c r="J266" s="239">
        <f>ROUND(I266*H266,2)</f>
        <v>0</v>
      </c>
      <c r="K266" s="240"/>
      <c r="L266" s="241"/>
      <c r="M266" s="242" t="s">
        <v>1</v>
      </c>
      <c r="N266" s="243" t="s">
        <v>38</v>
      </c>
      <c r="O266" s="68"/>
      <c r="P266" s="200">
        <f>O266*H266</f>
        <v>0</v>
      </c>
      <c r="Q266" s="200">
        <v>0.0048</v>
      </c>
      <c r="R266" s="200">
        <f>Q266*H266</f>
        <v>0.1251936</v>
      </c>
      <c r="S266" s="200">
        <v>0</v>
      </c>
      <c r="T266" s="201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202" t="s">
        <v>372</v>
      </c>
      <c r="AT266" s="202" t="s">
        <v>320</v>
      </c>
      <c r="AU266" s="202" t="s">
        <v>83</v>
      </c>
      <c r="AY266" s="14" t="s">
        <v>124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4" t="s">
        <v>81</v>
      </c>
      <c r="BK266" s="203">
        <f>ROUND(I266*H266,2)</f>
        <v>0</v>
      </c>
      <c r="BL266" s="14" t="s">
        <v>289</v>
      </c>
      <c r="BM266" s="202" t="s">
        <v>839</v>
      </c>
    </row>
    <row r="267" spans="2:51" s="12" customFormat="1" ht="11.25">
      <c r="B267" s="218"/>
      <c r="C267" s="219"/>
      <c r="D267" s="220" t="s">
        <v>182</v>
      </c>
      <c r="E267" s="219"/>
      <c r="F267" s="222" t="s">
        <v>840</v>
      </c>
      <c r="G267" s="219"/>
      <c r="H267" s="223">
        <v>26.082</v>
      </c>
      <c r="I267" s="224"/>
      <c r="J267" s="219"/>
      <c r="K267" s="219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182</v>
      </c>
      <c r="AU267" s="229" t="s">
        <v>83</v>
      </c>
      <c r="AV267" s="12" t="s">
        <v>83</v>
      </c>
      <c r="AW267" s="12" t="s">
        <v>4</v>
      </c>
      <c r="AX267" s="12" t="s">
        <v>81</v>
      </c>
      <c r="AY267" s="229" t="s">
        <v>124</v>
      </c>
    </row>
    <row r="268" spans="1:65" s="1" customFormat="1" ht="21.75" customHeight="1">
      <c r="A268" s="31"/>
      <c r="B268" s="32"/>
      <c r="C268" s="190" t="s">
        <v>563</v>
      </c>
      <c r="D268" s="190" t="s">
        <v>125</v>
      </c>
      <c r="E268" s="191" t="s">
        <v>841</v>
      </c>
      <c r="F268" s="192" t="s">
        <v>842</v>
      </c>
      <c r="G268" s="193" t="s">
        <v>212</v>
      </c>
      <c r="H268" s="194">
        <v>0.478</v>
      </c>
      <c r="I268" s="195"/>
      <c r="J268" s="196">
        <f>ROUND(I268*H268,2)</f>
        <v>0</v>
      </c>
      <c r="K268" s="197"/>
      <c r="L268" s="36"/>
      <c r="M268" s="204" t="s">
        <v>1</v>
      </c>
      <c r="N268" s="205" t="s">
        <v>38</v>
      </c>
      <c r="O268" s="206"/>
      <c r="P268" s="207">
        <f>O268*H268</f>
        <v>0</v>
      </c>
      <c r="Q268" s="207">
        <v>0</v>
      </c>
      <c r="R268" s="207">
        <f>Q268*H268</f>
        <v>0</v>
      </c>
      <c r="S268" s="207">
        <v>0</v>
      </c>
      <c r="T268" s="208">
        <f>S268*H268</f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202" t="s">
        <v>289</v>
      </c>
      <c r="AT268" s="202" t="s">
        <v>125</v>
      </c>
      <c r="AU268" s="202" t="s">
        <v>83</v>
      </c>
      <c r="AY268" s="14" t="s">
        <v>124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14" t="s">
        <v>81</v>
      </c>
      <c r="BK268" s="203">
        <f>ROUND(I268*H268,2)</f>
        <v>0</v>
      </c>
      <c r="BL268" s="14" t="s">
        <v>289</v>
      </c>
      <c r="BM268" s="202" t="s">
        <v>843</v>
      </c>
    </row>
    <row r="269" spans="1:31" s="1" customFormat="1" ht="6.75" customHeight="1">
      <c r="A269" s="31"/>
      <c r="B269" s="51"/>
      <c r="C269" s="52"/>
      <c r="D269" s="52"/>
      <c r="E269" s="52"/>
      <c r="F269" s="52"/>
      <c r="G269" s="52"/>
      <c r="H269" s="52"/>
      <c r="I269" s="148"/>
      <c r="J269" s="52"/>
      <c r="K269" s="52"/>
      <c r="L269" s="36"/>
      <c r="M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</row>
  </sheetData>
  <sheetProtection sheet="1" objects="1" scenarios="1" formatColumns="0" formatRows="0" autoFilter="0"/>
  <autoFilter ref="C127:K268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zoomScalePageLayoutView="0" workbookViewId="0" topLeftCell="A107">
      <selection activeCell="F149" sqref="F14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5" customWidth="1"/>
    <col min="10" max="10" width="20.140625" style="0" customWidth="1"/>
    <col min="11" max="11" width="20.1406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95</v>
      </c>
    </row>
    <row r="3" spans="2:46" ht="6.7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83</v>
      </c>
    </row>
    <row r="4" spans="2:46" ht="24.75" customHeight="1">
      <c r="B4" s="17"/>
      <c r="D4" s="109" t="s">
        <v>99</v>
      </c>
      <c r="L4" s="17"/>
      <c r="M4" s="110" t="s">
        <v>10</v>
      </c>
      <c r="AT4" s="14" t="s">
        <v>4</v>
      </c>
    </row>
    <row r="5" spans="2:12" ht="6.75" customHeight="1">
      <c r="B5" s="17"/>
      <c r="L5" s="17"/>
    </row>
    <row r="6" spans="2:12" ht="12" customHeight="1">
      <c r="B6" s="17"/>
      <c r="D6" s="97" t="s">
        <v>16</v>
      </c>
      <c r="L6" s="17"/>
    </row>
    <row r="7" spans="2:12" ht="16.5" customHeight="1">
      <c r="B7" s="17"/>
      <c r="E7" s="248" t="str">
        <f>'Rekapitulace stavby'!K6</f>
        <v>III/19910 LESNÁ</v>
      </c>
      <c r="F7" s="249"/>
      <c r="G7" s="249"/>
      <c r="H7" s="249"/>
      <c r="L7" s="17"/>
    </row>
    <row r="8" spans="1:31" s="1" customFormat="1" ht="12" customHeight="1">
      <c r="A8" s="31"/>
      <c r="B8" s="36"/>
      <c r="C8" s="31"/>
      <c r="D8" s="97" t="s">
        <v>100</v>
      </c>
      <c r="E8" s="31"/>
      <c r="F8" s="31"/>
      <c r="G8" s="31"/>
      <c r="H8" s="31"/>
      <c r="I8" s="11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1" customFormat="1" ht="16.5" customHeight="1">
      <c r="A9" s="31"/>
      <c r="B9" s="36"/>
      <c r="C9" s="31"/>
      <c r="D9" s="31"/>
      <c r="E9" s="290" t="s">
        <v>844</v>
      </c>
      <c r="F9" s="291"/>
      <c r="G9" s="291"/>
      <c r="H9" s="291"/>
      <c r="I9" s="11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1" customFormat="1" ht="11.25">
      <c r="A10" s="31"/>
      <c r="B10" s="36"/>
      <c r="C10" s="31"/>
      <c r="D10" s="31"/>
      <c r="E10" s="31"/>
      <c r="F10" s="31"/>
      <c r="G10" s="31"/>
      <c r="H10" s="31"/>
      <c r="I10" s="11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1" customFormat="1" ht="12" customHeight="1">
      <c r="A11" s="31"/>
      <c r="B11" s="36"/>
      <c r="C11" s="31"/>
      <c r="D11" s="97" t="s">
        <v>18</v>
      </c>
      <c r="E11" s="31"/>
      <c r="F11" s="112" t="s">
        <v>1</v>
      </c>
      <c r="G11" s="31"/>
      <c r="H11" s="31"/>
      <c r="I11" s="113" t="s">
        <v>19</v>
      </c>
      <c r="J11" s="112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1" customFormat="1" ht="12" customHeight="1">
      <c r="A12" s="31"/>
      <c r="B12" s="36"/>
      <c r="C12" s="31"/>
      <c r="D12" s="97" t="s">
        <v>20</v>
      </c>
      <c r="E12" s="31"/>
      <c r="F12" s="112" t="s">
        <v>21</v>
      </c>
      <c r="G12" s="31"/>
      <c r="H12" s="31"/>
      <c r="I12" s="113" t="s">
        <v>22</v>
      </c>
      <c r="J12" s="114" t="str">
        <f>'Rekapitulace stavby'!AN8</f>
        <v>7. 2. 2020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1" customFormat="1" ht="10.5" customHeight="1">
      <c r="A13" s="31"/>
      <c r="B13" s="36"/>
      <c r="C13" s="31"/>
      <c r="D13" s="31"/>
      <c r="E13" s="31"/>
      <c r="F13" s="31"/>
      <c r="G13" s="31"/>
      <c r="H13" s="31"/>
      <c r="I13" s="11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1" customFormat="1" ht="12" customHeight="1">
      <c r="A14" s="31"/>
      <c r="B14" s="36"/>
      <c r="C14" s="31"/>
      <c r="D14" s="97" t="s">
        <v>24</v>
      </c>
      <c r="E14" s="31"/>
      <c r="F14" s="31"/>
      <c r="G14" s="31"/>
      <c r="H14" s="31"/>
      <c r="I14" s="113" t="s">
        <v>25</v>
      </c>
      <c r="J14" s="112">
        <f>IF('Rekapitulace stavby'!AN10="","",'Rekapitulace stavby'!AN10)</f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" customFormat="1" ht="18" customHeight="1">
      <c r="A15" s="31"/>
      <c r="B15" s="36"/>
      <c r="C15" s="31"/>
      <c r="D15" s="31"/>
      <c r="E15" s="112" t="str">
        <f>IF('Rekapitulace stavby'!E11="","",'Rekapitulace stavby'!E11)</f>
        <v> </v>
      </c>
      <c r="F15" s="31"/>
      <c r="G15" s="31"/>
      <c r="H15" s="31"/>
      <c r="I15" s="113" t="s">
        <v>26</v>
      </c>
      <c r="J15" s="112">
        <f>IF('Rekapitulace stavby'!AN11="","",'Rekapitulace stavby'!AN11)</f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" customFormat="1" ht="6.75" customHeight="1">
      <c r="A16" s="31"/>
      <c r="B16" s="36"/>
      <c r="C16" s="31"/>
      <c r="D16" s="31"/>
      <c r="E16" s="31"/>
      <c r="F16" s="31"/>
      <c r="G16" s="31"/>
      <c r="H16" s="31"/>
      <c r="I16" s="11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12" customHeight="1">
      <c r="A17" s="31"/>
      <c r="B17" s="36"/>
      <c r="C17" s="31"/>
      <c r="D17" s="97" t="s">
        <v>27</v>
      </c>
      <c r="E17" s="31"/>
      <c r="F17" s="31"/>
      <c r="G17" s="31"/>
      <c r="H17" s="31"/>
      <c r="I17" s="113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8" customHeight="1">
      <c r="A18" s="31"/>
      <c r="B18" s="36"/>
      <c r="C18" s="31"/>
      <c r="D18" s="31"/>
      <c r="E18" s="292" t="str">
        <f>'Rekapitulace stavby'!E14</f>
        <v>Vyplň údaj</v>
      </c>
      <c r="F18" s="293"/>
      <c r="G18" s="293"/>
      <c r="H18" s="293"/>
      <c r="I18" s="113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6.75" customHeight="1">
      <c r="A19" s="31"/>
      <c r="B19" s="36"/>
      <c r="C19" s="31"/>
      <c r="D19" s="31"/>
      <c r="E19" s="31"/>
      <c r="F19" s="31"/>
      <c r="G19" s="31"/>
      <c r="H19" s="31"/>
      <c r="I19" s="11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12" customHeight="1">
      <c r="A20" s="31"/>
      <c r="B20" s="36"/>
      <c r="C20" s="31"/>
      <c r="D20" s="97" t="s">
        <v>29</v>
      </c>
      <c r="E20" s="31"/>
      <c r="F20" s="31"/>
      <c r="G20" s="31"/>
      <c r="H20" s="31"/>
      <c r="I20" s="113" t="s">
        <v>25</v>
      </c>
      <c r="J20" s="112">
        <f>IF('Rekapitulace stavby'!AN16="","",'Rekapitulace stavby'!AN16)</f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8" customHeight="1">
      <c r="A21" s="31"/>
      <c r="B21" s="36"/>
      <c r="C21" s="31"/>
      <c r="D21" s="31"/>
      <c r="E21" s="112" t="str">
        <f>IF('Rekapitulace stavby'!E17="","",'Rekapitulace stavby'!E17)</f>
        <v> </v>
      </c>
      <c r="F21" s="31"/>
      <c r="G21" s="31"/>
      <c r="H21" s="31"/>
      <c r="I21" s="113" t="s">
        <v>26</v>
      </c>
      <c r="J21" s="112">
        <f>IF('Rekapitulace stavby'!AN17="","",'Rekapitulace stavby'!AN17)</f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6.75" customHeight="1">
      <c r="A22" s="31"/>
      <c r="B22" s="36"/>
      <c r="C22" s="31"/>
      <c r="D22" s="31"/>
      <c r="E22" s="31"/>
      <c r="F22" s="31"/>
      <c r="G22" s="31"/>
      <c r="H22" s="31"/>
      <c r="I22" s="11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12" customHeight="1">
      <c r="A23" s="31"/>
      <c r="B23" s="36"/>
      <c r="C23" s="31"/>
      <c r="D23" s="97" t="s">
        <v>31</v>
      </c>
      <c r="E23" s="31"/>
      <c r="F23" s="31"/>
      <c r="G23" s="31"/>
      <c r="H23" s="31"/>
      <c r="I23" s="113" t="s">
        <v>25</v>
      </c>
      <c r="J23" s="112">
        <f>IF('Rekapitulace stavby'!AN19="","",'Rekapitulace stavby'!AN19)</f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8" customHeight="1">
      <c r="A24" s="31"/>
      <c r="B24" s="36"/>
      <c r="C24" s="31"/>
      <c r="D24" s="31"/>
      <c r="E24" s="112" t="str">
        <f>IF('Rekapitulace stavby'!E20="","",'Rekapitulace stavby'!E20)</f>
        <v> </v>
      </c>
      <c r="F24" s="31"/>
      <c r="G24" s="31"/>
      <c r="H24" s="31"/>
      <c r="I24" s="113" t="s">
        <v>26</v>
      </c>
      <c r="J24" s="112">
        <f>IF('Rekapitulace stavby'!AN20="","",'Rekapitulace stavby'!AN20)</f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1" customFormat="1" ht="6.75" customHeight="1">
      <c r="A25" s="31"/>
      <c r="B25" s="36"/>
      <c r="C25" s="31"/>
      <c r="D25" s="31"/>
      <c r="E25" s="31"/>
      <c r="F25" s="31"/>
      <c r="G25" s="31"/>
      <c r="H25" s="31"/>
      <c r="I25" s="11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1" customFormat="1" ht="12" customHeight="1">
      <c r="A26" s="31"/>
      <c r="B26" s="36"/>
      <c r="C26" s="31"/>
      <c r="D26" s="97" t="s">
        <v>32</v>
      </c>
      <c r="E26" s="31"/>
      <c r="F26" s="31"/>
      <c r="G26" s="31"/>
      <c r="H26" s="31"/>
      <c r="I26" s="11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7" customFormat="1" ht="16.5" customHeight="1">
      <c r="A27" s="115"/>
      <c r="B27" s="116"/>
      <c r="C27" s="115"/>
      <c r="D27" s="115"/>
      <c r="E27" s="294" t="s">
        <v>1</v>
      </c>
      <c r="F27" s="294"/>
      <c r="G27" s="294"/>
      <c r="H27" s="2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1" customFormat="1" ht="6.75" customHeight="1">
      <c r="A28" s="31"/>
      <c r="B28" s="36"/>
      <c r="C28" s="31"/>
      <c r="D28" s="31"/>
      <c r="E28" s="31"/>
      <c r="F28" s="31"/>
      <c r="G28" s="31"/>
      <c r="H28" s="31"/>
      <c r="I28" s="11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75" customHeight="1">
      <c r="A29" s="31"/>
      <c r="B29" s="36"/>
      <c r="C29" s="31"/>
      <c r="D29" s="119"/>
      <c r="E29" s="119"/>
      <c r="F29" s="119"/>
      <c r="G29" s="119"/>
      <c r="H29" s="119"/>
      <c r="I29" s="120"/>
      <c r="J29" s="119"/>
      <c r="K29" s="119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24.75" customHeight="1">
      <c r="A30" s="31"/>
      <c r="B30" s="36"/>
      <c r="C30" s="31"/>
      <c r="D30" s="121" t="s">
        <v>33</v>
      </c>
      <c r="E30" s="31"/>
      <c r="F30" s="31"/>
      <c r="G30" s="31"/>
      <c r="H30" s="31"/>
      <c r="I30" s="111"/>
      <c r="J30" s="122">
        <f>ROUND(J121,2)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6.75" customHeight="1">
      <c r="A31" s="31"/>
      <c r="B31" s="36"/>
      <c r="C31" s="31"/>
      <c r="D31" s="119"/>
      <c r="E31" s="119"/>
      <c r="F31" s="119"/>
      <c r="G31" s="119"/>
      <c r="H31" s="119"/>
      <c r="I31" s="120"/>
      <c r="J31" s="119"/>
      <c r="K31" s="119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25" customHeight="1">
      <c r="A32" s="31"/>
      <c r="B32" s="36"/>
      <c r="C32" s="31"/>
      <c r="D32" s="31"/>
      <c r="E32" s="31"/>
      <c r="F32" s="123" t="s">
        <v>35</v>
      </c>
      <c r="G32" s="31"/>
      <c r="H32" s="31"/>
      <c r="I32" s="124" t="s">
        <v>34</v>
      </c>
      <c r="J32" s="123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25" customHeight="1">
      <c r="A33" s="31"/>
      <c r="B33" s="36"/>
      <c r="C33" s="31"/>
      <c r="D33" s="125" t="s">
        <v>37</v>
      </c>
      <c r="E33" s="97" t="s">
        <v>38</v>
      </c>
      <c r="F33" s="126">
        <f>ROUND((SUM(BE121:BE151)),2)</f>
        <v>0</v>
      </c>
      <c r="G33" s="31"/>
      <c r="H33" s="31"/>
      <c r="I33" s="127">
        <v>0.21</v>
      </c>
      <c r="J33" s="126">
        <f>ROUND(((SUM(BE121:BE151))*I33),2)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25" customHeight="1">
      <c r="A34" s="31"/>
      <c r="B34" s="36"/>
      <c r="C34" s="31"/>
      <c r="D34" s="31"/>
      <c r="E34" s="97" t="s">
        <v>39</v>
      </c>
      <c r="F34" s="126">
        <f>ROUND((SUM(BF121:BF151)),2)</f>
        <v>0</v>
      </c>
      <c r="G34" s="31"/>
      <c r="H34" s="31"/>
      <c r="I34" s="127">
        <v>0.15</v>
      </c>
      <c r="J34" s="126">
        <f>ROUND(((SUM(BF121:BF151))*I34),2)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25" customHeight="1" hidden="1">
      <c r="A35" s="31"/>
      <c r="B35" s="36"/>
      <c r="C35" s="31"/>
      <c r="D35" s="31"/>
      <c r="E35" s="97" t="s">
        <v>40</v>
      </c>
      <c r="F35" s="126">
        <f>ROUND((SUM(BG121:BG151)),2)</f>
        <v>0</v>
      </c>
      <c r="G35" s="31"/>
      <c r="H35" s="31"/>
      <c r="I35" s="127">
        <v>0.21</v>
      </c>
      <c r="J35" s="12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14.25" customHeight="1" hidden="1">
      <c r="A36" s="31"/>
      <c r="B36" s="36"/>
      <c r="C36" s="31"/>
      <c r="D36" s="31"/>
      <c r="E36" s="97" t="s">
        <v>41</v>
      </c>
      <c r="F36" s="126">
        <f>ROUND((SUM(BH121:BH151)),2)</f>
        <v>0</v>
      </c>
      <c r="G36" s="31"/>
      <c r="H36" s="31"/>
      <c r="I36" s="127">
        <v>0.15</v>
      </c>
      <c r="J36" s="126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14.25" customHeight="1" hidden="1">
      <c r="A37" s="31"/>
      <c r="B37" s="36"/>
      <c r="C37" s="31"/>
      <c r="D37" s="31"/>
      <c r="E37" s="97" t="s">
        <v>42</v>
      </c>
      <c r="F37" s="126">
        <f>ROUND((SUM(BI121:BI151)),2)</f>
        <v>0</v>
      </c>
      <c r="G37" s="31"/>
      <c r="H37" s="31"/>
      <c r="I37" s="127">
        <v>0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6.75" customHeight="1">
      <c r="A38" s="31"/>
      <c r="B38" s="36"/>
      <c r="C38" s="31"/>
      <c r="D38" s="31"/>
      <c r="E38" s="31"/>
      <c r="F38" s="31"/>
      <c r="G38" s="31"/>
      <c r="H38" s="31"/>
      <c r="I38" s="11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24.75" customHeight="1">
      <c r="A39" s="31"/>
      <c r="B39" s="36"/>
      <c r="C39" s="128"/>
      <c r="D39" s="129" t="s">
        <v>43</v>
      </c>
      <c r="E39" s="130"/>
      <c r="F39" s="130"/>
      <c r="G39" s="131" t="s">
        <v>44</v>
      </c>
      <c r="H39" s="132" t="s">
        <v>45</v>
      </c>
      <c r="I39" s="133"/>
      <c r="J39" s="134">
        <f>SUM(J30:J37)</f>
        <v>0</v>
      </c>
      <c r="K39" s="135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1" customFormat="1" ht="14.25" customHeight="1">
      <c r="A40" s="31"/>
      <c r="B40" s="36"/>
      <c r="C40" s="31"/>
      <c r="D40" s="31"/>
      <c r="E40" s="31"/>
      <c r="F40" s="31"/>
      <c r="G40" s="31"/>
      <c r="H40" s="31"/>
      <c r="I40" s="11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ht="14.25" customHeight="1">
      <c r="B41" s="17"/>
      <c r="L41" s="17"/>
    </row>
    <row r="42" spans="2:12" ht="14.25" customHeight="1">
      <c r="B42" s="17"/>
      <c r="L42" s="17"/>
    </row>
    <row r="43" spans="2:12" ht="14.25" customHeight="1">
      <c r="B43" s="17"/>
      <c r="L43" s="17"/>
    </row>
    <row r="44" spans="2:12" ht="14.25" customHeight="1">
      <c r="B44" s="17"/>
      <c r="L44" s="17"/>
    </row>
    <row r="45" spans="2:12" ht="14.25" customHeight="1">
      <c r="B45" s="17"/>
      <c r="L45" s="17"/>
    </row>
    <row r="46" spans="2:12" ht="14.25" customHeight="1">
      <c r="B46" s="17"/>
      <c r="L46" s="17"/>
    </row>
    <row r="47" spans="2:12" ht="14.25" customHeight="1">
      <c r="B47" s="17"/>
      <c r="L47" s="17"/>
    </row>
    <row r="48" spans="2:12" ht="14.25" customHeight="1">
      <c r="B48" s="17"/>
      <c r="L48" s="17"/>
    </row>
    <row r="49" spans="2:12" ht="14.25" customHeight="1">
      <c r="B49" s="17"/>
      <c r="L49" s="17"/>
    </row>
    <row r="50" spans="2:12" s="1" customFormat="1" ht="14.25" customHeight="1">
      <c r="B50" s="48"/>
      <c r="D50" s="136" t="s">
        <v>46</v>
      </c>
      <c r="E50" s="137"/>
      <c r="F50" s="137"/>
      <c r="G50" s="136" t="s">
        <v>47</v>
      </c>
      <c r="H50" s="137"/>
      <c r="I50" s="138"/>
      <c r="J50" s="137"/>
      <c r="K50" s="137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1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2"/>
      <c r="J61" s="143" t="s">
        <v>49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1" customFormat="1" ht="12.75">
      <c r="A65" s="31"/>
      <c r="B65" s="36"/>
      <c r="C65" s="31"/>
      <c r="D65" s="136" t="s">
        <v>50</v>
      </c>
      <c r="E65" s="144"/>
      <c r="F65" s="144"/>
      <c r="G65" s="136" t="s">
        <v>51</v>
      </c>
      <c r="H65" s="144"/>
      <c r="I65" s="145"/>
      <c r="J65" s="144"/>
      <c r="K65" s="144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1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2"/>
      <c r="J76" s="143" t="s">
        <v>49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1" customFormat="1" ht="14.25" customHeight="1">
      <c r="A77" s="31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1" customFormat="1" ht="6.75" customHeight="1">
      <c r="A81" s="31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" customFormat="1" ht="24.7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111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" customFormat="1" ht="6.75" customHeight="1">
      <c r="A83" s="31"/>
      <c r="B83" s="32"/>
      <c r="C83" s="33"/>
      <c r="D83" s="33"/>
      <c r="E83" s="33"/>
      <c r="F83" s="33"/>
      <c r="G83" s="33"/>
      <c r="H83" s="33"/>
      <c r="I83" s="111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1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" customFormat="1" ht="16.5" customHeight="1">
      <c r="A85" s="31"/>
      <c r="B85" s="32"/>
      <c r="C85" s="33"/>
      <c r="D85" s="33"/>
      <c r="E85" s="246" t="str">
        <f>E7</f>
        <v>III/19910 LESNÁ</v>
      </c>
      <c r="F85" s="247"/>
      <c r="G85" s="247"/>
      <c r="H85" s="247"/>
      <c r="I85" s="111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111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" customFormat="1" ht="16.5" customHeight="1">
      <c r="A87" s="31"/>
      <c r="B87" s="32"/>
      <c r="C87" s="33"/>
      <c r="D87" s="33"/>
      <c r="E87" s="276" t="str">
        <f>E9</f>
        <v>SO 201a - Demolice</v>
      </c>
      <c r="F87" s="245"/>
      <c r="G87" s="245"/>
      <c r="H87" s="245"/>
      <c r="I87" s="111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1" customFormat="1" ht="6.75" customHeight="1">
      <c r="A88" s="31"/>
      <c r="B88" s="32"/>
      <c r="C88" s="33"/>
      <c r="D88" s="33"/>
      <c r="E88" s="33"/>
      <c r="F88" s="33"/>
      <c r="G88" s="33"/>
      <c r="H88" s="33"/>
      <c r="I88" s="111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1" customFormat="1" ht="12" customHeight="1">
      <c r="A89" s="31"/>
      <c r="B89" s="32"/>
      <c r="C89" s="26" t="s">
        <v>20</v>
      </c>
      <c r="D89" s="33"/>
      <c r="E89" s="33"/>
      <c r="F89" s="24" t="str">
        <f>F12</f>
        <v> </v>
      </c>
      <c r="G89" s="33"/>
      <c r="H89" s="33"/>
      <c r="I89" s="113" t="s">
        <v>22</v>
      </c>
      <c r="J89" s="63" t="str">
        <f>IF(J12="","",J12)</f>
        <v>7. 2. 2020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1" customFormat="1" ht="6.75" customHeight="1">
      <c r="A90" s="31"/>
      <c r="B90" s="32"/>
      <c r="C90" s="33"/>
      <c r="D90" s="33"/>
      <c r="E90" s="33"/>
      <c r="F90" s="33"/>
      <c r="G90" s="33"/>
      <c r="H90" s="33"/>
      <c r="I90" s="111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1" customFormat="1" ht="15" customHeight="1">
      <c r="A91" s="31"/>
      <c r="B91" s="32"/>
      <c r="C91" s="26" t="s">
        <v>24</v>
      </c>
      <c r="D91" s="33"/>
      <c r="E91" s="33"/>
      <c r="F91" s="24" t="str">
        <f>E15</f>
        <v> </v>
      </c>
      <c r="G91" s="33"/>
      <c r="H91" s="33"/>
      <c r="I91" s="113" t="s">
        <v>29</v>
      </c>
      <c r="J91" s="29" t="str">
        <f>E21</f>
        <v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1" customFormat="1" ht="15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3" t="s">
        <v>31</v>
      </c>
      <c r="J92" s="29" t="str">
        <f>E24</f>
        <v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1" customFormat="1" ht="9.75" customHeight="1">
      <c r="A93" s="31"/>
      <c r="B93" s="32"/>
      <c r="C93" s="33"/>
      <c r="D93" s="33"/>
      <c r="E93" s="33"/>
      <c r="F93" s="33"/>
      <c r="G93" s="33"/>
      <c r="H93" s="33"/>
      <c r="I93" s="111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1" customFormat="1" ht="29.25" customHeight="1">
      <c r="A94" s="31"/>
      <c r="B94" s="32"/>
      <c r="C94" s="152" t="s">
        <v>103</v>
      </c>
      <c r="D94" s="40"/>
      <c r="E94" s="40"/>
      <c r="F94" s="40"/>
      <c r="G94" s="40"/>
      <c r="H94" s="40"/>
      <c r="I94" s="153"/>
      <c r="J94" s="154" t="s">
        <v>104</v>
      </c>
      <c r="K94" s="4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1" customFormat="1" ht="9.75" customHeight="1">
      <c r="A95" s="31"/>
      <c r="B95" s="32"/>
      <c r="C95" s="33"/>
      <c r="D95" s="33"/>
      <c r="E95" s="33"/>
      <c r="F95" s="33"/>
      <c r="G95" s="33"/>
      <c r="H95" s="33"/>
      <c r="I95" s="111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1" customFormat="1" ht="22.5" customHeight="1">
      <c r="A96" s="31"/>
      <c r="B96" s="32"/>
      <c r="C96" s="155" t="s">
        <v>105</v>
      </c>
      <c r="D96" s="33"/>
      <c r="E96" s="33"/>
      <c r="F96" s="33"/>
      <c r="G96" s="33"/>
      <c r="H96" s="33"/>
      <c r="I96" s="111"/>
      <c r="J96" s="80">
        <f>J121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2:12" s="8" customFormat="1" ht="24.75" customHeight="1">
      <c r="B97" s="156"/>
      <c r="C97" s="157"/>
      <c r="D97" s="158" t="s">
        <v>169</v>
      </c>
      <c r="E97" s="159"/>
      <c r="F97" s="159"/>
      <c r="G97" s="159"/>
      <c r="H97" s="159"/>
      <c r="I97" s="160"/>
      <c r="J97" s="161">
        <f>J122</f>
        <v>0</v>
      </c>
      <c r="K97" s="157"/>
      <c r="L97" s="162"/>
    </row>
    <row r="98" spans="2:12" s="11" customFormat="1" ht="19.5" customHeight="1">
      <c r="B98" s="209"/>
      <c r="C98" s="210"/>
      <c r="D98" s="211" t="s">
        <v>225</v>
      </c>
      <c r="E98" s="212"/>
      <c r="F98" s="212"/>
      <c r="G98" s="212"/>
      <c r="H98" s="212"/>
      <c r="I98" s="213"/>
      <c r="J98" s="214">
        <f>J123</f>
        <v>0</v>
      </c>
      <c r="K98" s="210"/>
      <c r="L98" s="215"/>
    </row>
    <row r="99" spans="2:12" s="11" customFormat="1" ht="19.5" customHeight="1">
      <c r="B99" s="209"/>
      <c r="C99" s="210"/>
      <c r="D99" s="211" t="s">
        <v>171</v>
      </c>
      <c r="E99" s="212"/>
      <c r="F99" s="212"/>
      <c r="G99" s="212"/>
      <c r="H99" s="212"/>
      <c r="I99" s="213"/>
      <c r="J99" s="214">
        <f>J135</f>
        <v>0</v>
      </c>
      <c r="K99" s="210"/>
      <c r="L99" s="215"/>
    </row>
    <row r="100" spans="2:12" s="11" customFormat="1" ht="19.5" customHeight="1">
      <c r="B100" s="209"/>
      <c r="C100" s="210"/>
      <c r="D100" s="211" t="s">
        <v>228</v>
      </c>
      <c r="E100" s="212"/>
      <c r="F100" s="212"/>
      <c r="G100" s="212"/>
      <c r="H100" s="212"/>
      <c r="I100" s="213"/>
      <c r="J100" s="214">
        <f>J144</f>
        <v>0</v>
      </c>
      <c r="K100" s="210"/>
      <c r="L100" s="215"/>
    </row>
    <row r="101" spans="2:12" s="8" customFormat="1" ht="24.75" customHeight="1">
      <c r="B101" s="156"/>
      <c r="C101" s="157"/>
      <c r="D101" s="158" t="s">
        <v>107</v>
      </c>
      <c r="E101" s="159"/>
      <c r="F101" s="159"/>
      <c r="G101" s="159"/>
      <c r="H101" s="159"/>
      <c r="I101" s="160"/>
      <c r="J101" s="161">
        <f>J150</f>
        <v>0</v>
      </c>
      <c r="K101" s="157"/>
      <c r="L101" s="162"/>
    </row>
    <row r="102" spans="1:31" s="1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111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1" customFormat="1" ht="6.75" customHeight="1">
      <c r="A103" s="31"/>
      <c r="B103" s="51"/>
      <c r="C103" s="52"/>
      <c r="D103" s="52"/>
      <c r="E103" s="52"/>
      <c r="F103" s="52"/>
      <c r="G103" s="52"/>
      <c r="H103" s="52"/>
      <c r="I103" s="148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1" customFormat="1" ht="6.75" customHeight="1">
      <c r="A107" s="31"/>
      <c r="B107" s="53"/>
      <c r="C107" s="54"/>
      <c r="D107" s="54"/>
      <c r="E107" s="54"/>
      <c r="F107" s="54"/>
      <c r="G107" s="54"/>
      <c r="H107" s="54"/>
      <c r="I107" s="151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1" customFormat="1" ht="24.75" customHeight="1">
      <c r="A108" s="31"/>
      <c r="B108" s="32"/>
      <c r="C108" s="20" t="s">
        <v>108</v>
      </c>
      <c r="D108" s="33"/>
      <c r="E108" s="33"/>
      <c r="F108" s="33"/>
      <c r="G108" s="33"/>
      <c r="H108" s="33"/>
      <c r="I108" s="111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1" customFormat="1" ht="6.75" customHeight="1">
      <c r="A109" s="31"/>
      <c r="B109" s="32"/>
      <c r="C109" s="33"/>
      <c r="D109" s="33"/>
      <c r="E109" s="33"/>
      <c r="F109" s="33"/>
      <c r="G109" s="33"/>
      <c r="H109" s="33"/>
      <c r="I109" s="111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1" customFormat="1" ht="12" customHeight="1">
      <c r="A110" s="31"/>
      <c r="B110" s="32"/>
      <c r="C110" s="26" t="s">
        <v>16</v>
      </c>
      <c r="D110" s="33"/>
      <c r="E110" s="33"/>
      <c r="F110" s="33"/>
      <c r="G110" s="33"/>
      <c r="H110" s="33"/>
      <c r="I110" s="111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1" customFormat="1" ht="16.5" customHeight="1">
      <c r="A111" s="31"/>
      <c r="B111" s="32"/>
      <c r="C111" s="33"/>
      <c r="D111" s="33"/>
      <c r="E111" s="246" t="str">
        <f>E7</f>
        <v>III/19910 LESNÁ</v>
      </c>
      <c r="F111" s="247"/>
      <c r="G111" s="247"/>
      <c r="H111" s="247"/>
      <c r="I111" s="111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1" customFormat="1" ht="12" customHeight="1">
      <c r="A112" s="31"/>
      <c r="B112" s="32"/>
      <c r="C112" s="26" t="s">
        <v>100</v>
      </c>
      <c r="D112" s="33"/>
      <c r="E112" s="33"/>
      <c r="F112" s="33"/>
      <c r="G112" s="33"/>
      <c r="H112" s="33"/>
      <c r="I112" s="111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1" customFormat="1" ht="16.5" customHeight="1">
      <c r="A113" s="31"/>
      <c r="B113" s="32"/>
      <c r="C113" s="33"/>
      <c r="D113" s="33"/>
      <c r="E113" s="276" t="str">
        <f>E9</f>
        <v>SO 201a - Demolice</v>
      </c>
      <c r="F113" s="245"/>
      <c r="G113" s="245"/>
      <c r="H113" s="245"/>
      <c r="I113" s="111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1" customFormat="1" ht="6.75" customHeight="1">
      <c r="A114" s="31"/>
      <c r="B114" s="32"/>
      <c r="C114" s="33"/>
      <c r="D114" s="33"/>
      <c r="E114" s="33"/>
      <c r="F114" s="33"/>
      <c r="G114" s="33"/>
      <c r="H114" s="33"/>
      <c r="I114" s="111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" customFormat="1" ht="12" customHeight="1">
      <c r="A115" s="31"/>
      <c r="B115" s="32"/>
      <c r="C115" s="26" t="s">
        <v>20</v>
      </c>
      <c r="D115" s="33"/>
      <c r="E115" s="33"/>
      <c r="F115" s="24" t="str">
        <f>F12</f>
        <v> </v>
      </c>
      <c r="G115" s="33"/>
      <c r="H115" s="33"/>
      <c r="I115" s="113" t="s">
        <v>22</v>
      </c>
      <c r="J115" s="63" t="str">
        <f>IF(J12="","",J12)</f>
        <v>7. 2. 2020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" customFormat="1" ht="6.75" customHeight="1">
      <c r="A116" s="31"/>
      <c r="B116" s="32"/>
      <c r="C116" s="33"/>
      <c r="D116" s="33"/>
      <c r="E116" s="33"/>
      <c r="F116" s="33"/>
      <c r="G116" s="33"/>
      <c r="H116" s="33"/>
      <c r="I116" s="111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" customFormat="1" ht="15" customHeight="1">
      <c r="A117" s="31"/>
      <c r="B117" s="32"/>
      <c r="C117" s="26" t="s">
        <v>24</v>
      </c>
      <c r="D117" s="33"/>
      <c r="E117" s="33"/>
      <c r="F117" s="24" t="str">
        <f>E15</f>
        <v> </v>
      </c>
      <c r="G117" s="33"/>
      <c r="H117" s="33"/>
      <c r="I117" s="113" t="s">
        <v>29</v>
      </c>
      <c r="J117" s="29" t="str">
        <f>E21</f>
        <v> 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15" customHeight="1">
      <c r="A118" s="31"/>
      <c r="B118" s="32"/>
      <c r="C118" s="26" t="s">
        <v>27</v>
      </c>
      <c r="D118" s="33"/>
      <c r="E118" s="33"/>
      <c r="F118" s="24" t="str">
        <f>IF(E18="","",E18)</f>
        <v>Vyplň údaj</v>
      </c>
      <c r="G118" s="33"/>
      <c r="H118" s="33"/>
      <c r="I118" s="113" t="s">
        <v>31</v>
      </c>
      <c r="J118" s="29" t="str">
        <f>E24</f>
        <v> 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" customFormat="1" ht="9.75" customHeight="1">
      <c r="A119" s="31"/>
      <c r="B119" s="32"/>
      <c r="C119" s="33"/>
      <c r="D119" s="33"/>
      <c r="E119" s="33"/>
      <c r="F119" s="33"/>
      <c r="G119" s="33"/>
      <c r="H119" s="33"/>
      <c r="I119" s="111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9" customFormat="1" ht="29.25" customHeight="1">
      <c r="A120" s="163"/>
      <c r="B120" s="164"/>
      <c r="C120" s="165" t="s">
        <v>109</v>
      </c>
      <c r="D120" s="166" t="s">
        <v>58</v>
      </c>
      <c r="E120" s="166" t="s">
        <v>54</v>
      </c>
      <c r="F120" s="166" t="s">
        <v>55</v>
      </c>
      <c r="G120" s="166" t="s">
        <v>110</v>
      </c>
      <c r="H120" s="166" t="s">
        <v>111</v>
      </c>
      <c r="I120" s="167" t="s">
        <v>112</v>
      </c>
      <c r="J120" s="168" t="s">
        <v>104</v>
      </c>
      <c r="K120" s="169" t="s">
        <v>113</v>
      </c>
      <c r="L120" s="170"/>
      <c r="M120" s="71" t="s">
        <v>1</v>
      </c>
      <c r="N120" s="72" t="s">
        <v>37</v>
      </c>
      <c r="O120" s="72" t="s">
        <v>114</v>
      </c>
      <c r="P120" s="72" t="s">
        <v>115</v>
      </c>
      <c r="Q120" s="72" t="s">
        <v>116</v>
      </c>
      <c r="R120" s="72" t="s">
        <v>117</v>
      </c>
      <c r="S120" s="72" t="s">
        <v>118</v>
      </c>
      <c r="T120" s="73" t="s">
        <v>119</v>
      </c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</row>
    <row r="121" spans="1:63" s="1" customFormat="1" ht="22.5" customHeight="1">
      <c r="A121" s="31"/>
      <c r="B121" s="32"/>
      <c r="C121" s="78" t="s">
        <v>120</v>
      </c>
      <c r="D121" s="33"/>
      <c r="E121" s="33"/>
      <c r="F121" s="33"/>
      <c r="G121" s="33"/>
      <c r="H121" s="33"/>
      <c r="I121" s="111"/>
      <c r="J121" s="171">
        <f>BK121</f>
        <v>0</v>
      </c>
      <c r="K121" s="33"/>
      <c r="L121" s="36"/>
      <c r="M121" s="74"/>
      <c r="N121" s="172"/>
      <c r="O121" s="75"/>
      <c r="P121" s="173">
        <f>P122+P150</f>
        <v>0</v>
      </c>
      <c r="Q121" s="75"/>
      <c r="R121" s="173">
        <f>R122+R150</f>
        <v>12.259082399999999</v>
      </c>
      <c r="S121" s="75"/>
      <c r="T121" s="174">
        <f>T122+T150</f>
        <v>253.94430000000003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4" t="s">
        <v>72</v>
      </c>
      <c r="AU121" s="14" t="s">
        <v>106</v>
      </c>
      <c r="BK121" s="175">
        <f>BK122+BK150</f>
        <v>0</v>
      </c>
    </row>
    <row r="122" spans="2:63" s="10" customFormat="1" ht="25.5" customHeight="1">
      <c r="B122" s="176"/>
      <c r="C122" s="177"/>
      <c r="D122" s="178" t="s">
        <v>72</v>
      </c>
      <c r="E122" s="179" t="s">
        <v>175</v>
      </c>
      <c r="F122" s="179" t="s">
        <v>176</v>
      </c>
      <c r="G122" s="177"/>
      <c r="H122" s="177"/>
      <c r="I122" s="180"/>
      <c r="J122" s="181">
        <f>BK122</f>
        <v>0</v>
      </c>
      <c r="K122" s="177"/>
      <c r="L122" s="182"/>
      <c r="M122" s="183"/>
      <c r="N122" s="184"/>
      <c r="O122" s="184"/>
      <c r="P122" s="185">
        <f>P123+P135+P144</f>
        <v>0</v>
      </c>
      <c r="Q122" s="184"/>
      <c r="R122" s="185">
        <f>R123+R135+R144</f>
        <v>12.259082399999999</v>
      </c>
      <c r="S122" s="184"/>
      <c r="T122" s="186">
        <f>T123+T135+T144</f>
        <v>253.94430000000003</v>
      </c>
      <c r="AR122" s="187" t="s">
        <v>81</v>
      </c>
      <c r="AT122" s="188" t="s">
        <v>72</v>
      </c>
      <c r="AU122" s="188" t="s">
        <v>73</v>
      </c>
      <c r="AY122" s="187" t="s">
        <v>124</v>
      </c>
      <c r="BK122" s="189">
        <f>BK123+BK135+BK144</f>
        <v>0</v>
      </c>
    </row>
    <row r="123" spans="2:63" s="10" customFormat="1" ht="22.5" customHeight="1">
      <c r="B123" s="176"/>
      <c r="C123" s="177"/>
      <c r="D123" s="178" t="s">
        <v>72</v>
      </c>
      <c r="E123" s="216" t="s">
        <v>81</v>
      </c>
      <c r="F123" s="216" t="s">
        <v>229</v>
      </c>
      <c r="G123" s="177"/>
      <c r="H123" s="177"/>
      <c r="I123" s="180"/>
      <c r="J123" s="217">
        <f>BK123</f>
        <v>0</v>
      </c>
      <c r="K123" s="177"/>
      <c r="L123" s="182"/>
      <c r="M123" s="183"/>
      <c r="N123" s="184"/>
      <c r="O123" s="184"/>
      <c r="P123" s="185">
        <f>SUM(P124:P134)</f>
        <v>0</v>
      </c>
      <c r="Q123" s="184"/>
      <c r="R123" s="185">
        <f>SUM(R124:R134)</f>
        <v>0</v>
      </c>
      <c r="S123" s="184"/>
      <c r="T123" s="186">
        <f>SUM(T124:T134)</f>
        <v>0</v>
      </c>
      <c r="AR123" s="187" t="s">
        <v>81</v>
      </c>
      <c r="AT123" s="188" t="s">
        <v>72</v>
      </c>
      <c r="AU123" s="188" t="s">
        <v>81</v>
      </c>
      <c r="AY123" s="187" t="s">
        <v>124</v>
      </c>
      <c r="BK123" s="189">
        <f>SUM(BK124:BK134)</f>
        <v>0</v>
      </c>
    </row>
    <row r="124" spans="1:65" s="1" customFormat="1" ht="21.75" customHeight="1">
      <c r="A124" s="31"/>
      <c r="B124" s="32"/>
      <c r="C124" s="190" t="s">
        <v>81</v>
      </c>
      <c r="D124" s="190" t="s">
        <v>125</v>
      </c>
      <c r="E124" s="191" t="s">
        <v>845</v>
      </c>
      <c r="F124" s="192" t="s">
        <v>846</v>
      </c>
      <c r="G124" s="193" t="s">
        <v>261</v>
      </c>
      <c r="H124" s="194">
        <v>533.91</v>
      </c>
      <c r="I124" s="195"/>
      <c r="J124" s="196">
        <f>ROUND(I124*H124,2)</f>
        <v>0</v>
      </c>
      <c r="K124" s="197"/>
      <c r="L124" s="36"/>
      <c r="M124" s="198" t="s">
        <v>1</v>
      </c>
      <c r="N124" s="199" t="s">
        <v>38</v>
      </c>
      <c r="O124" s="68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02" t="s">
        <v>123</v>
      </c>
      <c r="AT124" s="202" t="s">
        <v>125</v>
      </c>
      <c r="AU124" s="202" t="s">
        <v>83</v>
      </c>
      <c r="AY124" s="14" t="s">
        <v>124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4" t="s">
        <v>81</v>
      </c>
      <c r="BK124" s="203">
        <f>ROUND(I124*H124,2)</f>
        <v>0</v>
      </c>
      <c r="BL124" s="14" t="s">
        <v>123</v>
      </c>
      <c r="BM124" s="202" t="s">
        <v>847</v>
      </c>
    </row>
    <row r="125" spans="2:51" s="12" customFormat="1" ht="33.75">
      <c r="B125" s="218"/>
      <c r="C125" s="219"/>
      <c r="D125" s="220" t="s">
        <v>182</v>
      </c>
      <c r="E125" s="221" t="s">
        <v>1</v>
      </c>
      <c r="F125" s="222" t="s">
        <v>848</v>
      </c>
      <c r="G125" s="219"/>
      <c r="H125" s="223">
        <v>533.91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182</v>
      </c>
      <c r="AU125" s="229" t="s">
        <v>83</v>
      </c>
      <c r="AV125" s="12" t="s">
        <v>83</v>
      </c>
      <c r="AW125" s="12" t="s">
        <v>30</v>
      </c>
      <c r="AX125" s="12" t="s">
        <v>81</v>
      </c>
      <c r="AY125" s="229" t="s">
        <v>124</v>
      </c>
    </row>
    <row r="126" spans="1:65" s="1" customFormat="1" ht="21.75" customHeight="1">
      <c r="A126" s="31"/>
      <c r="B126" s="32"/>
      <c r="C126" s="190" t="s">
        <v>83</v>
      </c>
      <c r="D126" s="190" t="s">
        <v>125</v>
      </c>
      <c r="E126" s="191" t="s">
        <v>270</v>
      </c>
      <c r="F126" s="192" t="s">
        <v>271</v>
      </c>
      <c r="G126" s="193" t="s">
        <v>261</v>
      </c>
      <c r="H126" s="194">
        <v>32.8</v>
      </c>
      <c r="I126" s="195"/>
      <c r="J126" s="196">
        <f>ROUND(I126*H126,2)</f>
        <v>0</v>
      </c>
      <c r="K126" s="197"/>
      <c r="L126" s="36"/>
      <c r="M126" s="198" t="s">
        <v>1</v>
      </c>
      <c r="N126" s="199" t="s">
        <v>38</v>
      </c>
      <c r="O126" s="68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2" t="s">
        <v>123</v>
      </c>
      <c r="AT126" s="202" t="s">
        <v>125</v>
      </c>
      <c r="AU126" s="202" t="s">
        <v>83</v>
      </c>
      <c r="AY126" s="14" t="s">
        <v>124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4" t="s">
        <v>81</v>
      </c>
      <c r="BK126" s="203">
        <f>ROUND(I126*H126,2)</f>
        <v>0</v>
      </c>
      <c r="BL126" s="14" t="s">
        <v>123</v>
      </c>
      <c r="BM126" s="202" t="s">
        <v>849</v>
      </c>
    </row>
    <row r="127" spans="2:51" s="12" customFormat="1" ht="11.25">
      <c r="B127" s="218"/>
      <c r="C127" s="219"/>
      <c r="D127" s="220" t="s">
        <v>182</v>
      </c>
      <c r="E127" s="221" t="s">
        <v>1</v>
      </c>
      <c r="F127" s="222" t="s">
        <v>850</v>
      </c>
      <c r="G127" s="219"/>
      <c r="H127" s="223">
        <v>32.8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182</v>
      </c>
      <c r="AU127" s="229" t="s">
        <v>83</v>
      </c>
      <c r="AV127" s="12" t="s">
        <v>83</v>
      </c>
      <c r="AW127" s="12" t="s">
        <v>30</v>
      </c>
      <c r="AX127" s="12" t="s">
        <v>81</v>
      </c>
      <c r="AY127" s="229" t="s">
        <v>124</v>
      </c>
    </row>
    <row r="128" spans="1:65" s="1" customFormat="1" ht="21.75" customHeight="1">
      <c r="A128" s="31"/>
      <c r="B128" s="32"/>
      <c r="C128" s="190" t="s">
        <v>132</v>
      </c>
      <c r="D128" s="190" t="s">
        <v>125</v>
      </c>
      <c r="E128" s="191" t="s">
        <v>851</v>
      </c>
      <c r="F128" s="192" t="s">
        <v>852</v>
      </c>
      <c r="G128" s="193" t="s">
        <v>261</v>
      </c>
      <c r="H128" s="194">
        <v>501.11</v>
      </c>
      <c r="I128" s="195"/>
      <c r="J128" s="196">
        <f>ROUND(I128*H128,2)</f>
        <v>0</v>
      </c>
      <c r="K128" s="197"/>
      <c r="L128" s="36"/>
      <c r="M128" s="198" t="s">
        <v>1</v>
      </c>
      <c r="N128" s="199" t="s">
        <v>38</v>
      </c>
      <c r="O128" s="68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123</v>
      </c>
      <c r="AT128" s="202" t="s">
        <v>125</v>
      </c>
      <c r="AU128" s="202" t="s">
        <v>83</v>
      </c>
      <c r="AY128" s="14" t="s">
        <v>124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4" t="s">
        <v>81</v>
      </c>
      <c r="BK128" s="203">
        <f>ROUND(I128*H128,2)</f>
        <v>0</v>
      </c>
      <c r="BL128" s="14" t="s">
        <v>123</v>
      </c>
      <c r="BM128" s="202" t="s">
        <v>853</v>
      </c>
    </row>
    <row r="129" spans="2:51" s="12" customFormat="1" ht="11.25">
      <c r="B129" s="218"/>
      <c r="C129" s="219"/>
      <c r="D129" s="220" t="s">
        <v>182</v>
      </c>
      <c r="E129" s="221" t="s">
        <v>1</v>
      </c>
      <c r="F129" s="222" t="s">
        <v>854</v>
      </c>
      <c r="G129" s="219"/>
      <c r="H129" s="223">
        <v>501.11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182</v>
      </c>
      <c r="AU129" s="229" t="s">
        <v>83</v>
      </c>
      <c r="AV129" s="12" t="s">
        <v>83</v>
      </c>
      <c r="AW129" s="12" t="s">
        <v>30</v>
      </c>
      <c r="AX129" s="12" t="s">
        <v>81</v>
      </c>
      <c r="AY129" s="229" t="s">
        <v>124</v>
      </c>
    </row>
    <row r="130" spans="1:65" s="1" customFormat="1" ht="33" customHeight="1">
      <c r="A130" s="31"/>
      <c r="B130" s="32"/>
      <c r="C130" s="190" t="s">
        <v>123</v>
      </c>
      <c r="D130" s="190" t="s">
        <v>125</v>
      </c>
      <c r="E130" s="191" t="s">
        <v>855</v>
      </c>
      <c r="F130" s="192" t="s">
        <v>856</v>
      </c>
      <c r="G130" s="193" t="s">
        <v>261</v>
      </c>
      <c r="H130" s="194">
        <v>501.11</v>
      </c>
      <c r="I130" s="195"/>
      <c r="J130" s="196">
        <f>ROUND(I130*H130,2)</f>
        <v>0</v>
      </c>
      <c r="K130" s="197"/>
      <c r="L130" s="36"/>
      <c r="M130" s="198" t="s">
        <v>1</v>
      </c>
      <c r="N130" s="199" t="s">
        <v>38</v>
      </c>
      <c r="O130" s="68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123</v>
      </c>
      <c r="AT130" s="202" t="s">
        <v>125</v>
      </c>
      <c r="AU130" s="202" t="s">
        <v>83</v>
      </c>
      <c r="AY130" s="14" t="s">
        <v>124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4" t="s">
        <v>81</v>
      </c>
      <c r="BK130" s="203">
        <f>ROUND(I130*H130,2)</f>
        <v>0</v>
      </c>
      <c r="BL130" s="14" t="s">
        <v>123</v>
      </c>
      <c r="BM130" s="202" t="s">
        <v>857</v>
      </c>
    </row>
    <row r="131" spans="2:51" s="12" customFormat="1" ht="11.25">
      <c r="B131" s="218"/>
      <c r="C131" s="219"/>
      <c r="D131" s="220" t="s">
        <v>182</v>
      </c>
      <c r="E131" s="221" t="s">
        <v>1</v>
      </c>
      <c r="F131" s="222" t="s">
        <v>858</v>
      </c>
      <c r="G131" s="219"/>
      <c r="H131" s="223">
        <v>501.11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182</v>
      </c>
      <c r="AU131" s="229" t="s">
        <v>83</v>
      </c>
      <c r="AV131" s="12" t="s">
        <v>83</v>
      </c>
      <c r="AW131" s="12" t="s">
        <v>30</v>
      </c>
      <c r="AX131" s="12" t="s">
        <v>81</v>
      </c>
      <c r="AY131" s="229" t="s">
        <v>124</v>
      </c>
    </row>
    <row r="132" spans="1:65" s="1" customFormat="1" ht="21.75" customHeight="1">
      <c r="A132" s="31"/>
      <c r="B132" s="32"/>
      <c r="C132" s="190" t="s">
        <v>139</v>
      </c>
      <c r="D132" s="190" t="s">
        <v>125</v>
      </c>
      <c r="E132" s="191" t="s">
        <v>859</v>
      </c>
      <c r="F132" s="192" t="s">
        <v>860</v>
      </c>
      <c r="G132" s="193" t="s">
        <v>212</v>
      </c>
      <c r="H132" s="194">
        <v>901.998</v>
      </c>
      <c r="I132" s="195"/>
      <c r="J132" s="196">
        <f>ROUND(I132*H132,2)</f>
        <v>0</v>
      </c>
      <c r="K132" s="197"/>
      <c r="L132" s="36"/>
      <c r="M132" s="198" t="s">
        <v>1</v>
      </c>
      <c r="N132" s="199" t="s">
        <v>38</v>
      </c>
      <c r="O132" s="68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123</v>
      </c>
      <c r="AT132" s="202" t="s">
        <v>125</v>
      </c>
      <c r="AU132" s="202" t="s">
        <v>83</v>
      </c>
      <c r="AY132" s="14" t="s">
        <v>124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4" t="s">
        <v>81</v>
      </c>
      <c r="BK132" s="203">
        <f>ROUND(I132*H132,2)</f>
        <v>0</v>
      </c>
      <c r="BL132" s="14" t="s">
        <v>123</v>
      </c>
      <c r="BM132" s="202" t="s">
        <v>861</v>
      </c>
    </row>
    <row r="133" spans="2:51" s="12" customFormat="1" ht="11.25">
      <c r="B133" s="218"/>
      <c r="C133" s="219"/>
      <c r="D133" s="220" t="s">
        <v>182</v>
      </c>
      <c r="E133" s="221" t="s">
        <v>1</v>
      </c>
      <c r="F133" s="222" t="s">
        <v>862</v>
      </c>
      <c r="G133" s="219"/>
      <c r="H133" s="223">
        <v>901.998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182</v>
      </c>
      <c r="AU133" s="229" t="s">
        <v>83</v>
      </c>
      <c r="AV133" s="12" t="s">
        <v>83</v>
      </c>
      <c r="AW133" s="12" t="s">
        <v>30</v>
      </c>
      <c r="AX133" s="12" t="s">
        <v>81</v>
      </c>
      <c r="AY133" s="229" t="s">
        <v>124</v>
      </c>
    </row>
    <row r="134" spans="1:65" s="1" customFormat="1" ht="16.5" customHeight="1">
      <c r="A134" s="31"/>
      <c r="B134" s="32"/>
      <c r="C134" s="190" t="s">
        <v>143</v>
      </c>
      <c r="D134" s="190" t="s">
        <v>125</v>
      </c>
      <c r="E134" s="191" t="s">
        <v>290</v>
      </c>
      <c r="F134" s="192" t="s">
        <v>291</v>
      </c>
      <c r="G134" s="193" t="s">
        <v>261</v>
      </c>
      <c r="H134" s="194">
        <v>533.91</v>
      </c>
      <c r="I134" s="195"/>
      <c r="J134" s="196">
        <f>ROUND(I134*H134,2)</f>
        <v>0</v>
      </c>
      <c r="K134" s="197"/>
      <c r="L134" s="36"/>
      <c r="M134" s="198" t="s">
        <v>1</v>
      </c>
      <c r="N134" s="199" t="s">
        <v>38</v>
      </c>
      <c r="O134" s="68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123</v>
      </c>
      <c r="AT134" s="202" t="s">
        <v>125</v>
      </c>
      <c r="AU134" s="202" t="s">
        <v>83</v>
      </c>
      <c r="AY134" s="14" t="s">
        <v>124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4" t="s">
        <v>81</v>
      </c>
      <c r="BK134" s="203">
        <f>ROUND(I134*H134,2)</f>
        <v>0</v>
      </c>
      <c r="BL134" s="14" t="s">
        <v>123</v>
      </c>
      <c r="BM134" s="202" t="s">
        <v>863</v>
      </c>
    </row>
    <row r="135" spans="2:63" s="10" customFormat="1" ht="22.5" customHeight="1">
      <c r="B135" s="176"/>
      <c r="C135" s="177"/>
      <c r="D135" s="178" t="s">
        <v>72</v>
      </c>
      <c r="E135" s="216" t="s">
        <v>155</v>
      </c>
      <c r="F135" s="216" t="s">
        <v>188</v>
      </c>
      <c r="G135" s="177"/>
      <c r="H135" s="177"/>
      <c r="I135" s="180"/>
      <c r="J135" s="217">
        <f>BK135</f>
        <v>0</v>
      </c>
      <c r="K135" s="177"/>
      <c r="L135" s="182"/>
      <c r="M135" s="183"/>
      <c r="N135" s="184"/>
      <c r="O135" s="184"/>
      <c r="P135" s="185">
        <f>SUM(P136:P143)</f>
        <v>0</v>
      </c>
      <c r="Q135" s="184"/>
      <c r="R135" s="185">
        <f>SUM(R136:R143)</f>
        <v>12.259082399999999</v>
      </c>
      <c r="S135" s="184"/>
      <c r="T135" s="186">
        <f>SUM(T136:T143)</f>
        <v>253.94430000000003</v>
      </c>
      <c r="AR135" s="187" t="s">
        <v>81</v>
      </c>
      <c r="AT135" s="188" t="s">
        <v>72</v>
      </c>
      <c r="AU135" s="188" t="s">
        <v>81</v>
      </c>
      <c r="AY135" s="187" t="s">
        <v>124</v>
      </c>
      <c r="BK135" s="189">
        <f>SUM(BK136:BK143)</f>
        <v>0</v>
      </c>
    </row>
    <row r="136" spans="1:65" s="1" customFormat="1" ht="16.5" customHeight="1">
      <c r="A136" s="31"/>
      <c r="B136" s="32"/>
      <c r="C136" s="190" t="s">
        <v>147</v>
      </c>
      <c r="D136" s="190" t="s">
        <v>125</v>
      </c>
      <c r="E136" s="191" t="s">
        <v>864</v>
      </c>
      <c r="F136" s="192" t="s">
        <v>865</v>
      </c>
      <c r="G136" s="193" t="s">
        <v>261</v>
      </c>
      <c r="H136" s="194">
        <v>98.67</v>
      </c>
      <c r="I136" s="195"/>
      <c r="J136" s="196">
        <f>ROUND(I136*H136,2)</f>
        <v>0</v>
      </c>
      <c r="K136" s="197"/>
      <c r="L136" s="36"/>
      <c r="M136" s="198" t="s">
        <v>1</v>
      </c>
      <c r="N136" s="199" t="s">
        <v>38</v>
      </c>
      <c r="O136" s="68"/>
      <c r="P136" s="200">
        <f>O136*H136</f>
        <v>0</v>
      </c>
      <c r="Q136" s="200">
        <v>0.12</v>
      </c>
      <c r="R136" s="200">
        <f>Q136*H136</f>
        <v>11.840399999999999</v>
      </c>
      <c r="S136" s="200">
        <v>2.49</v>
      </c>
      <c r="T136" s="201">
        <f>S136*H136</f>
        <v>245.68830000000003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123</v>
      </c>
      <c r="AT136" s="202" t="s">
        <v>125</v>
      </c>
      <c r="AU136" s="202" t="s">
        <v>83</v>
      </c>
      <c r="AY136" s="14" t="s">
        <v>124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4" t="s">
        <v>81</v>
      </c>
      <c r="BK136" s="203">
        <f>ROUND(I136*H136,2)</f>
        <v>0</v>
      </c>
      <c r="BL136" s="14" t="s">
        <v>123</v>
      </c>
      <c r="BM136" s="202" t="s">
        <v>866</v>
      </c>
    </row>
    <row r="137" spans="2:51" s="12" customFormat="1" ht="22.5">
      <c r="B137" s="218"/>
      <c r="C137" s="219"/>
      <c r="D137" s="220" t="s">
        <v>182</v>
      </c>
      <c r="E137" s="221" t="s">
        <v>1</v>
      </c>
      <c r="F137" s="222" t="s">
        <v>867</v>
      </c>
      <c r="G137" s="219"/>
      <c r="H137" s="223">
        <v>98.67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182</v>
      </c>
      <c r="AU137" s="229" t="s">
        <v>83</v>
      </c>
      <c r="AV137" s="12" t="s">
        <v>83</v>
      </c>
      <c r="AW137" s="12" t="s">
        <v>30</v>
      </c>
      <c r="AX137" s="12" t="s">
        <v>81</v>
      </c>
      <c r="AY137" s="229" t="s">
        <v>124</v>
      </c>
    </row>
    <row r="138" spans="1:65" s="1" customFormat="1" ht="16.5" customHeight="1">
      <c r="A138" s="31"/>
      <c r="B138" s="32"/>
      <c r="C138" s="190" t="s">
        <v>151</v>
      </c>
      <c r="D138" s="190" t="s">
        <v>125</v>
      </c>
      <c r="E138" s="191" t="s">
        <v>868</v>
      </c>
      <c r="F138" s="192" t="s">
        <v>869</v>
      </c>
      <c r="G138" s="193" t="s">
        <v>261</v>
      </c>
      <c r="H138" s="194">
        <v>3.44</v>
      </c>
      <c r="I138" s="195"/>
      <c r="J138" s="196">
        <f>ROUND(I138*H138,2)</f>
        <v>0</v>
      </c>
      <c r="K138" s="197"/>
      <c r="L138" s="36"/>
      <c r="M138" s="198" t="s">
        <v>1</v>
      </c>
      <c r="N138" s="199" t="s">
        <v>38</v>
      </c>
      <c r="O138" s="68"/>
      <c r="P138" s="200">
        <f>O138*H138</f>
        <v>0</v>
      </c>
      <c r="Q138" s="200">
        <v>0.12171</v>
      </c>
      <c r="R138" s="200">
        <f>Q138*H138</f>
        <v>0.4186824</v>
      </c>
      <c r="S138" s="200">
        <v>2.4</v>
      </c>
      <c r="T138" s="201">
        <f>S138*H138</f>
        <v>8.256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2" t="s">
        <v>123</v>
      </c>
      <c r="AT138" s="202" t="s">
        <v>125</v>
      </c>
      <c r="AU138" s="202" t="s">
        <v>83</v>
      </c>
      <c r="AY138" s="14" t="s">
        <v>124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4" t="s">
        <v>81</v>
      </c>
      <c r="BK138" s="203">
        <f>ROUND(I138*H138,2)</f>
        <v>0</v>
      </c>
      <c r="BL138" s="14" t="s">
        <v>123</v>
      </c>
      <c r="BM138" s="202" t="s">
        <v>870</v>
      </c>
    </row>
    <row r="139" spans="2:51" s="12" customFormat="1" ht="22.5">
      <c r="B139" s="218"/>
      <c r="C139" s="219"/>
      <c r="D139" s="220" t="s">
        <v>182</v>
      </c>
      <c r="E139" s="221" t="s">
        <v>1</v>
      </c>
      <c r="F139" s="222" t="s">
        <v>871</v>
      </c>
      <c r="G139" s="219"/>
      <c r="H139" s="223">
        <v>3.44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182</v>
      </c>
      <c r="AU139" s="229" t="s">
        <v>83</v>
      </c>
      <c r="AV139" s="12" t="s">
        <v>83</v>
      </c>
      <c r="AW139" s="12" t="s">
        <v>30</v>
      </c>
      <c r="AX139" s="12" t="s">
        <v>81</v>
      </c>
      <c r="AY139" s="229" t="s">
        <v>124</v>
      </c>
    </row>
    <row r="140" spans="1:65" s="1" customFormat="1" ht="21.75" customHeight="1">
      <c r="A140" s="31"/>
      <c r="B140" s="32"/>
      <c r="C140" s="190" t="s">
        <v>155</v>
      </c>
      <c r="D140" s="190" t="s">
        <v>125</v>
      </c>
      <c r="E140" s="191" t="s">
        <v>872</v>
      </c>
      <c r="F140" s="192" t="s">
        <v>873</v>
      </c>
      <c r="G140" s="193" t="s">
        <v>323</v>
      </c>
      <c r="H140" s="194">
        <v>5283.679</v>
      </c>
      <c r="I140" s="195"/>
      <c r="J140" s="196">
        <f>ROUND(I140*H140,2)</f>
        <v>0</v>
      </c>
      <c r="K140" s="197"/>
      <c r="L140" s="36"/>
      <c r="M140" s="198" t="s">
        <v>1</v>
      </c>
      <c r="N140" s="199" t="s">
        <v>38</v>
      </c>
      <c r="O140" s="68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2" t="s">
        <v>123</v>
      </c>
      <c r="AT140" s="202" t="s">
        <v>125</v>
      </c>
      <c r="AU140" s="202" t="s">
        <v>83</v>
      </c>
      <c r="AY140" s="14" t="s">
        <v>124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4" t="s">
        <v>81</v>
      </c>
      <c r="BK140" s="203">
        <f>ROUND(I140*H140,2)</f>
        <v>0</v>
      </c>
      <c r="BL140" s="14" t="s">
        <v>123</v>
      </c>
      <c r="BM140" s="202" t="s">
        <v>874</v>
      </c>
    </row>
    <row r="141" spans="2:51" s="12" customFormat="1" ht="22.5">
      <c r="B141" s="218"/>
      <c r="C141" s="219"/>
      <c r="D141" s="220" t="s">
        <v>182</v>
      </c>
      <c r="E141" s="221" t="s">
        <v>1</v>
      </c>
      <c r="F141" s="222" t="s">
        <v>875</v>
      </c>
      <c r="G141" s="219"/>
      <c r="H141" s="223">
        <v>5283.679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182</v>
      </c>
      <c r="AU141" s="229" t="s">
        <v>83</v>
      </c>
      <c r="AV141" s="12" t="s">
        <v>83</v>
      </c>
      <c r="AW141" s="12" t="s">
        <v>30</v>
      </c>
      <c r="AX141" s="12" t="s">
        <v>81</v>
      </c>
      <c r="AY141" s="229" t="s">
        <v>124</v>
      </c>
    </row>
    <row r="142" spans="1:65" s="1" customFormat="1" ht="16.5" customHeight="1">
      <c r="A142" s="31"/>
      <c r="B142" s="32"/>
      <c r="C142" s="190" t="s">
        <v>158</v>
      </c>
      <c r="D142" s="190" t="s">
        <v>125</v>
      </c>
      <c r="E142" s="191" t="s">
        <v>876</v>
      </c>
      <c r="F142" s="192" t="s">
        <v>877</v>
      </c>
      <c r="G142" s="193" t="s">
        <v>323</v>
      </c>
      <c r="H142" s="194">
        <v>320</v>
      </c>
      <c r="I142" s="195"/>
      <c r="J142" s="196">
        <f>ROUND(I142*H142,2)</f>
        <v>0</v>
      </c>
      <c r="K142" s="197"/>
      <c r="L142" s="36"/>
      <c r="M142" s="198" t="s">
        <v>1</v>
      </c>
      <c r="N142" s="199" t="s">
        <v>38</v>
      </c>
      <c r="O142" s="68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123</v>
      </c>
      <c r="AT142" s="202" t="s">
        <v>125</v>
      </c>
      <c r="AU142" s="202" t="s">
        <v>83</v>
      </c>
      <c r="AY142" s="14" t="s">
        <v>124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4" t="s">
        <v>81</v>
      </c>
      <c r="BK142" s="203">
        <f>ROUND(I142*H142,2)</f>
        <v>0</v>
      </c>
      <c r="BL142" s="14" t="s">
        <v>123</v>
      </c>
      <c r="BM142" s="202" t="s">
        <v>878</v>
      </c>
    </row>
    <row r="143" spans="2:51" s="12" customFormat="1" ht="22.5">
      <c r="B143" s="218"/>
      <c r="C143" s="219"/>
      <c r="D143" s="220" t="s">
        <v>182</v>
      </c>
      <c r="E143" s="221" t="s">
        <v>1</v>
      </c>
      <c r="F143" s="222" t="s">
        <v>879</v>
      </c>
      <c r="G143" s="219"/>
      <c r="H143" s="223">
        <v>320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182</v>
      </c>
      <c r="AU143" s="229" t="s">
        <v>83</v>
      </c>
      <c r="AV143" s="12" t="s">
        <v>83</v>
      </c>
      <c r="AW143" s="12" t="s">
        <v>30</v>
      </c>
      <c r="AX143" s="12" t="s">
        <v>81</v>
      </c>
      <c r="AY143" s="229" t="s">
        <v>124</v>
      </c>
    </row>
    <row r="144" spans="2:63" s="10" customFormat="1" ht="22.5" customHeight="1">
      <c r="B144" s="176"/>
      <c r="C144" s="177"/>
      <c r="D144" s="178" t="s">
        <v>72</v>
      </c>
      <c r="E144" s="216" t="s">
        <v>553</v>
      </c>
      <c r="F144" s="216" t="s">
        <v>554</v>
      </c>
      <c r="G144" s="177"/>
      <c r="H144" s="177"/>
      <c r="I144" s="180"/>
      <c r="J144" s="217">
        <f>BK144</f>
        <v>0</v>
      </c>
      <c r="K144" s="177"/>
      <c r="L144" s="182"/>
      <c r="M144" s="183"/>
      <c r="N144" s="184"/>
      <c r="O144" s="184"/>
      <c r="P144" s="185">
        <f>SUM(P145:P149)</f>
        <v>0</v>
      </c>
      <c r="Q144" s="184"/>
      <c r="R144" s="185">
        <f>SUM(R145:R149)</f>
        <v>0</v>
      </c>
      <c r="S144" s="184"/>
      <c r="T144" s="186">
        <f>SUM(T145:T149)</f>
        <v>0</v>
      </c>
      <c r="AR144" s="187" t="s">
        <v>81</v>
      </c>
      <c r="AT144" s="188" t="s">
        <v>72</v>
      </c>
      <c r="AU144" s="188" t="s">
        <v>81</v>
      </c>
      <c r="AY144" s="187" t="s">
        <v>124</v>
      </c>
      <c r="BK144" s="189">
        <f>SUM(BK145:BK149)</f>
        <v>0</v>
      </c>
    </row>
    <row r="145" spans="1:65" s="1" customFormat="1" ht="16.5" customHeight="1">
      <c r="A145" s="31"/>
      <c r="B145" s="32"/>
      <c r="C145" s="190" t="s">
        <v>161</v>
      </c>
      <c r="D145" s="190" t="s">
        <v>125</v>
      </c>
      <c r="E145" s="191" t="s">
        <v>880</v>
      </c>
      <c r="F145" s="192" t="s">
        <v>881</v>
      </c>
      <c r="G145" s="193" t="s">
        <v>212</v>
      </c>
      <c r="H145" s="194">
        <v>253.944</v>
      </c>
      <c r="I145" s="195"/>
      <c r="J145" s="196">
        <f>ROUND(I145*H145,2)</f>
        <v>0</v>
      </c>
      <c r="K145" s="197"/>
      <c r="L145" s="36"/>
      <c r="M145" s="198" t="s">
        <v>1</v>
      </c>
      <c r="N145" s="199" t="s">
        <v>38</v>
      </c>
      <c r="O145" s="68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2" t="s">
        <v>123</v>
      </c>
      <c r="AT145" s="202" t="s">
        <v>125</v>
      </c>
      <c r="AU145" s="202" t="s">
        <v>83</v>
      </c>
      <c r="AY145" s="14" t="s">
        <v>124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4" t="s">
        <v>81</v>
      </c>
      <c r="BK145" s="203">
        <f>ROUND(I145*H145,2)</f>
        <v>0</v>
      </c>
      <c r="BL145" s="14" t="s">
        <v>123</v>
      </c>
      <c r="BM145" s="202" t="s">
        <v>882</v>
      </c>
    </row>
    <row r="146" spans="1:65" s="1" customFormat="1" ht="21.75" customHeight="1">
      <c r="A146" s="31"/>
      <c r="B146" s="32"/>
      <c r="C146" s="190" t="s">
        <v>164</v>
      </c>
      <c r="D146" s="190" t="s">
        <v>125</v>
      </c>
      <c r="E146" s="191" t="s">
        <v>883</v>
      </c>
      <c r="F146" s="192" t="s">
        <v>884</v>
      </c>
      <c r="G146" s="193" t="s">
        <v>212</v>
      </c>
      <c r="H146" s="194">
        <v>253.944</v>
      </c>
      <c r="I146" s="195"/>
      <c r="J146" s="196">
        <f>ROUND(I146*H146,2)</f>
        <v>0</v>
      </c>
      <c r="K146" s="197"/>
      <c r="L146" s="36"/>
      <c r="M146" s="198" t="s">
        <v>1</v>
      </c>
      <c r="N146" s="199" t="s">
        <v>38</v>
      </c>
      <c r="O146" s="68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2" t="s">
        <v>123</v>
      </c>
      <c r="AT146" s="202" t="s">
        <v>125</v>
      </c>
      <c r="AU146" s="202" t="s">
        <v>83</v>
      </c>
      <c r="AY146" s="14" t="s">
        <v>124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4" t="s">
        <v>81</v>
      </c>
      <c r="BK146" s="203">
        <f>ROUND(I146*H146,2)</f>
        <v>0</v>
      </c>
      <c r="BL146" s="14" t="s">
        <v>123</v>
      </c>
      <c r="BM146" s="202" t="s">
        <v>885</v>
      </c>
    </row>
    <row r="147" spans="1:65" s="1" customFormat="1" ht="16.5" customHeight="1">
      <c r="A147" s="31"/>
      <c r="B147" s="32"/>
      <c r="C147" s="190" t="s">
        <v>166</v>
      </c>
      <c r="D147" s="190" t="s">
        <v>125</v>
      </c>
      <c r="E147" s="191" t="s">
        <v>886</v>
      </c>
      <c r="F147" s="192" t="s">
        <v>887</v>
      </c>
      <c r="G147" s="193" t="s">
        <v>212</v>
      </c>
      <c r="H147" s="194">
        <v>253.944</v>
      </c>
      <c r="I147" s="195"/>
      <c r="J147" s="196">
        <f>ROUND(I147*H147,2)</f>
        <v>0</v>
      </c>
      <c r="K147" s="197"/>
      <c r="L147" s="36"/>
      <c r="M147" s="198" t="s">
        <v>1</v>
      </c>
      <c r="N147" s="199" t="s">
        <v>38</v>
      </c>
      <c r="O147" s="68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2" t="s">
        <v>123</v>
      </c>
      <c r="AT147" s="202" t="s">
        <v>125</v>
      </c>
      <c r="AU147" s="202" t="s">
        <v>83</v>
      </c>
      <c r="AY147" s="14" t="s">
        <v>124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4" t="s">
        <v>81</v>
      </c>
      <c r="BK147" s="203">
        <f>ROUND(I147*H147,2)</f>
        <v>0</v>
      </c>
      <c r="BL147" s="14" t="s">
        <v>123</v>
      </c>
      <c r="BM147" s="202" t="s">
        <v>888</v>
      </c>
    </row>
    <row r="148" spans="1:65" s="1" customFormat="1" ht="21.75" customHeight="1">
      <c r="A148" s="31"/>
      <c r="B148" s="32"/>
      <c r="C148" s="190" t="s">
        <v>278</v>
      </c>
      <c r="D148" s="190" t="s">
        <v>125</v>
      </c>
      <c r="E148" s="191" t="s">
        <v>889</v>
      </c>
      <c r="F148" s="192" t="s">
        <v>565</v>
      </c>
      <c r="G148" s="193" t="s">
        <v>212</v>
      </c>
      <c r="H148" s="194">
        <v>253.944</v>
      </c>
      <c r="I148" s="195"/>
      <c r="J148" s="196">
        <f>ROUND(I148*H148,2)</f>
        <v>0</v>
      </c>
      <c r="K148" s="197"/>
      <c r="L148" s="36"/>
      <c r="M148" s="198" t="s">
        <v>1</v>
      </c>
      <c r="N148" s="199" t="s">
        <v>38</v>
      </c>
      <c r="O148" s="68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2" t="s">
        <v>123</v>
      </c>
      <c r="AT148" s="202" t="s">
        <v>125</v>
      </c>
      <c r="AU148" s="202" t="s">
        <v>83</v>
      </c>
      <c r="AY148" s="14" t="s">
        <v>124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4" t="s">
        <v>81</v>
      </c>
      <c r="BK148" s="203">
        <f>ROUND(I148*H148,2)</f>
        <v>0</v>
      </c>
      <c r="BL148" s="14" t="s">
        <v>123</v>
      </c>
      <c r="BM148" s="202" t="s">
        <v>890</v>
      </c>
    </row>
    <row r="149" spans="1:65" s="1" customFormat="1" ht="21.75" customHeight="1">
      <c r="A149" s="31"/>
      <c r="B149" s="32"/>
      <c r="C149" s="190" t="s">
        <v>8</v>
      </c>
      <c r="D149" s="190" t="s">
        <v>125</v>
      </c>
      <c r="E149" s="191" t="s">
        <v>891</v>
      </c>
      <c r="F149" s="192" t="s">
        <v>892</v>
      </c>
      <c r="G149" s="193" t="s">
        <v>212</v>
      </c>
      <c r="H149" s="194">
        <v>253.944</v>
      </c>
      <c r="I149" s="195"/>
      <c r="J149" s="196">
        <f>ROUND(I149*H149,2)</f>
        <v>0</v>
      </c>
      <c r="K149" s="197"/>
      <c r="L149" s="36"/>
      <c r="M149" s="198" t="s">
        <v>1</v>
      </c>
      <c r="N149" s="199" t="s">
        <v>38</v>
      </c>
      <c r="O149" s="68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2" t="s">
        <v>123</v>
      </c>
      <c r="AT149" s="202" t="s">
        <v>125</v>
      </c>
      <c r="AU149" s="202" t="s">
        <v>83</v>
      </c>
      <c r="AY149" s="14" t="s">
        <v>124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4" t="s">
        <v>81</v>
      </c>
      <c r="BK149" s="203">
        <f>ROUND(I149*H149,2)</f>
        <v>0</v>
      </c>
      <c r="BL149" s="14" t="s">
        <v>123</v>
      </c>
      <c r="BM149" s="202" t="s">
        <v>893</v>
      </c>
    </row>
    <row r="150" spans="2:63" s="10" customFormat="1" ht="25.5" customHeight="1">
      <c r="B150" s="176"/>
      <c r="C150" s="177"/>
      <c r="D150" s="178" t="s">
        <v>72</v>
      </c>
      <c r="E150" s="179" t="s">
        <v>121</v>
      </c>
      <c r="F150" s="179" t="s">
        <v>122</v>
      </c>
      <c r="G150" s="177"/>
      <c r="H150" s="177"/>
      <c r="I150" s="180"/>
      <c r="J150" s="181">
        <f>BK150</f>
        <v>0</v>
      </c>
      <c r="K150" s="177"/>
      <c r="L150" s="182"/>
      <c r="M150" s="183"/>
      <c r="N150" s="184"/>
      <c r="O150" s="184"/>
      <c r="P150" s="185">
        <f>P151</f>
        <v>0</v>
      </c>
      <c r="Q150" s="184"/>
      <c r="R150" s="185">
        <f>R151</f>
        <v>0</v>
      </c>
      <c r="S150" s="184"/>
      <c r="T150" s="186">
        <f>T151</f>
        <v>0</v>
      </c>
      <c r="AR150" s="187" t="s">
        <v>123</v>
      </c>
      <c r="AT150" s="188" t="s">
        <v>72</v>
      </c>
      <c r="AU150" s="188" t="s">
        <v>73</v>
      </c>
      <c r="AY150" s="187" t="s">
        <v>124</v>
      </c>
      <c r="BK150" s="189">
        <f>BK151</f>
        <v>0</v>
      </c>
    </row>
    <row r="151" spans="1:65" s="1" customFormat="1" ht="16.5" customHeight="1">
      <c r="A151" s="31"/>
      <c r="B151" s="32"/>
      <c r="C151" s="190" t="s">
        <v>289</v>
      </c>
      <c r="D151" s="190" t="s">
        <v>125</v>
      </c>
      <c r="E151" s="191" t="s">
        <v>126</v>
      </c>
      <c r="F151" s="192" t="s">
        <v>894</v>
      </c>
      <c r="G151" s="193" t="s">
        <v>127</v>
      </c>
      <c r="H151" s="194">
        <v>1</v>
      </c>
      <c r="I151" s="195"/>
      <c r="J151" s="196">
        <f>ROUND(I151*H151,2)</f>
        <v>0</v>
      </c>
      <c r="K151" s="197"/>
      <c r="L151" s="36"/>
      <c r="M151" s="204" t="s">
        <v>1</v>
      </c>
      <c r="N151" s="205" t="s">
        <v>38</v>
      </c>
      <c r="O151" s="206"/>
      <c r="P151" s="207">
        <f>O151*H151</f>
        <v>0</v>
      </c>
      <c r="Q151" s="207">
        <v>0</v>
      </c>
      <c r="R151" s="207">
        <f>Q151*H151</f>
        <v>0</v>
      </c>
      <c r="S151" s="207">
        <v>0</v>
      </c>
      <c r="T151" s="208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2" t="s">
        <v>128</v>
      </c>
      <c r="AT151" s="202" t="s">
        <v>125</v>
      </c>
      <c r="AU151" s="202" t="s">
        <v>81</v>
      </c>
      <c r="AY151" s="14" t="s">
        <v>124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4" t="s">
        <v>81</v>
      </c>
      <c r="BK151" s="203">
        <f>ROUND(I151*H151,2)</f>
        <v>0</v>
      </c>
      <c r="BL151" s="14" t="s">
        <v>128</v>
      </c>
      <c r="BM151" s="202" t="s">
        <v>895</v>
      </c>
    </row>
    <row r="152" spans="1:31" s="1" customFormat="1" ht="6.75" customHeight="1">
      <c r="A152" s="31"/>
      <c r="B152" s="51"/>
      <c r="C152" s="52"/>
      <c r="D152" s="52"/>
      <c r="E152" s="52"/>
      <c r="F152" s="52"/>
      <c r="G152" s="52"/>
      <c r="H152" s="52"/>
      <c r="I152" s="148"/>
      <c r="J152" s="52"/>
      <c r="K152" s="52"/>
      <c r="L152" s="36"/>
      <c r="M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</row>
  </sheetData>
  <sheetProtection formatColumns="0" formatRows="0" autoFilter="0"/>
  <autoFilter ref="C120:K15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5" customWidth="1"/>
    <col min="10" max="10" width="20.140625" style="0" customWidth="1"/>
    <col min="11" max="11" width="20.1406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98</v>
      </c>
    </row>
    <row r="3" spans="2:46" ht="6.7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83</v>
      </c>
    </row>
    <row r="4" spans="2:46" ht="24.75" customHeight="1">
      <c r="B4" s="17"/>
      <c r="D4" s="109" t="s">
        <v>99</v>
      </c>
      <c r="L4" s="17"/>
      <c r="M4" s="110" t="s">
        <v>10</v>
      </c>
      <c r="AT4" s="14" t="s">
        <v>4</v>
      </c>
    </row>
    <row r="5" spans="2:12" ht="6.75" customHeight="1">
      <c r="B5" s="17"/>
      <c r="L5" s="17"/>
    </row>
    <row r="6" spans="2:12" ht="12" customHeight="1">
      <c r="B6" s="17"/>
      <c r="D6" s="97" t="s">
        <v>16</v>
      </c>
      <c r="L6" s="17"/>
    </row>
    <row r="7" spans="2:12" ht="16.5" customHeight="1">
      <c r="B7" s="17"/>
      <c r="E7" s="248" t="str">
        <f>'Rekapitulace stavby'!K6</f>
        <v>III/19910 LESNÁ</v>
      </c>
      <c r="F7" s="249"/>
      <c r="G7" s="249"/>
      <c r="H7" s="249"/>
      <c r="L7" s="17"/>
    </row>
    <row r="8" spans="1:31" s="1" customFormat="1" ht="12" customHeight="1">
      <c r="A8" s="31"/>
      <c r="B8" s="36"/>
      <c r="C8" s="31"/>
      <c r="D8" s="97" t="s">
        <v>100</v>
      </c>
      <c r="E8" s="31"/>
      <c r="F8" s="31"/>
      <c r="G8" s="31"/>
      <c r="H8" s="31"/>
      <c r="I8" s="11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1" customFormat="1" ht="16.5" customHeight="1">
      <c r="A9" s="31"/>
      <c r="B9" s="36"/>
      <c r="C9" s="31"/>
      <c r="D9" s="31"/>
      <c r="E9" s="290" t="s">
        <v>896</v>
      </c>
      <c r="F9" s="291"/>
      <c r="G9" s="291"/>
      <c r="H9" s="291"/>
      <c r="I9" s="11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1" customFormat="1" ht="11.25">
      <c r="A10" s="31"/>
      <c r="B10" s="36"/>
      <c r="C10" s="31"/>
      <c r="D10" s="31"/>
      <c r="E10" s="31"/>
      <c r="F10" s="31"/>
      <c r="G10" s="31"/>
      <c r="H10" s="31"/>
      <c r="I10" s="11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1" customFormat="1" ht="12" customHeight="1">
      <c r="A11" s="31"/>
      <c r="B11" s="36"/>
      <c r="C11" s="31"/>
      <c r="D11" s="97" t="s">
        <v>18</v>
      </c>
      <c r="E11" s="31"/>
      <c r="F11" s="112" t="s">
        <v>1</v>
      </c>
      <c r="G11" s="31"/>
      <c r="H11" s="31"/>
      <c r="I11" s="113" t="s">
        <v>19</v>
      </c>
      <c r="J11" s="112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1" customFormat="1" ht="12" customHeight="1">
      <c r="A12" s="31"/>
      <c r="B12" s="36"/>
      <c r="C12" s="31"/>
      <c r="D12" s="97" t="s">
        <v>20</v>
      </c>
      <c r="E12" s="31"/>
      <c r="F12" s="112" t="s">
        <v>21</v>
      </c>
      <c r="G12" s="31"/>
      <c r="H12" s="31"/>
      <c r="I12" s="113" t="s">
        <v>22</v>
      </c>
      <c r="J12" s="114" t="str">
        <f>'Rekapitulace stavby'!AN8</f>
        <v>7. 2. 2020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1" customFormat="1" ht="10.5" customHeight="1">
      <c r="A13" s="31"/>
      <c r="B13" s="36"/>
      <c r="C13" s="31"/>
      <c r="D13" s="31"/>
      <c r="E13" s="31"/>
      <c r="F13" s="31"/>
      <c r="G13" s="31"/>
      <c r="H13" s="31"/>
      <c r="I13" s="11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1" customFormat="1" ht="12" customHeight="1">
      <c r="A14" s="31"/>
      <c r="B14" s="36"/>
      <c r="C14" s="31"/>
      <c r="D14" s="97" t="s">
        <v>24</v>
      </c>
      <c r="E14" s="31"/>
      <c r="F14" s="31"/>
      <c r="G14" s="31"/>
      <c r="H14" s="31"/>
      <c r="I14" s="113" t="s">
        <v>25</v>
      </c>
      <c r="J14" s="112">
        <f>IF('Rekapitulace stavby'!AN10="","",'Rekapitulace stavby'!AN10)</f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" customFormat="1" ht="18" customHeight="1">
      <c r="A15" s="31"/>
      <c r="B15" s="36"/>
      <c r="C15" s="31"/>
      <c r="D15" s="31"/>
      <c r="E15" s="112" t="str">
        <f>IF('Rekapitulace stavby'!E11="","",'Rekapitulace stavby'!E11)</f>
        <v> </v>
      </c>
      <c r="F15" s="31"/>
      <c r="G15" s="31"/>
      <c r="H15" s="31"/>
      <c r="I15" s="113" t="s">
        <v>26</v>
      </c>
      <c r="J15" s="112">
        <f>IF('Rekapitulace stavby'!AN11="","",'Rekapitulace stavby'!AN11)</f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" customFormat="1" ht="6.75" customHeight="1">
      <c r="A16" s="31"/>
      <c r="B16" s="36"/>
      <c r="C16" s="31"/>
      <c r="D16" s="31"/>
      <c r="E16" s="31"/>
      <c r="F16" s="31"/>
      <c r="G16" s="31"/>
      <c r="H16" s="31"/>
      <c r="I16" s="11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12" customHeight="1">
      <c r="A17" s="31"/>
      <c r="B17" s="36"/>
      <c r="C17" s="31"/>
      <c r="D17" s="97" t="s">
        <v>27</v>
      </c>
      <c r="E17" s="31"/>
      <c r="F17" s="31"/>
      <c r="G17" s="31"/>
      <c r="H17" s="31"/>
      <c r="I17" s="113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8" customHeight="1">
      <c r="A18" s="31"/>
      <c r="B18" s="36"/>
      <c r="C18" s="31"/>
      <c r="D18" s="31"/>
      <c r="E18" s="292" t="str">
        <f>'Rekapitulace stavby'!E14</f>
        <v>Vyplň údaj</v>
      </c>
      <c r="F18" s="293"/>
      <c r="G18" s="293"/>
      <c r="H18" s="293"/>
      <c r="I18" s="113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6.75" customHeight="1">
      <c r="A19" s="31"/>
      <c r="B19" s="36"/>
      <c r="C19" s="31"/>
      <c r="D19" s="31"/>
      <c r="E19" s="31"/>
      <c r="F19" s="31"/>
      <c r="G19" s="31"/>
      <c r="H19" s="31"/>
      <c r="I19" s="11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12" customHeight="1">
      <c r="A20" s="31"/>
      <c r="B20" s="36"/>
      <c r="C20" s="31"/>
      <c r="D20" s="97" t="s">
        <v>29</v>
      </c>
      <c r="E20" s="31"/>
      <c r="F20" s="31"/>
      <c r="G20" s="31"/>
      <c r="H20" s="31"/>
      <c r="I20" s="113" t="s">
        <v>25</v>
      </c>
      <c r="J20" s="112">
        <f>IF('Rekapitulace stavby'!AN16="","",'Rekapitulace stavby'!AN16)</f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8" customHeight="1">
      <c r="A21" s="31"/>
      <c r="B21" s="36"/>
      <c r="C21" s="31"/>
      <c r="D21" s="31"/>
      <c r="E21" s="112" t="str">
        <f>IF('Rekapitulace stavby'!E17="","",'Rekapitulace stavby'!E17)</f>
        <v> </v>
      </c>
      <c r="F21" s="31"/>
      <c r="G21" s="31"/>
      <c r="H21" s="31"/>
      <c r="I21" s="113" t="s">
        <v>26</v>
      </c>
      <c r="J21" s="112">
        <f>IF('Rekapitulace stavby'!AN17="","",'Rekapitulace stavby'!AN17)</f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6.75" customHeight="1">
      <c r="A22" s="31"/>
      <c r="B22" s="36"/>
      <c r="C22" s="31"/>
      <c r="D22" s="31"/>
      <c r="E22" s="31"/>
      <c r="F22" s="31"/>
      <c r="G22" s="31"/>
      <c r="H22" s="31"/>
      <c r="I22" s="11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12" customHeight="1">
      <c r="A23" s="31"/>
      <c r="B23" s="36"/>
      <c r="C23" s="31"/>
      <c r="D23" s="97" t="s">
        <v>31</v>
      </c>
      <c r="E23" s="31"/>
      <c r="F23" s="31"/>
      <c r="G23" s="31"/>
      <c r="H23" s="31"/>
      <c r="I23" s="113" t="s">
        <v>25</v>
      </c>
      <c r="J23" s="112">
        <f>IF('Rekapitulace stavby'!AN19="","",'Rekapitulace stavby'!AN19)</f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8" customHeight="1">
      <c r="A24" s="31"/>
      <c r="B24" s="36"/>
      <c r="C24" s="31"/>
      <c r="D24" s="31"/>
      <c r="E24" s="112" t="str">
        <f>IF('Rekapitulace stavby'!E20="","",'Rekapitulace stavby'!E20)</f>
        <v> </v>
      </c>
      <c r="F24" s="31"/>
      <c r="G24" s="31"/>
      <c r="H24" s="31"/>
      <c r="I24" s="113" t="s">
        <v>26</v>
      </c>
      <c r="J24" s="112">
        <f>IF('Rekapitulace stavby'!AN20="","",'Rekapitulace stavby'!AN20)</f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1" customFormat="1" ht="6.75" customHeight="1">
      <c r="A25" s="31"/>
      <c r="B25" s="36"/>
      <c r="C25" s="31"/>
      <c r="D25" s="31"/>
      <c r="E25" s="31"/>
      <c r="F25" s="31"/>
      <c r="G25" s="31"/>
      <c r="H25" s="31"/>
      <c r="I25" s="11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1" customFormat="1" ht="12" customHeight="1">
      <c r="A26" s="31"/>
      <c r="B26" s="36"/>
      <c r="C26" s="31"/>
      <c r="D26" s="97" t="s">
        <v>32</v>
      </c>
      <c r="E26" s="31"/>
      <c r="F26" s="31"/>
      <c r="G26" s="31"/>
      <c r="H26" s="31"/>
      <c r="I26" s="11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7" customFormat="1" ht="16.5" customHeight="1">
      <c r="A27" s="115"/>
      <c r="B27" s="116"/>
      <c r="C27" s="115"/>
      <c r="D27" s="115"/>
      <c r="E27" s="294" t="s">
        <v>1</v>
      </c>
      <c r="F27" s="294"/>
      <c r="G27" s="294"/>
      <c r="H27" s="2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1" customFormat="1" ht="6.75" customHeight="1">
      <c r="A28" s="31"/>
      <c r="B28" s="36"/>
      <c r="C28" s="31"/>
      <c r="D28" s="31"/>
      <c r="E28" s="31"/>
      <c r="F28" s="31"/>
      <c r="G28" s="31"/>
      <c r="H28" s="31"/>
      <c r="I28" s="11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75" customHeight="1">
      <c r="A29" s="31"/>
      <c r="B29" s="36"/>
      <c r="C29" s="31"/>
      <c r="D29" s="119"/>
      <c r="E29" s="119"/>
      <c r="F29" s="119"/>
      <c r="G29" s="119"/>
      <c r="H29" s="119"/>
      <c r="I29" s="120"/>
      <c r="J29" s="119"/>
      <c r="K29" s="119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24.75" customHeight="1">
      <c r="A30" s="31"/>
      <c r="B30" s="36"/>
      <c r="C30" s="31"/>
      <c r="D30" s="121" t="s">
        <v>33</v>
      </c>
      <c r="E30" s="31"/>
      <c r="F30" s="31"/>
      <c r="G30" s="31"/>
      <c r="H30" s="31"/>
      <c r="I30" s="111"/>
      <c r="J30" s="122">
        <f>ROUND(J125,2)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6.75" customHeight="1">
      <c r="A31" s="31"/>
      <c r="B31" s="36"/>
      <c r="C31" s="31"/>
      <c r="D31" s="119"/>
      <c r="E31" s="119"/>
      <c r="F31" s="119"/>
      <c r="G31" s="119"/>
      <c r="H31" s="119"/>
      <c r="I31" s="120"/>
      <c r="J31" s="119"/>
      <c r="K31" s="119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25" customHeight="1">
      <c r="A32" s="31"/>
      <c r="B32" s="36"/>
      <c r="C32" s="31"/>
      <c r="D32" s="31"/>
      <c r="E32" s="31"/>
      <c r="F32" s="123" t="s">
        <v>35</v>
      </c>
      <c r="G32" s="31"/>
      <c r="H32" s="31"/>
      <c r="I32" s="124" t="s">
        <v>34</v>
      </c>
      <c r="J32" s="123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25" customHeight="1">
      <c r="A33" s="31"/>
      <c r="B33" s="36"/>
      <c r="C33" s="31"/>
      <c r="D33" s="125" t="s">
        <v>37</v>
      </c>
      <c r="E33" s="97" t="s">
        <v>38</v>
      </c>
      <c r="F33" s="126">
        <f>ROUND((SUM(BE125:BE193)),2)</f>
        <v>0</v>
      </c>
      <c r="G33" s="31"/>
      <c r="H33" s="31"/>
      <c r="I33" s="127">
        <v>0.21</v>
      </c>
      <c r="J33" s="126">
        <f>ROUND(((SUM(BE125:BE193))*I33),2)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25" customHeight="1">
      <c r="A34" s="31"/>
      <c r="B34" s="36"/>
      <c r="C34" s="31"/>
      <c r="D34" s="31"/>
      <c r="E34" s="97" t="s">
        <v>39</v>
      </c>
      <c r="F34" s="126">
        <f>ROUND((SUM(BF125:BF193)),2)</f>
        <v>0</v>
      </c>
      <c r="G34" s="31"/>
      <c r="H34" s="31"/>
      <c r="I34" s="127">
        <v>0.15</v>
      </c>
      <c r="J34" s="126">
        <f>ROUND(((SUM(BF125:BF193))*I34),2)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25" customHeight="1" hidden="1">
      <c r="A35" s="31"/>
      <c r="B35" s="36"/>
      <c r="C35" s="31"/>
      <c r="D35" s="31"/>
      <c r="E35" s="97" t="s">
        <v>40</v>
      </c>
      <c r="F35" s="126">
        <f>ROUND((SUM(BG125:BG193)),2)</f>
        <v>0</v>
      </c>
      <c r="G35" s="31"/>
      <c r="H35" s="31"/>
      <c r="I35" s="127">
        <v>0.21</v>
      </c>
      <c r="J35" s="12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14.25" customHeight="1" hidden="1">
      <c r="A36" s="31"/>
      <c r="B36" s="36"/>
      <c r="C36" s="31"/>
      <c r="D36" s="31"/>
      <c r="E36" s="97" t="s">
        <v>41</v>
      </c>
      <c r="F36" s="126">
        <f>ROUND((SUM(BH125:BH193)),2)</f>
        <v>0</v>
      </c>
      <c r="G36" s="31"/>
      <c r="H36" s="31"/>
      <c r="I36" s="127">
        <v>0.15</v>
      </c>
      <c r="J36" s="126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14.25" customHeight="1" hidden="1">
      <c r="A37" s="31"/>
      <c r="B37" s="36"/>
      <c r="C37" s="31"/>
      <c r="D37" s="31"/>
      <c r="E37" s="97" t="s">
        <v>42</v>
      </c>
      <c r="F37" s="126">
        <f>ROUND((SUM(BI125:BI193)),2)</f>
        <v>0</v>
      </c>
      <c r="G37" s="31"/>
      <c r="H37" s="31"/>
      <c r="I37" s="127">
        <v>0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6.75" customHeight="1">
      <c r="A38" s="31"/>
      <c r="B38" s="36"/>
      <c r="C38" s="31"/>
      <c r="D38" s="31"/>
      <c r="E38" s="31"/>
      <c r="F38" s="31"/>
      <c r="G38" s="31"/>
      <c r="H38" s="31"/>
      <c r="I38" s="11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24.75" customHeight="1">
      <c r="A39" s="31"/>
      <c r="B39" s="36"/>
      <c r="C39" s="128"/>
      <c r="D39" s="129" t="s">
        <v>43</v>
      </c>
      <c r="E39" s="130"/>
      <c r="F39" s="130"/>
      <c r="G39" s="131" t="s">
        <v>44</v>
      </c>
      <c r="H39" s="132" t="s">
        <v>45</v>
      </c>
      <c r="I39" s="133"/>
      <c r="J39" s="134">
        <f>SUM(J30:J37)</f>
        <v>0</v>
      </c>
      <c r="K39" s="135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1" customFormat="1" ht="14.25" customHeight="1">
      <c r="A40" s="31"/>
      <c r="B40" s="36"/>
      <c r="C40" s="31"/>
      <c r="D40" s="31"/>
      <c r="E40" s="31"/>
      <c r="F40" s="31"/>
      <c r="G40" s="31"/>
      <c r="H40" s="31"/>
      <c r="I40" s="11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ht="14.25" customHeight="1">
      <c r="B41" s="17"/>
      <c r="L41" s="17"/>
    </row>
    <row r="42" spans="2:12" ht="14.25" customHeight="1">
      <c r="B42" s="17"/>
      <c r="L42" s="17"/>
    </row>
    <row r="43" spans="2:12" ht="14.25" customHeight="1">
      <c r="B43" s="17"/>
      <c r="L43" s="17"/>
    </row>
    <row r="44" spans="2:12" ht="14.25" customHeight="1">
      <c r="B44" s="17"/>
      <c r="L44" s="17"/>
    </row>
    <row r="45" spans="2:12" ht="14.25" customHeight="1">
      <c r="B45" s="17"/>
      <c r="L45" s="17"/>
    </row>
    <row r="46" spans="2:12" ht="14.25" customHeight="1">
      <c r="B46" s="17"/>
      <c r="L46" s="17"/>
    </row>
    <row r="47" spans="2:12" ht="14.25" customHeight="1">
      <c r="B47" s="17"/>
      <c r="L47" s="17"/>
    </row>
    <row r="48" spans="2:12" ht="14.25" customHeight="1">
      <c r="B48" s="17"/>
      <c r="L48" s="17"/>
    </row>
    <row r="49" spans="2:12" ht="14.25" customHeight="1">
      <c r="B49" s="17"/>
      <c r="L49" s="17"/>
    </row>
    <row r="50" spans="2:12" s="1" customFormat="1" ht="14.25" customHeight="1">
      <c r="B50" s="48"/>
      <c r="D50" s="136" t="s">
        <v>46</v>
      </c>
      <c r="E50" s="137"/>
      <c r="F50" s="137"/>
      <c r="G50" s="136" t="s">
        <v>47</v>
      </c>
      <c r="H50" s="137"/>
      <c r="I50" s="138"/>
      <c r="J50" s="137"/>
      <c r="K50" s="137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1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2"/>
      <c r="J61" s="143" t="s">
        <v>49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1" customFormat="1" ht="12.75">
      <c r="A65" s="31"/>
      <c r="B65" s="36"/>
      <c r="C65" s="31"/>
      <c r="D65" s="136" t="s">
        <v>50</v>
      </c>
      <c r="E65" s="144"/>
      <c r="F65" s="144"/>
      <c r="G65" s="136" t="s">
        <v>51</v>
      </c>
      <c r="H65" s="144"/>
      <c r="I65" s="145"/>
      <c r="J65" s="144"/>
      <c r="K65" s="144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1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2"/>
      <c r="J76" s="143" t="s">
        <v>49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1" customFormat="1" ht="14.25" customHeight="1">
      <c r="A77" s="31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1" customFormat="1" ht="6.75" customHeight="1">
      <c r="A81" s="31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" customFormat="1" ht="24.7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111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" customFormat="1" ht="6.75" customHeight="1">
      <c r="A83" s="31"/>
      <c r="B83" s="32"/>
      <c r="C83" s="33"/>
      <c r="D83" s="33"/>
      <c r="E83" s="33"/>
      <c r="F83" s="33"/>
      <c r="G83" s="33"/>
      <c r="H83" s="33"/>
      <c r="I83" s="111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1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" customFormat="1" ht="16.5" customHeight="1">
      <c r="A85" s="31"/>
      <c r="B85" s="32"/>
      <c r="C85" s="33"/>
      <c r="D85" s="33"/>
      <c r="E85" s="246" t="str">
        <f>E7</f>
        <v>III/19910 LESNÁ</v>
      </c>
      <c r="F85" s="247"/>
      <c r="G85" s="247"/>
      <c r="H85" s="247"/>
      <c r="I85" s="111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111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" customFormat="1" ht="16.5" customHeight="1">
      <c r="A87" s="31"/>
      <c r="B87" s="32"/>
      <c r="C87" s="33"/>
      <c r="D87" s="33"/>
      <c r="E87" s="276" t="str">
        <f>E9</f>
        <v>SO 301 - Úprava koryta</v>
      </c>
      <c r="F87" s="245"/>
      <c r="G87" s="245"/>
      <c r="H87" s="245"/>
      <c r="I87" s="111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1" customFormat="1" ht="6.75" customHeight="1">
      <c r="A88" s="31"/>
      <c r="B88" s="32"/>
      <c r="C88" s="33"/>
      <c r="D88" s="33"/>
      <c r="E88" s="33"/>
      <c r="F88" s="33"/>
      <c r="G88" s="33"/>
      <c r="H88" s="33"/>
      <c r="I88" s="111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1" customFormat="1" ht="12" customHeight="1">
      <c r="A89" s="31"/>
      <c r="B89" s="32"/>
      <c r="C89" s="26" t="s">
        <v>20</v>
      </c>
      <c r="D89" s="33"/>
      <c r="E89" s="33"/>
      <c r="F89" s="24" t="str">
        <f>F12</f>
        <v> </v>
      </c>
      <c r="G89" s="33"/>
      <c r="H89" s="33"/>
      <c r="I89" s="113" t="s">
        <v>22</v>
      </c>
      <c r="J89" s="63" t="str">
        <f>IF(J12="","",J12)</f>
        <v>7. 2. 2020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1" customFormat="1" ht="6.75" customHeight="1">
      <c r="A90" s="31"/>
      <c r="B90" s="32"/>
      <c r="C90" s="33"/>
      <c r="D90" s="33"/>
      <c r="E90" s="33"/>
      <c r="F90" s="33"/>
      <c r="G90" s="33"/>
      <c r="H90" s="33"/>
      <c r="I90" s="111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1" customFormat="1" ht="15" customHeight="1">
      <c r="A91" s="31"/>
      <c r="B91" s="32"/>
      <c r="C91" s="26" t="s">
        <v>24</v>
      </c>
      <c r="D91" s="33"/>
      <c r="E91" s="33"/>
      <c r="F91" s="24" t="str">
        <f>E15</f>
        <v> </v>
      </c>
      <c r="G91" s="33"/>
      <c r="H91" s="33"/>
      <c r="I91" s="113" t="s">
        <v>29</v>
      </c>
      <c r="J91" s="29" t="str">
        <f>E21</f>
        <v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1" customFormat="1" ht="15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3" t="s">
        <v>31</v>
      </c>
      <c r="J92" s="29" t="str">
        <f>E24</f>
        <v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1" customFormat="1" ht="9.75" customHeight="1">
      <c r="A93" s="31"/>
      <c r="B93" s="32"/>
      <c r="C93" s="33"/>
      <c r="D93" s="33"/>
      <c r="E93" s="33"/>
      <c r="F93" s="33"/>
      <c r="G93" s="33"/>
      <c r="H93" s="33"/>
      <c r="I93" s="111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1" customFormat="1" ht="29.25" customHeight="1">
      <c r="A94" s="31"/>
      <c r="B94" s="32"/>
      <c r="C94" s="152" t="s">
        <v>103</v>
      </c>
      <c r="D94" s="40"/>
      <c r="E94" s="40"/>
      <c r="F94" s="40"/>
      <c r="G94" s="40"/>
      <c r="H94" s="40"/>
      <c r="I94" s="153"/>
      <c r="J94" s="154" t="s">
        <v>104</v>
      </c>
      <c r="K94" s="4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1" customFormat="1" ht="9.75" customHeight="1">
      <c r="A95" s="31"/>
      <c r="B95" s="32"/>
      <c r="C95" s="33"/>
      <c r="D95" s="33"/>
      <c r="E95" s="33"/>
      <c r="F95" s="33"/>
      <c r="G95" s="33"/>
      <c r="H95" s="33"/>
      <c r="I95" s="111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1" customFormat="1" ht="22.5" customHeight="1">
      <c r="A96" s="31"/>
      <c r="B96" s="32"/>
      <c r="C96" s="155" t="s">
        <v>105</v>
      </c>
      <c r="D96" s="33"/>
      <c r="E96" s="33"/>
      <c r="F96" s="33"/>
      <c r="G96" s="33"/>
      <c r="H96" s="33"/>
      <c r="I96" s="111"/>
      <c r="J96" s="80">
        <f>J125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2:12" s="8" customFormat="1" ht="24.75" customHeight="1">
      <c r="B97" s="156"/>
      <c r="C97" s="157"/>
      <c r="D97" s="158" t="s">
        <v>169</v>
      </c>
      <c r="E97" s="159"/>
      <c r="F97" s="159"/>
      <c r="G97" s="159"/>
      <c r="H97" s="159"/>
      <c r="I97" s="160"/>
      <c r="J97" s="161">
        <f>J126</f>
        <v>0</v>
      </c>
      <c r="K97" s="157"/>
      <c r="L97" s="162"/>
    </row>
    <row r="98" spans="2:12" s="11" customFormat="1" ht="19.5" customHeight="1">
      <c r="B98" s="209"/>
      <c r="C98" s="210"/>
      <c r="D98" s="211" t="s">
        <v>225</v>
      </c>
      <c r="E98" s="212"/>
      <c r="F98" s="212"/>
      <c r="G98" s="212"/>
      <c r="H98" s="212"/>
      <c r="I98" s="213"/>
      <c r="J98" s="214">
        <f>J127</f>
        <v>0</v>
      </c>
      <c r="K98" s="210"/>
      <c r="L98" s="215"/>
    </row>
    <row r="99" spans="2:12" s="11" customFormat="1" ht="19.5" customHeight="1">
      <c r="B99" s="209"/>
      <c r="C99" s="210"/>
      <c r="D99" s="211" t="s">
        <v>226</v>
      </c>
      <c r="E99" s="212"/>
      <c r="F99" s="212"/>
      <c r="G99" s="212"/>
      <c r="H99" s="212"/>
      <c r="I99" s="213"/>
      <c r="J99" s="214">
        <f>J133</f>
        <v>0</v>
      </c>
      <c r="K99" s="210"/>
      <c r="L99" s="215"/>
    </row>
    <row r="100" spans="2:12" s="11" customFormat="1" ht="19.5" customHeight="1">
      <c r="B100" s="209"/>
      <c r="C100" s="210"/>
      <c r="D100" s="211" t="s">
        <v>582</v>
      </c>
      <c r="E100" s="212"/>
      <c r="F100" s="212"/>
      <c r="G100" s="212"/>
      <c r="H100" s="212"/>
      <c r="I100" s="213"/>
      <c r="J100" s="214">
        <f>J157</f>
        <v>0</v>
      </c>
      <c r="K100" s="210"/>
      <c r="L100" s="215"/>
    </row>
    <row r="101" spans="2:12" s="11" customFormat="1" ht="19.5" customHeight="1">
      <c r="B101" s="209"/>
      <c r="C101" s="210"/>
      <c r="D101" s="211" t="s">
        <v>583</v>
      </c>
      <c r="E101" s="212"/>
      <c r="F101" s="212"/>
      <c r="G101" s="212"/>
      <c r="H101" s="212"/>
      <c r="I101" s="213"/>
      <c r="J101" s="214">
        <f>J168</f>
        <v>0</v>
      </c>
      <c r="K101" s="210"/>
      <c r="L101" s="215"/>
    </row>
    <row r="102" spans="2:12" s="11" customFormat="1" ht="19.5" customHeight="1">
      <c r="B102" s="209"/>
      <c r="C102" s="210"/>
      <c r="D102" s="211" t="s">
        <v>171</v>
      </c>
      <c r="E102" s="212"/>
      <c r="F102" s="212"/>
      <c r="G102" s="212"/>
      <c r="H102" s="212"/>
      <c r="I102" s="213"/>
      <c r="J102" s="214">
        <f>J173</f>
        <v>0</v>
      </c>
      <c r="K102" s="210"/>
      <c r="L102" s="215"/>
    </row>
    <row r="103" spans="2:12" s="11" customFormat="1" ht="19.5" customHeight="1">
      <c r="B103" s="209"/>
      <c r="C103" s="210"/>
      <c r="D103" s="211" t="s">
        <v>172</v>
      </c>
      <c r="E103" s="212"/>
      <c r="F103" s="212"/>
      <c r="G103" s="212"/>
      <c r="H103" s="212"/>
      <c r="I103" s="213"/>
      <c r="J103" s="214">
        <f>J181</f>
        <v>0</v>
      </c>
      <c r="K103" s="210"/>
      <c r="L103" s="215"/>
    </row>
    <row r="104" spans="2:12" s="8" customFormat="1" ht="24.75" customHeight="1">
      <c r="B104" s="156"/>
      <c r="C104" s="157"/>
      <c r="D104" s="158" t="s">
        <v>585</v>
      </c>
      <c r="E104" s="159"/>
      <c r="F104" s="159"/>
      <c r="G104" s="159"/>
      <c r="H104" s="159"/>
      <c r="I104" s="160"/>
      <c r="J104" s="161">
        <f>J183</f>
        <v>0</v>
      </c>
      <c r="K104" s="157"/>
      <c r="L104" s="162"/>
    </row>
    <row r="105" spans="2:12" s="11" customFormat="1" ht="19.5" customHeight="1">
      <c r="B105" s="209"/>
      <c r="C105" s="210"/>
      <c r="D105" s="211" t="s">
        <v>586</v>
      </c>
      <c r="E105" s="212"/>
      <c r="F105" s="212"/>
      <c r="G105" s="212"/>
      <c r="H105" s="212"/>
      <c r="I105" s="213"/>
      <c r="J105" s="214">
        <f>J184</f>
        <v>0</v>
      </c>
      <c r="K105" s="210"/>
      <c r="L105" s="215"/>
    </row>
    <row r="106" spans="1:31" s="1" customFormat="1" ht="21.75" customHeight="1">
      <c r="A106" s="31"/>
      <c r="B106" s="32"/>
      <c r="C106" s="33"/>
      <c r="D106" s="33"/>
      <c r="E106" s="33"/>
      <c r="F106" s="33"/>
      <c r="G106" s="33"/>
      <c r="H106" s="33"/>
      <c r="I106" s="111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1" customFormat="1" ht="6.75" customHeight="1">
      <c r="A107" s="31"/>
      <c r="B107" s="51"/>
      <c r="C107" s="52"/>
      <c r="D107" s="52"/>
      <c r="E107" s="52"/>
      <c r="F107" s="52"/>
      <c r="G107" s="52"/>
      <c r="H107" s="52"/>
      <c r="I107" s="148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1" customFormat="1" ht="6.75" customHeight="1">
      <c r="A111" s="31"/>
      <c r="B111" s="53"/>
      <c r="C111" s="54"/>
      <c r="D111" s="54"/>
      <c r="E111" s="54"/>
      <c r="F111" s="54"/>
      <c r="G111" s="54"/>
      <c r="H111" s="54"/>
      <c r="I111" s="151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1" customFormat="1" ht="24.75" customHeight="1">
      <c r="A112" s="31"/>
      <c r="B112" s="32"/>
      <c r="C112" s="20" t="s">
        <v>108</v>
      </c>
      <c r="D112" s="33"/>
      <c r="E112" s="33"/>
      <c r="F112" s="33"/>
      <c r="G112" s="33"/>
      <c r="H112" s="33"/>
      <c r="I112" s="111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1" customFormat="1" ht="6.75" customHeight="1">
      <c r="A113" s="31"/>
      <c r="B113" s="32"/>
      <c r="C113" s="33"/>
      <c r="D113" s="33"/>
      <c r="E113" s="33"/>
      <c r="F113" s="33"/>
      <c r="G113" s="33"/>
      <c r="H113" s="33"/>
      <c r="I113" s="111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1" customFormat="1" ht="12" customHeight="1">
      <c r="A114" s="31"/>
      <c r="B114" s="32"/>
      <c r="C114" s="26" t="s">
        <v>16</v>
      </c>
      <c r="D114" s="33"/>
      <c r="E114" s="33"/>
      <c r="F114" s="33"/>
      <c r="G114" s="33"/>
      <c r="H114" s="33"/>
      <c r="I114" s="111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" customFormat="1" ht="16.5" customHeight="1">
      <c r="A115" s="31"/>
      <c r="B115" s="32"/>
      <c r="C115" s="33"/>
      <c r="D115" s="33"/>
      <c r="E115" s="246" t="str">
        <f>E7</f>
        <v>III/19910 LESNÁ</v>
      </c>
      <c r="F115" s="247"/>
      <c r="G115" s="247"/>
      <c r="H115" s="247"/>
      <c r="I115" s="111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" customFormat="1" ht="12" customHeight="1">
      <c r="A116" s="31"/>
      <c r="B116" s="32"/>
      <c r="C116" s="26" t="s">
        <v>100</v>
      </c>
      <c r="D116" s="33"/>
      <c r="E116" s="33"/>
      <c r="F116" s="33"/>
      <c r="G116" s="33"/>
      <c r="H116" s="33"/>
      <c r="I116" s="111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" customFormat="1" ht="16.5" customHeight="1">
      <c r="A117" s="31"/>
      <c r="B117" s="32"/>
      <c r="C117" s="33"/>
      <c r="D117" s="33"/>
      <c r="E117" s="276" t="str">
        <f>E9</f>
        <v>SO 301 - Úprava koryta</v>
      </c>
      <c r="F117" s="245"/>
      <c r="G117" s="245"/>
      <c r="H117" s="245"/>
      <c r="I117" s="111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6.75" customHeight="1">
      <c r="A118" s="31"/>
      <c r="B118" s="32"/>
      <c r="C118" s="33"/>
      <c r="D118" s="33"/>
      <c r="E118" s="33"/>
      <c r="F118" s="33"/>
      <c r="G118" s="33"/>
      <c r="H118" s="33"/>
      <c r="I118" s="111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" customFormat="1" ht="12" customHeight="1">
      <c r="A119" s="31"/>
      <c r="B119" s="32"/>
      <c r="C119" s="26" t="s">
        <v>20</v>
      </c>
      <c r="D119" s="33"/>
      <c r="E119" s="33"/>
      <c r="F119" s="24" t="str">
        <f>F12</f>
        <v> </v>
      </c>
      <c r="G119" s="33"/>
      <c r="H119" s="33"/>
      <c r="I119" s="113" t="s">
        <v>22</v>
      </c>
      <c r="J119" s="63" t="str">
        <f>IF(J12="","",J12)</f>
        <v>7. 2. 2020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" customFormat="1" ht="6.75" customHeight="1">
      <c r="A120" s="31"/>
      <c r="B120" s="32"/>
      <c r="C120" s="33"/>
      <c r="D120" s="33"/>
      <c r="E120" s="33"/>
      <c r="F120" s="33"/>
      <c r="G120" s="33"/>
      <c r="H120" s="33"/>
      <c r="I120" s="111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1" customFormat="1" ht="15" customHeight="1">
      <c r="A121" s="31"/>
      <c r="B121" s="32"/>
      <c r="C121" s="26" t="s">
        <v>24</v>
      </c>
      <c r="D121" s="33"/>
      <c r="E121" s="33"/>
      <c r="F121" s="24" t="str">
        <f>E15</f>
        <v> </v>
      </c>
      <c r="G121" s="33"/>
      <c r="H121" s="33"/>
      <c r="I121" s="113" t="s">
        <v>29</v>
      </c>
      <c r="J121" s="29" t="str">
        <f>E21</f>
        <v> 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" customFormat="1" ht="15" customHeight="1">
      <c r="A122" s="31"/>
      <c r="B122" s="32"/>
      <c r="C122" s="26" t="s">
        <v>27</v>
      </c>
      <c r="D122" s="33"/>
      <c r="E122" s="33"/>
      <c r="F122" s="24" t="str">
        <f>IF(E18="","",E18)</f>
        <v>Vyplň údaj</v>
      </c>
      <c r="G122" s="33"/>
      <c r="H122" s="33"/>
      <c r="I122" s="113" t="s">
        <v>31</v>
      </c>
      <c r="J122" s="29" t="str">
        <f>E24</f>
        <v> 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" customFormat="1" ht="9.75" customHeight="1">
      <c r="A123" s="31"/>
      <c r="B123" s="32"/>
      <c r="C123" s="33"/>
      <c r="D123" s="33"/>
      <c r="E123" s="33"/>
      <c r="F123" s="33"/>
      <c r="G123" s="33"/>
      <c r="H123" s="33"/>
      <c r="I123" s="111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9" customFormat="1" ht="29.25" customHeight="1">
      <c r="A124" s="163"/>
      <c r="B124" s="164"/>
      <c r="C124" s="165" t="s">
        <v>109</v>
      </c>
      <c r="D124" s="166" t="s">
        <v>58</v>
      </c>
      <c r="E124" s="166" t="s">
        <v>54</v>
      </c>
      <c r="F124" s="166" t="s">
        <v>55</v>
      </c>
      <c r="G124" s="166" t="s">
        <v>110</v>
      </c>
      <c r="H124" s="166" t="s">
        <v>111</v>
      </c>
      <c r="I124" s="167" t="s">
        <v>112</v>
      </c>
      <c r="J124" s="168" t="s">
        <v>104</v>
      </c>
      <c r="K124" s="169" t="s">
        <v>113</v>
      </c>
      <c r="L124" s="170"/>
      <c r="M124" s="71" t="s">
        <v>1</v>
      </c>
      <c r="N124" s="72" t="s">
        <v>37</v>
      </c>
      <c r="O124" s="72" t="s">
        <v>114</v>
      </c>
      <c r="P124" s="72" t="s">
        <v>115</v>
      </c>
      <c r="Q124" s="72" t="s">
        <v>116</v>
      </c>
      <c r="R124" s="72" t="s">
        <v>117</v>
      </c>
      <c r="S124" s="72" t="s">
        <v>118</v>
      </c>
      <c r="T124" s="73" t="s">
        <v>119</v>
      </c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</row>
    <row r="125" spans="1:63" s="1" customFormat="1" ht="22.5" customHeight="1">
      <c r="A125" s="31"/>
      <c r="B125" s="32"/>
      <c r="C125" s="78" t="s">
        <v>120</v>
      </c>
      <c r="D125" s="33"/>
      <c r="E125" s="33"/>
      <c r="F125" s="33"/>
      <c r="G125" s="33"/>
      <c r="H125" s="33"/>
      <c r="I125" s="111"/>
      <c r="J125" s="171">
        <f>BK125</f>
        <v>0</v>
      </c>
      <c r="K125" s="33"/>
      <c r="L125" s="36"/>
      <c r="M125" s="74"/>
      <c r="N125" s="172"/>
      <c r="O125" s="75"/>
      <c r="P125" s="173">
        <f>P126+P183</f>
        <v>0</v>
      </c>
      <c r="Q125" s="75"/>
      <c r="R125" s="173">
        <f>R126+R183</f>
        <v>347.0954056399999</v>
      </c>
      <c r="S125" s="75"/>
      <c r="T125" s="174">
        <f>T126+T183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72</v>
      </c>
      <c r="AU125" s="14" t="s">
        <v>106</v>
      </c>
      <c r="BK125" s="175">
        <f>BK126+BK183</f>
        <v>0</v>
      </c>
    </row>
    <row r="126" spans="2:63" s="10" customFormat="1" ht="25.5" customHeight="1">
      <c r="B126" s="176"/>
      <c r="C126" s="177"/>
      <c r="D126" s="178" t="s">
        <v>72</v>
      </c>
      <c r="E126" s="179" t="s">
        <v>175</v>
      </c>
      <c r="F126" s="179" t="s">
        <v>176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P127+P133+P157+P168+P173+P181</f>
        <v>0</v>
      </c>
      <c r="Q126" s="184"/>
      <c r="R126" s="185">
        <f>R127+R133+R157+R168+R173+R181</f>
        <v>347.03440563999993</v>
      </c>
      <c r="S126" s="184"/>
      <c r="T126" s="186">
        <f>T127+T133+T157+T168+T173+T181</f>
        <v>0</v>
      </c>
      <c r="AR126" s="187" t="s">
        <v>81</v>
      </c>
      <c r="AT126" s="188" t="s">
        <v>72</v>
      </c>
      <c r="AU126" s="188" t="s">
        <v>73</v>
      </c>
      <c r="AY126" s="187" t="s">
        <v>124</v>
      </c>
      <c r="BK126" s="189">
        <f>BK127+BK133+BK157+BK168+BK173+BK181</f>
        <v>0</v>
      </c>
    </row>
    <row r="127" spans="2:63" s="10" customFormat="1" ht="22.5" customHeight="1">
      <c r="B127" s="176"/>
      <c r="C127" s="177"/>
      <c r="D127" s="178" t="s">
        <v>72</v>
      </c>
      <c r="E127" s="216" t="s">
        <v>81</v>
      </c>
      <c r="F127" s="216" t="s">
        <v>229</v>
      </c>
      <c r="G127" s="177"/>
      <c r="H127" s="177"/>
      <c r="I127" s="180"/>
      <c r="J127" s="217">
        <f>BK127</f>
        <v>0</v>
      </c>
      <c r="K127" s="177"/>
      <c r="L127" s="182"/>
      <c r="M127" s="183"/>
      <c r="N127" s="184"/>
      <c r="O127" s="184"/>
      <c r="P127" s="185">
        <f>SUM(P128:P132)</f>
        <v>0</v>
      </c>
      <c r="Q127" s="184"/>
      <c r="R127" s="185">
        <f>SUM(R128:R132)</f>
        <v>132.4</v>
      </c>
      <c r="S127" s="184"/>
      <c r="T127" s="186">
        <f>SUM(T128:T132)</f>
        <v>0</v>
      </c>
      <c r="AR127" s="187" t="s">
        <v>81</v>
      </c>
      <c r="AT127" s="188" t="s">
        <v>72</v>
      </c>
      <c r="AU127" s="188" t="s">
        <v>81</v>
      </c>
      <c r="AY127" s="187" t="s">
        <v>124</v>
      </c>
      <c r="BK127" s="189">
        <f>SUM(BK128:BK132)</f>
        <v>0</v>
      </c>
    </row>
    <row r="128" spans="1:65" s="1" customFormat="1" ht="21.75" customHeight="1">
      <c r="A128" s="31"/>
      <c r="B128" s="32"/>
      <c r="C128" s="190" t="s">
        <v>81</v>
      </c>
      <c r="D128" s="190" t="s">
        <v>125</v>
      </c>
      <c r="E128" s="191" t="s">
        <v>612</v>
      </c>
      <c r="F128" s="192" t="s">
        <v>613</v>
      </c>
      <c r="G128" s="193" t="s">
        <v>261</v>
      </c>
      <c r="H128" s="194">
        <v>66.2</v>
      </c>
      <c r="I128" s="195"/>
      <c r="J128" s="196">
        <f>ROUND(I128*H128,2)</f>
        <v>0</v>
      </c>
      <c r="K128" s="197"/>
      <c r="L128" s="36"/>
      <c r="M128" s="198" t="s">
        <v>1</v>
      </c>
      <c r="N128" s="199" t="s">
        <v>38</v>
      </c>
      <c r="O128" s="68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123</v>
      </c>
      <c r="AT128" s="202" t="s">
        <v>125</v>
      </c>
      <c r="AU128" s="202" t="s">
        <v>83</v>
      </c>
      <c r="AY128" s="14" t="s">
        <v>124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4" t="s">
        <v>81</v>
      </c>
      <c r="BK128" s="203">
        <f>ROUND(I128*H128,2)</f>
        <v>0</v>
      </c>
      <c r="BL128" s="14" t="s">
        <v>123</v>
      </c>
      <c r="BM128" s="202" t="s">
        <v>897</v>
      </c>
    </row>
    <row r="129" spans="2:51" s="12" customFormat="1" ht="11.25">
      <c r="B129" s="218"/>
      <c r="C129" s="219"/>
      <c r="D129" s="220" t="s">
        <v>182</v>
      </c>
      <c r="E129" s="221" t="s">
        <v>1</v>
      </c>
      <c r="F129" s="222" t="s">
        <v>898</v>
      </c>
      <c r="G129" s="219"/>
      <c r="H129" s="223">
        <v>9.4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182</v>
      </c>
      <c r="AU129" s="229" t="s">
        <v>83</v>
      </c>
      <c r="AV129" s="12" t="s">
        <v>83</v>
      </c>
      <c r="AW129" s="12" t="s">
        <v>30</v>
      </c>
      <c r="AX129" s="12" t="s">
        <v>73</v>
      </c>
      <c r="AY129" s="229" t="s">
        <v>124</v>
      </c>
    </row>
    <row r="130" spans="2:51" s="12" customFormat="1" ht="11.25">
      <c r="B130" s="218"/>
      <c r="C130" s="219"/>
      <c r="D130" s="220" t="s">
        <v>182</v>
      </c>
      <c r="E130" s="221" t="s">
        <v>1</v>
      </c>
      <c r="F130" s="222" t="s">
        <v>899</v>
      </c>
      <c r="G130" s="219"/>
      <c r="H130" s="223">
        <v>56.8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182</v>
      </c>
      <c r="AU130" s="229" t="s">
        <v>83</v>
      </c>
      <c r="AV130" s="12" t="s">
        <v>83</v>
      </c>
      <c r="AW130" s="12" t="s">
        <v>30</v>
      </c>
      <c r="AX130" s="12" t="s">
        <v>73</v>
      </c>
      <c r="AY130" s="229" t="s">
        <v>124</v>
      </c>
    </row>
    <row r="131" spans="1:65" s="1" customFormat="1" ht="16.5" customHeight="1">
      <c r="A131" s="31"/>
      <c r="B131" s="32"/>
      <c r="C131" s="233" t="s">
        <v>83</v>
      </c>
      <c r="D131" s="233" t="s">
        <v>320</v>
      </c>
      <c r="E131" s="234" t="s">
        <v>616</v>
      </c>
      <c r="F131" s="235" t="s">
        <v>617</v>
      </c>
      <c r="G131" s="236" t="s">
        <v>212</v>
      </c>
      <c r="H131" s="237">
        <v>132.4</v>
      </c>
      <c r="I131" s="238"/>
      <c r="J131" s="239">
        <f>ROUND(I131*H131,2)</f>
        <v>0</v>
      </c>
      <c r="K131" s="240"/>
      <c r="L131" s="241"/>
      <c r="M131" s="242" t="s">
        <v>1</v>
      </c>
      <c r="N131" s="243" t="s">
        <v>38</v>
      </c>
      <c r="O131" s="68"/>
      <c r="P131" s="200">
        <f>O131*H131</f>
        <v>0</v>
      </c>
      <c r="Q131" s="200">
        <v>1</v>
      </c>
      <c r="R131" s="200">
        <f>Q131*H131</f>
        <v>132.4</v>
      </c>
      <c r="S131" s="200">
        <v>0</v>
      </c>
      <c r="T131" s="201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2" t="s">
        <v>151</v>
      </c>
      <c r="AT131" s="202" t="s">
        <v>320</v>
      </c>
      <c r="AU131" s="202" t="s">
        <v>83</v>
      </c>
      <c r="AY131" s="14" t="s">
        <v>124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4" t="s">
        <v>81</v>
      </c>
      <c r="BK131" s="203">
        <f>ROUND(I131*H131,2)</f>
        <v>0</v>
      </c>
      <c r="BL131" s="14" t="s">
        <v>123</v>
      </c>
      <c r="BM131" s="202" t="s">
        <v>900</v>
      </c>
    </row>
    <row r="132" spans="2:51" s="12" customFormat="1" ht="11.25">
      <c r="B132" s="218"/>
      <c r="C132" s="219"/>
      <c r="D132" s="220" t="s">
        <v>182</v>
      </c>
      <c r="E132" s="219"/>
      <c r="F132" s="222" t="s">
        <v>901</v>
      </c>
      <c r="G132" s="219"/>
      <c r="H132" s="223">
        <v>132.4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182</v>
      </c>
      <c r="AU132" s="229" t="s">
        <v>83</v>
      </c>
      <c r="AV132" s="12" t="s">
        <v>83</v>
      </c>
      <c r="AW132" s="12" t="s">
        <v>4</v>
      </c>
      <c r="AX132" s="12" t="s">
        <v>81</v>
      </c>
      <c r="AY132" s="229" t="s">
        <v>124</v>
      </c>
    </row>
    <row r="133" spans="2:63" s="10" customFormat="1" ht="22.5" customHeight="1">
      <c r="B133" s="176"/>
      <c r="C133" s="177"/>
      <c r="D133" s="178" t="s">
        <v>72</v>
      </c>
      <c r="E133" s="216" t="s">
        <v>83</v>
      </c>
      <c r="F133" s="216" t="s">
        <v>341</v>
      </c>
      <c r="G133" s="177"/>
      <c r="H133" s="177"/>
      <c r="I133" s="180"/>
      <c r="J133" s="217">
        <f>BK133</f>
        <v>0</v>
      </c>
      <c r="K133" s="177"/>
      <c r="L133" s="182"/>
      <c r="M133" s="183"/>
      <c r="N133" s="184"/>
      <c r="O133" s="184"/>
      <c r="P133" s="185">
        <f>SUM(P134:P156)</f>
        <v>0</v>
      </c>
      <c r="Q133" s="184"/>
      <c r="R133" s="185">
        <f>SUM(R134:R156)</f>
        <v>95.31682264999999</v>
      </c>
      <c r="S133" s="184"/>
      <c r="T133" s="186">
        <f>SUM(T134:T156)</f>
        <v>0</v>
      </c>
      <c r="AR133" s="187" t="s">
        <v>81</v>
      </c>
      <c r="AT133" s="188" t="s">
        <v>72</v>
      </c>
      <c r="AU133" s="188" t="s">
        <v>81</v>
      </c>
      <c r="AY133" s="187" t="s">
        <v>124</v>
      </c>
      <c r="BK133" s="189">
        <f>SUM(BK134:BK156)</f>
        <v>0</v>
      </c>
    </row>
    <row r="134" spans="1:65" s="1" customFormat="1" ht="16.5" customHeight="1">
      <c r="A134" s="31"/>
      <c r="B134" s="32"/>
      <c r="C134" s="190" t="s">
        <v>132</v>
      </c>
      <c r="D134" s="190" t="s">
        <v>125</v>
      </c>
      <c r="E134" s="191" t="s">
        <v>620</v>
      </c>
      <c r="F134" s="192" t="s">
        <v>621</v>
      </c>
      <c r="G134" s="193" t="s">
        <v>261</v>
      </c>
      <c r="H134" s="194">
        <v>1.44</v>
      </c>
      <c r="I134" s="195"/>
      <c r="J134" s="196">
        <f>ROUND(I134*H134,2)</f>
        <v>0</v>
      </c>
      <c r="K134" s="197"/>
      <c r="L134" s="36"/>
      <c r="M134" s="198" t="s">
        <v>1</v>
      </c>
      <c r="N134" s="199" t="s">
        <v>38</v>
      </c>
      <c r="O134" s="68"/>
      <c r="P134" s="200">
        <f>O134*H134</f>
        <v>0</v>
      </c>
      <c r="Q134" s="200">
        <v>1.92198</v>
      </c>
      <c r="R134" s="200">
        <f>Q134*H134</f>
        <v>2.7676512</v>
      </c>
      <c r="S134" s="200">
        <v>0</v>
      </c>
      <c r="T134" s="20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123</v>
      </c>
      <c r="AT134" s="202" t="s">
        <v>125</v>
      </c>
      <c r="AU134" s="202" t="s">
        <v>83</v>
      </c>
      <c r="AY134" s="14" t="s">
        <v>124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4" t="s">
        <v>81</v>
      </c>
      <c r="BK134" s="203">
        <f>ROUND(I134*H134,2)</f>
        <v>0</v>
      </c>
      <c r="BL134" s="14" t="s">
        <v>123</v>
      </c>
      <c r="BM134" s="202" t="s">
        <v>902</v>
      </c>
    </row>
    <row r="135" spans="2:51" s="12" customFormat="1" ht="11.25">
      <c r="B135" s="218"/>
      <c r="C135" s="219"/>
      <c r="D135" s="220" t="s">
        <v>182</v>
      </c>
      <c r="E135" s="221" t="s">
        <v>1</v>
      </c>
      <c r="F135" s="222" t="s">
        <v>903</v>
      </c>
      <c r="G135" s="219"/>
      <c r="H135" s="223">
        <v>1.44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182</v>
      </c>
      <c r="AU135" s="229" t="s">
        <v>83</v>
      </c>
      <c r="AV135" s="12" t="s">
        <v>83</v>
      </c>
      <c r="AW135" s="12" t="s">
        <v>30</v>
      </c>
      <c r="AX135" s="12" t="s">
        <v>81</v>
      </c>
      <c r="AY135" s="229" t="s">
        <v>124</v>
      </c>
    </row>
    <row r="136" spans="1:65" s="1" customFormat="1" ht="33" customHeight="1">
      <c r="A136" s="31"/>
      <c r="B136" s="32"/>
      <c r="C136" s="190" t="s">
        <v>123</v>
      </c>
      <c r="D136" s="190" t="s">
        <v>125</v>
      </c>
      <c r="E136" s="191" t="s">
        <v>624</v>
      </c>
      <c r="F136" s="192" t="s">
        <v>625</v>
      </c>
      <c r="G136" s="193" t="s">
        <v>355</v>
      </c>
      <c r="H136" s="194">
        <v>9</v>
      </c>
      <c r="I136" s="195"/>
      <c r="J136" s="196">
        <f>ROUND(I136*H136,2)</f>
        <v>0</v>
      </c>
      <c r="K136" s="197"/>
      <c r="L136" s="36"/>
      <c r="M136" s="198" t="s">
        <v>1</v>
      </c>
      <c r="N136" s="199" t="s">
        <v>38</v>
      </c>
      <c r="O136" s="68"/>
      <c r="P136" s="200">
        <f>O136*H136</f>
        <v>0</v>
      </c>
      <c r="Q136" s="200">
        <v>0.20469</v>
      </c>
      <c r="R136" s="200">
        <f>Q136*H136</f>
        <v>1.8422100000000001</v>
      </c>
      <c r="S136" s="200">
        <v>0</v>
      </c>
      <c r="T136" s="201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123</v>
      </c>
      <c r="AT136" s="202" t="s">
        <v>125</v>
      </c>
      <c r="AU136" s="202" t="s">
        <v>83</v>
      </c>
      <c r="AY136" s="14" t="s">
        <v>124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4" t="s">
        <v>81</v>
      </c>
      <c r="BK136" s="203">
        <f>ROUND(I136*H136,2)</f>
        <v>0</v>
      </c>
      <c r="BL136" s="14" t="s">
        <v>123</v>
      </c>
      <c r="BM136" s="202" t="s">
        <v>904</v>
      </c>
    </row>
    <row r="137" spans="1:65" s="1" customFormat="1" ht="16.5" customHeight="1">
      <c r="A137" s="31"/>
      <c r="B137" s="32"/>
      <c r="C137" s="190" t="s">
        <v>139</v>
      </c>
      <c r="D137" s="190" t="s">
        <v>125</v>
      </c>
      <c r="E137" s="191" t="s">
        <v>631</v>
      </c>
      <c r="F137" s="192" t="s">
        <v>632</v>
      </c>
      <c r="G137" s="193" t="s">
        <v>261</v>
      </c>
      <c r="H137" s="194">
        <v>3.9</v>
      </c>
      <c r="I137" s="195"/>
      <c r="J137" s="196">
        <f>ROUND(I137*H137,2)</f>
        <v>0</v>
      </c>
      <c r="K137" s="197"/>
      <c r="L137" s="36"/>
      <c r="M137" s="198" t="s">
        <v>1</v>
      </c>
      <c r="N137" s="199" t="s">
        <v>38</v>
      </c>
      <c r="O137" s="68"/>
      <c r="P137" s="200">
        <f>O137*H137</f>
        <v>0</v>
      </c>
      <c r="Q137" s="200">
        <v>2.33238</v>
      </c>
      <c r="R137" s="200">
        <f>Q137*H137</f>
        <v>9.096282</v>
      </c>
      <c r="S137" s="200">
        <v>0</v>
      </c>
      <c r="T137" s="20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2" t="s">
        <v>123</v>
      </c>
      <c r="AT137" s="202" t="s">
        <v>125</v>
      </c>
      <c r="AU137" s="202" t="s">
        <v>83</v>
      </c>
      <c r="AY137" s="14" t="s">
        <v>124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4" t="s">
        <v>81</v>
      </c>
      <c r="BK137" s="203">
        <f>ROUND(I137*H137,2)</f>
        <v>0</v>
      </c>
      <c r="BL137" s="14" t="s">
        <v>123</v>
      </c>
      <c r="BM137" s="202" t="s">
        <v>905</v>
      </c>
    </row>
    <row r="138" spans="2:51" s="12" customFormat="1" ht="11.25">
      <c r="B138" s="218"/>
      <c r="C138" s="219"/>
      <c r="D138" s="220" t="s">
        <v>182</v>
      </c>
      <c r="E138" s="221" t="s">
        <v>1</v>
      </c>
      <c r="F138" s="222" t="s">
        <v>906</v>
      </c>
      <c r="G138" s="219"/>
      <c r="H138" s="223">
        <v>3.9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182</v>
      </c>
      <c r="AU138" s="229" t="s">
        <v>83</v>
      </c>
      <c r="AV138" s="12" t="s">
        <v>83</v>
      </c>
      <c r="AW138" s="12" t="s">
        <v>30</v>
      </c>
      <c r="AX138" s="12" t="s">
        <v>81</v>
      </c>
      <c r="AY138" s="229" t="s">
        <v>124</v>
      </c>
    </row>
    <row r="139" spans="1:65" s="1" customFormat="1" ht="16.5" customHeight="1">
      <c r="A139" s="31"/>
      <c r="B139" s="32"/>
      <c r="C139" s="190" t="s">
        <v>143</v>
      </c>
      <c r="D139" s="190" t="s">
        <v>125</v>
      </c>
      <c r="E139" s="191" t="s">
        <v>907</v>
      </c>
      <c r="F139" s="192" t="s">
        <v>908</v>
      </c>
      <c r="G139" s="193" t="s">
        <v>261</v>
      </c>
      <c r="H139" s="194">
        <v>8.79</v>
      </c>
      <c r="I139" s="195"/>
      <c r="J139" s="196">
        <f>ROUND(I139*H139,2)</f>
        <v>0</v>
      </c>
      <c r="K139" s="197"/>
      <c r="L139" s="36"/>
      <c r="M139" s="198" t="s">
        <v>1</v>
      </c>
      <c r="N139" s="199" t="s">
        <v>38</v>
      </c>
      <c r="O139" s="68"/>
      <c r="P139" s="200">
        <f>O139*H139</f>
        <v>0</v>
      </c>
      <c r="Q139" s="200">
        <v>2.52625</v>
      </c>
      <c r="R139" s="200">
        <f>Q139*H139</f>
        <v>22.205737499999998</v>
      </c>
      <c r="S139" s="200">
        <v>0</v>
      </c>
      <c r="T139" s="20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2" t="s">
        <v>123</v>
      </c>
      <c r="AT139" s="202" t="s">
        <v>125</v>
      </c>
      <c r="AU139" s="202" t="s">
        <v>83</v>
      </c>
      <c r="AY139" s="14" t="s">
        <v>124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4" t="s">
        <v>81</v>
      </c>
      <c r="BK139" s="203">
        <f>ROUND(I139*H139,2)</f>
        <v>0</v>
      </c>
      <c r="BL139" s="14" t="s">
        <v>123</v>
      </c>
      <c r="BM139" s="202" t="s">
        <v>909</v>
      </c>
    </row>
    <row r="140" spans="2:51" s="12" customFormat="1" ht="11.25">
      <c r="B140" s="218"/>
      <c r="C140" s="219"/>
      <c r="D140" s="220" t="s">
        <v>182</v>
      </c>
      <c r="E140" s="221" t="s">
        <v>1</v>
      </c>
      <c r="F140" s="222" t="s">
        <v>910</v>
      </c>
      <c r="G140" s="219"/>
      <c r="H140" s="223">
        <v>8.79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182</v>
      </c>
      <c r="AU140" s="229" t="s">
        <v>83</v>
      </c>
      <c r="AV140" s="12" t="s">
        <v>83</v>
      </c>
      <c r="AW140" s="12" t="s">
        <v>30</v>
      </c>
      <c r="AX140" s="12" t="s">
        <v>81</v>
      </c>
      <c r="AY140" s="229" t="s">
        <v>124</v>
      </c>
    </row>
    <row r="141" spans="1:65" s="1" customFormat="1" ht="16.5" customHeight="1">
      <c r="A141" s="31"/>
      <c r="B141" s="32"/>
      <c r="C141" s="190" t="s">
        <v>147</v>
      </c>
      <c r="D141" s="190" t="s">
        <v>125</v>
      </c>
      <c r="E141" s="191" t="s">
        <v>911</v>
      </c>
      <c r="F141" s="192" t="s">
        <v>912</v>
      </c>
      <c r="G141" s="193" t="s">
        <v>180</v>
      </c>
      <c r="H141" s="194">
        <v>6.12</v>
      </c>
      <c r="I141" s="195"/>
      <c r="J141" s="196">
        <f>ROUND(I141*H141,2)</f>
        <v>0</v>
      </c>
      <c r="K141" s="197"/>
      <c r="L141" s="36"/>
      <c r="M141" s="198" t="s">
        <v>1</v>
      </c>
      <c r="N141" s="199" t="s">
        <v>38</v>
      </c>
      <c r="O141" s="68"/>
      <c r="P141" s="200">
        <f>O141*H141</f>
        <v>0</v>
      </c>
      <c r="Q141" s="200">
        <v>0.00144</v>
      </c>
      <c r="R141" s="200">
        <f>Q141*H141</f>
        <v>0.0088128</v>
      </c>
      <c r="S141" s="200">
        <v>0</v>
      </c>
      <c r="T141" s="201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2" t="s">
        <v>123</v>
      </c>
      <c r="AT141" s="202" t="s">
        <v>125</v>
      </c>
      <c r="AU141" s="202" t="s">
        <v>83</v>
      </c>
      <c r="AY141" s="14" t="s">
        <v>124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4" t="s">
        <v>81</v>
      </c>
      <c r="BK141" s="203">
        <f>ROUND(I141*H141,2)</f>
        <v>0</v>
      </c>
      <c r="BL141" s="14" t="s">
        <v>123</v>
      </c>
      <c r="BM141" s="202" t="s">
        <v>913</v>
      </c>
    </row>
    <row r="142" spans="2:51" s="12" customFormat="1" ht="11.25">
      <c r="B142" s="218"/>
      <c r="C142" s="219"/>
      <c r="D142" s="220" t="s">
        <v>182</v>
      </c>
      <c r="E142" s="221" t="s">
        <v>1</v>
      </c>
      <c r="F142" s="222" t="s">
        <v>914</v>
      </c>
      <c r="G142" s="219"/>
      <c r="H142" s="223">
        <v>6.12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182</v>
      </c>
      <c r="AU142" s="229" t="s">
        <v>83</v>
      </c>
      <c r="AV142" s="12" t="s">
        <v>83</v>
      </c>
      <c r="AW142" s="12" t="s">
        <v>30</v>
      </c>
      <c r="AX142" s="12" t="s">
        <v>81</v>
      </c>
      <c r="AY142" s="229" t="s">
        <v>124</v>
      </c>
    </row>
    <row r="143" spans="1:65" s="1" customFormat="1" ht="16.5" customHeight="1">
      <c r="A143" s="31"/>
      <c r="B143" s="32"/>
      <c r="C143" s="190" t="s">
        <v>151</v>
      </c>
      <c r="D143" s="190" t="s">
        <v>125</v>
      </c>
      <c r="E143" s="191" t="s">
        <v>915</v>
      </c>
      <c r="F143" s="192" t="s">
        <v>916</v>
      </c>
      <c r="G143" s="193" t="s">
        <v>180</v>
      </c>
      <c r="H143" s="194">
        <v>6.12</v>
      </c>
      <c r="I143" s="195"/>
      <c r="J143" s="196">
        <f>ROUND(I143*H143,2)</f>
        <v>0</v>
      </c>
      <c r="K143" s="197"/>
      <c r="L143" s="36"/>
      <c r="M143" s="198" t="s">
        <v>1</v>
      </c>
      <c r="N143" s="199" t="s">
        <v>38</v>
      </c>
      <c r="O143" s="68"/>
      <c r="P143" s="200">
        <f>O143*H143</f>
        <v>0</v>
      </c>
      <c r="Q143" s="200">
        <v>4E-05</v>
      </c>
      <c r="R143" s="200">
        <f>Q143*H143</f>
        <v>0.00024480000000000004</v>
      </c>
      <c r="S143" s="200">
        <v>0</v>
      </c>
      <c r="T143" s="201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2" t="s">
        <v>123</v>
      </c>
      <c r="AT143" s="202" t="s">
        <v>125</v>
      </c>
      <c r="AU143" s="202" t="s">
        <v>83</v>
      </c>
      <c r="AY143" s="14" t="s">
        <v>124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4" t="s">
        <v>81</v>
      </c>
      <c r="BK143" s="203">
        <f>ROUND(I143*H143,2)</f>
        <v>0</v>
      </c>
      <c r="BL143" s="14" t="s">
        <v>123</v>
      </c>
      <c r="BM143" s="202" t="s">
        <v>917</v>
      </c>
    </row>
    <row r="144" spans="1:65" s="1" customFormat="1" ht="16.5" customHeight="1">
      <c r="A144" s="31"/>
      <c r="B144" s="32"/>
      <c r="C144" s="190" t="s">
        <v>155</v>
      </c>
      <c r="D144" s="190" t="s">
        <v>125</v>
      </c>
      <c r="E144" s="191" t="s">
        <v>918</v>
      </c>
      <c r="F144" s="192" t="s">
        <v>919</v>
      </c>
      <c r="G144" s="193" t="s">
        <v>212</v>
      </c>
      <c r="H144" s="194">
        <v>0.879</v>
      </c>
      <c r="I144" s="195"/>
      <c r="J144" s="196">
        <f>ROUND(I144*H144,2)</f>
        <v>0</v>
      </c>
      <c r="K144" s="197"/>
      <c r="L144" s="36"/>
      <c r="M144" s="198" t="s">
        <v>1</v>
      </c>
      <c r="N144" s="199" t="s">
        <v>38</v>
      </c>
      <c r="O144" s="68"/>
      <c r="P144" s="200">
        <f>O144*H144</f>
        <v>0</v>
      </c>
      <c r="Q144" s="200">
        <v>1.03822</v>
      </c>
      <c r="R144" s="200">
        <f>Q144*H144</f>
        <v>0.91259538</v>
      </c>
      <c r="S144" s="200">
        <v>0</v>
      </c>
      <c r="T144" s="20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2" t="s">
        <v>123</v>
      </c>
      <c r="AT144" s="202" t="s">
        <v>125</v>
      </c>
      <c r="AU144" s="202" t="s">
        <v>83</v>
      </c>
      <c r="AY144" s="14" t="s">
        <v>124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4" t="s">
        <v>81</v>
      </c>
      <c r="BK144" s="203">
        <f>ROUND(I144*H144,2)</f>
        <v>0</v>
      </c>
      <c r="BL144" s="14" t="s">
        <v>123</v>
      </c>
      <c r="BM144" s="202" t="s">
        <v>920</v>
      </c>
    </row>
    <row r="145" spans="2:51" s="12" customFormat="1" ht="11.25">
      <c r="B145" s="218"/>
      <c r="C145" s="219"/>
      <c r="D145" s="220" t="s">
        <v>182</v>
      </c>
      <c r="E145" s="221" t="s">
        <v>1</v>
      </c>
      <c r="F145" s="222" t="s">
        <v>921</v>
      </c>
      <c r="G145" s="219"/>
      <c r="H145" s="223">
        <v>0.879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182</v>
      </c>
      <c r="AU145" s="229" t="s">
        <v>83</v>
      </c>
      <c r="AV145" s="12" t="s">
        <v>83</v>
      </c>
      <c r="AW145" s="12" t="s">
        <v>30</v>
      </c>
      <c r="AX145" s="12" t="s">
        <v>81</v>
      </c>
      <c r="AY145" s="229" t="s">
        <v>124</v>
      </c>
    </row>
    <row r="146" spans="1:65" s="1" customFormat="1" ht="21.75" customHeight="1">
      <c r="A146" s="31"/>
      <c r="B146" s="32"/>
      <c r="C146" s="190" t="s">
        <v>158</v>
      </c>
      <c r="D146" s="190" t="s">
        <v>125</v>
      </c>
      <c r="E146" s="191" t="s">
        <v>922</v>
      </c>
      <c r="F146" s="192" t="s">
        <v>923</v>
      </c>
      <c r="G146" s="193" t="s">
        <v>261</v>
      </c>
      <c r="H146" s="194">
        <v>22.527</v>
      </c>
      <c r="I146" s="195"/>
      <c r="J146" s="196">
        <f>ROUND(I146*H146,2)</f>
        <v>0</v>
      </c>
      <c r="K146" s="197"/>
      <c r="L146" s="36"/>
      <c r="M146" s="198" t="s">
        <v>1</v>
      </c>
      <c r="N146" s="199" t="s">
        <v>38</v>
      </c>
      <c r="O146" s="68"/>
      <c r="P146" s="200">
        <f>O146*H146</f>
        <v>0</v>
      </c>
      <c r="Q146" s="200">
        <v>2.33238</v>
      </c>
      <c r="R146" s="200">
        <f>Q146*H146</f>
        <v>52.54152426</v>
      </c>
      <c r="S146" s="200">
        <v>0</v>
      </c>
      <c r="T146" s="20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2" t="s">
        <v>123</v>
      </c>
      <c r="AT146" s="202" t="s">
        <v>125</v>
      </c>
      <c r="AU146" s="202" t="s">
        <v>83</v>
      </c>
      <c r="AY146" s="14" t="s">
        <v>124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4" t="s">
        <v>81</v>
      </c>
      <c r="BK146" s="203">
        <f>ROUND(I146*H146,2)</f>
        <v>0</v>
      </c>
      <c r="BL146" s="14" t="s">
        <v>123</v>
      </c>
      <c r="BM146" s="202" t="s">
        <v>924</v>
      </c>
    </row>
    <row r="147" spans="2:51" s="12" customFormat="1" ht="22.5">
      <c r="B147" s="218"/>
      <c r="C147" s="219"/>
      <c r="D147" s="220" t="s">
        <v>182</v>
      </c>
      <c r="E147" s="221" t="s">
        <v>1</v>
      </c>
      <c r="F147" s="222" t="s">
        <v>925</v>
      </c>
      <c r="G147" s="219"/>
      <c r="H147" s="223">
        <v>22.527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182</v>
      </c>
      <c r="AU147" s="229" t="s">
        <v>83</v>
      </c>
      <c r="AV147" s="12" t="s">
        <v>83</v>
      </c>
      <c r="AW147" s="12" t="s">
        <v>30</v>
      </c>
      <c r="AX147" s="12" t="s">
        <v>81</v>
      </c>
      <c r="AY147" s="229" t="s">
        <v>124</v>
      </c>
    </row>
    <row r="148" spans="1:65" s="1" customFormat="1" ht="21.75" customHeight="1">
      <c r="A148" s="31"/>
      <c r="B148" s="32"/>
      <c r="C148" s="190" t="s">
        <v>161</v>
      </c>
      <c r="D148" s="190" t="s">
        <v>125</v>
      </c>
      <c r="E148" s="191" t="s">
        <v>926</v>
      </c>
      <c r="F148" s="192" t="s">
        <v>927</v>
      </c>
      <c r="G148" s="193" t="s">
        <v>261</v>
      </c>
      <c r="H148" s="194">
        <v>2.309</v>
      </c>
      <c r="I148" s="195"/>
      <c r="J148" s="196">
        <f>ROUND(I148*H148,2)</f>
        <v>0</v>
      </c>
      <c r="K148" s="197"/>
      <c r="L148" s="36"/>
      <c r="M148" s="198" t="s">
        <v>1</v>
      </c>
      <c r="N148" s="199" t="s">
        <v>38</v>
      </c>
      <c r="O148" s="68"/>
      <c r="P148" s="200">
        <f>O148*H148</f>
        <v>0</v>
      </c>
      <c r="Q148" s="200">
        <v>2.52625</v>
      </c>
      <c r="R148" s="200">
        <f>Q148*H148</f>
        <v>5.833111250000001</v>
      </c>
      <c r="S148" s="200">
        <v>0</v>
      </c>
      <c r="T148" s="20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2" t="s">
        <v>123</v>
      </c>
      <c r="AT148" s="202" t="s">
        <v>125</v>
      </c>
      <c r="AU148" s="202" t="s">
        <v>83</v>
      </c>
      <c r="AY148" s="14" t="s">
        <v>124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4" t="s">
        <v>81</v>
      </c>
      <c r="BK148" s="203">
        <f>ROUND(I148*H148,2)</f>
        <v>0</v>
      </c>
      <c r="BL148" s="14" t="s">
        <v>123</v>
      </c>
      <c r="BM148" s="202" t="s">
        <v>928</v>
      </c>
    </row>
    <row r="149" spans="2:51" s="12" customFormat="1" ht="11.25">
      <c r="B149" s="218"/>
      <c r="C149" s="219"/>
      <c r="D149" s="220" t="s">
        <v>182</v>
      </c>
      <c r="E149" s="221" t="s">
        <v>1</v>
      </c>
      <c r="F149" s="222" t="s">
        <v>929</v>
      </c>
      <c r="G149" s="219"/>
      <c r="H149" s="223">
        <v>1.38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182</v>
      </c>
      <c r="AU149" s="229" t="s">
        <v>83</v>
      </c>
      <c r="AV149" s="12" t="s">
        <v>83</v>
      </c>
      <c r="AW149" s="12" t="s">
        <v>30</v>
      </c>
      <c r="AX149" s="12" t="s">
        <v>73</v>
      </c>
      <c r="AY149" s="229" t="s">
        <v>124</v>
      </c>
    </row>
    <row r="150" spans="2:51" s="12" customFormat="1" ht="11.25">
      <c r="B150" s="218"/>
      <c r="C150" s="219"/>
      <c r="D150" s="220" t="s">
        <v>182</v>
      </c>
      <c r="E150" s="221" t="s">
        <v>1</v>
      </c>
      <c r="F150" s="222" t="s">
        <v>930</v>
      </c>
      <c r="G150" s="219"/>
      <c r="H150" s="223">
        <v>0.929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182</v>
      </c>
      <c r="AU150" s="229" t="s">
        <v>83</v>
      </c>
      <c r="AV150" s="12" t="s">
        <v>83</v>
      </c>
      <c r="AW150" s="12" t="s">
        <v>30</v>
      </c>
      <c r="AX150" s="12" t="s">
        <v>73</v>
      </c>
      <c r="AY150" s="229" t="s">
        <v>124</v>
      </c>
    </row>
    <row r="151" spans="1:65" s="1" customFormat="1" ht="16.5" customHeight="1">
      <c r="A151" s="31"/>
      <c r="B151" s="32"/>
      <c r="C151" s="190" t="s">
        <v>164</v>
      </c>
      <c r="D151" s="190" t="s">
        <v>125</v>
      </c>
      <c r="E151" s="191" t="s">
        <v>931</v>
      </c>
      <c r="F151" s="192" t="s">
        <v>932</v>
      </c>
      <c r="G151" s="193" t="s">
        <v>180</v>
      </c>
      <c r="H151" s="194">
        <v>8.175</v>
      </c>
      <c r="I151" s="195"/>
      <c r="J151" s="196">
        <f>ROUND(I151*H151,2)</f>
        <v>0</v>
      </c>
      <c r="K151" s="197"/>
      <c r="L151" s="36"/>
      <c r="M151" s="198" t="s">
        <v>1</v>
      </c>
      <c r="N151" s="199" t="s">
        <v>38</v>
      </c>
      <c r="O151" s="68"/>
      <c r="P151" s="200">
        <f>O151*H151</f>
        <v>0</v>
      </c>
      <c r="Q151" s="200">
        <v>0.00144</v>
      </c>
      <c r="R151" s="200">
        <f>Q151*H151</f>
        <v>0.011772000000000001</v>
      </c>
      <c r="S151" s="200">
        <v>0</v>
      </c>
      <c r="T151" s="201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2" t="s">
        <v>123</v>
      </c>
      <c r="AT151" s="202" t="s">
        <v>125</v>
      </c>
      <c r="AU151" s="202" t="s">
        <v>83</v>
      </c>
      <c r="AY151" s="14" t="s">
        <v>124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4" t="s">
        <v>81</v>
      </c>
      <c r="BK151" s="203">
        <f>ROUND(I151*H151,2)</f>
        <v>0</v>
      </c>
      <c r="BL151" s="14" t="s">
        <v>123</v>
      </c>
      <c r="BM151" s="202" t="s">
        <v>933</v>
      </c>
    </row>
    <row r="152" spans="2:51" s="12" customFormat="1" ht="11.25">
      <c r="B152" s="218"/>
      <c r="C152" s="219"/>
      <c r="D152" s="220" t="s">
        <v>182</v>
      </c>
      <c r="E152" s="221" t="s">
        <v>1</v>
      </c>
      <c r="F152" s="222" t="s">
        <v>934</v>
      </c>
      <c r="G152" s="219"/>
      <c r="H152" s="223">
        <v>4.645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182</v>
      </c>
      <c r="AU152" s="229" t="s">
        <v>83</v>
      </c>
      <c r="AV152" s="12" t="s">
        <v>83</v>
      </c>
      <c r="AW152" s="12" t="s">
        <v>30</v>
      </c>
      <c r="AX152" s="12" t="s">
        <v>73</v>
      </c>
      <c r="AY152" s="229" t="s">
        <v>124</v>
      </c>
    </row>
    <row r="153" spans="2:51" s="12" customFormat="1" ht="11.25">
      <c r="B153" s="218"/>
      <c r="C153" s="219"/>
      <c r="D153" s="220" t="s">
        <v>182</v>
      </c>
      <c r="E153" s="221" t="s">
        <v>1</v>
      </c>
      <c r="F153" s="222" t="s">
        <v>935</v>
      </c>
      <c r="G153" s="219"/>
      <c r="H153" s="223">
        <v>3.53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182</v>
      </c>
      <c r="AU153" s="229" t="s">
        <v>83</v>
      </c>
      <c r="AV153" s="12" t="s">
        <v>83</v>
      </c>
      <c r="AW153" s="12" t="s">
        <v>30</v>
      </c>
      <c r="AX153" s="12" t="s">
        <v>73</v>
      </c>
      <c r="AY153" s="229" t="s">
        <v>124</v>
      </c>
    </row>
    <row r="154" spans="1:65" s="1" customFormat="1" ht="16.5" customHeight="1">
      <c r="A154" s="31"/>
      <c r="B154" s="32"/>
      <c r="C154" s="190" t="s">
        <v>166</v>
      </c>
      <c r="D154" s="190" t="s">
        <v>125</v>
      </c>
      <c r="E154" s="191" t="s">
        <v>936</v>
      </c>
      <c r="F154" s="192" t="s">
        <v>937</v>
      </c>
      <c r="G154" s="193" t="s">
        <v>180</v>
      </c>
      <c r="H154" s="194">
        <v>8.175</v>
      </c>
      <c r="I154" s="195"/>
      <c r="J154" s="196">
        <f>ROUND(I154*H154,2)</f>
        <v>0</v>
      </c>
      <c r="K154" s="197"/>
      <c r="L154" s="36"/>
      <c r="M154" s="198" t="s">
        <v>1</v>
      </c>
      <c r="N154" s="199" t="s">
        <v>38</v>
      </c>
      <c r="O154" s="68"/>
      <c r="P154" s="200">
        <f>O154*H154</f>
        <v>0</v>
      </c>
      <c r="Q154" s="200">
        <v>4E-05</v>
      </c>
      <c r="R154" s="200">
        <f>Q154*H154</f>
        <v>0.00032700000000000003</v>
      </c>
      <c r="S154" s="200">
        <v>0</v>
      </c>
      <c r="T154" s="20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2" t="s">
        <v>123</v>
      </c>
      <c r="AT154" s="202" t="s">
        <v>125</v>
      </c>
      <c r="AU154" s="202" t="s">
        <v>83</v>
      </c>
      <c r="AY154" s="14" t="s">
        <v>124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4" t="s">
        <v>81</v>
      </c>
      <c r="BK154" s="203">
        <f>ROUND(I154*H154,2)</f>
        <v>0</v>
      </c>
      <c r="BL154" s="14" t="s">
        <v>123</v>
      </c>
      <c r="BM154" s="202" t="s">
        <v>938</v>
      </c>
    </row>
    <row r="155" spans="1:65" s="1" customFormat="1" ht="21.75" customHeight="1">
      <c r="A155" s="31"/>
      <c r="B155" s="32"/>
      <c r="C155" s="190" t="s">
        <v>278</v>
      </c>
      <c r="D155" s="190" t="s">
        <v>125</v>
      </c>
      <c r="E155" s="191" t="s">
        <v>939</v>
      </c>
      <c r="F155" s="192" t="s">
        <v>940</v>
      </c>
      <c r="G155" s="193" t="s">
        <v>212</v>
      </c>
      <c r="H155" s="194">
        <v>0.093</v>
      </c>
      <c r="I155" s="195"/>
      <c r="J155" s="196">
        <f>ROUND(I155*H155,2)</f>
        <v>0</v>
      </c>
      <c r="K155" s="197"/>
      <c r="L155" s="36"/>
      <c r="M155" s="198" t="s">
        <v>1</v>
      </c>
      <c r="N155" s="199" t="s">
        <v>38</v>
      </c>
      <c r="O155" s="68"/>
      <c r="P155" s="200">
        <f>O155*H155</f>
        <v>0</v>
      </c>
      <c r="Q155" s="200">
        <v>1.03822</v>
      </c>
      <c r="R155" s="200">
        <f>Q155*H155</f>
        <v>0.09655446</v>
      </c>
      <c r="S155" s="200">
        <v>0</v>
      </c>
      <c r="T155" s="201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2" t="s">
        <v>123</v>
      </c>
      <c r="AT155" s="202" t="s">
        <v>125</v>
      </c>
      <c r="AU155" s="202" t="s">
        <v>83</v>
      </c>
      <c r="AY155" s="14" t="s">
        <v>124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4" t="s">
        <v>81</v>
      </c>
      <c r="BK155" s="203">
        <f>ROUND(I155*H155,2)</f>
        <v>0</v>
      </c>
      <c r="BL155" s="14" t="s">
        <v>123</v>
      </c>
      <c r="BM155" s="202" t="s">
        <v>941</v>
      </c>
    </row>
    <row r="156" spans="2:51" s="12" customFormat="1" ht="11.25">
      <c r="B156" s="218"/>
      <c r="C156" s="219"/>
      <c r="D156" s="220" t="s">
        <v>182</v>
      </c>
      <c r="E156" s="221" t="s">
        <v>1</v>
      </c>
      <c r="F156" s="222" t="s">
        <v>942</v>
      </c>
      <c r="G156" s="219"/>
      <c r="H156" s="223">
        <v>0.093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182</v>
      </c>
      <c r="AU156" s="229" t="s">
        <v>83</v>
      </c>
      <c r="AV156" s="12" t="s">
        <v>83</v>
      </c>
      <c r="AW156" s="12" t="s">
        <v>30</v>
      </c>
      <c r="AX156" s="12" t="s">
        <v>81</v>
      </c>
      <c r="AY156" s="229" t="s">
        <v>124</v>
      </c>
    </row>
    <row r="157" spans="2:63" s="10" customFormat="1" ht="22.5" customHeight="1">
      <c r="B157" s="176"/>
      <c r="C157" s="177"/>
      <c r="D157" s="178" t="s">
        <v>72</v>
      </c>
      <c r="E157" s="216" t="s">
        <v>132</v>
      </c>
      <c r="F157" s="216" t="s">
        <v>666</v>
      </c>
      <c r="G157" s="177"/>
      <c r="H157" s="177"/>
      <c r="I157" s="180"/>
      <c r="J157" s="217">
        <f>BK157</f>
        <v>0</v>
      </c>
      <c r="K157" s="177"/>
      <c r="L157" s="182"/>
      <c r="M157" s="183"/>
      <c r="N157" s="184"/>
      <c r="O157" s="184"/>
      <c r="P157" s="185">
        <f>SUM(P158:P167)</f>
        <v>0</v>
      </c>
      <c r="Q157" s="184"/>
      <c r="R157" s="185">
        <f>SUM(R158:R167)</f>
        <v>31.86263669</v>
      </c>
      <c r="S157" s="184"/>
      <c r="T157" s="186">
        <f>SUM(T158:T167)</f>
        <v>0</v>
      </c>
      <c r="AR157" s="187" t="s">
        <v>81</v>
      </c>
      <c r="AT157" s="188" t="s">
        <v>72</v>
      </c>
      <c r="AU157" s="188" t="s">
        <v>81</v>
      </c>
      <c r="AY157" s="187" t="s">
        <v>124</v>
      </c>
      <c r="BK157" s="189">
        <f>SUM(BK158:BK167)</f>
        <v>0</v>
      </c>
    </row>
    <row r="158" spans="1:65" s="1" customFormat="1" ht="16.5" customHeight="1">
      <c r="A158" s="31"/>
      <c r="B158" s="32"/>
      <c r="C158" s="190" t="s">
        <v>8</v>
      </c>
      <c r="D158" s="190" t="s">
        <v>125</v>
      </c>
      <c r="E158" s="191" t="s">
        <v>686</v>
      </c>
      <c r="F158" s="192" t="s">
        <v>687</v>
      </c>
      <c r="G158" s="193" t="s">
        <v>261</v>
      </c>
      <c r="H158" s="194">
        <v>12.099</v>
      </c>
      <c r="I158" s="195"/>
      <c r="J158" s="196">
        <f>ROUND(I158*H158,2)</f>
        <v>0</v>
      </c>
      <c r="K158" s="197"/>
      <c r="L158" s="36"/>
      <c r="M158" s="198" t="s">
        <v>1</v>
      </c>
      <c r="N158" s="199" t="s">
        <v>38</v>
      </c>
      <c r="O158" s="68"/>
      <c r="P158" s="200">
        <f>O158*H158</f>
        <v>0</v>
      </c>
      <c r="Q158" s="200">
        <v>2.45351</v>
      </c>
      <c r="R158" s="200">
        <f>Q158*H158</f>
        <v>29.68501749</v>
      </c>
      <c r="S158" s="200">
        <v>0</v>
      </c>
      <c r="T158" s="20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2" t="s">
        <v>123</v>
      </c>
      <c r="AT158" s="202" t="s">
        <v>125</v>
      </c>
      <c r="AU158" s="202" t="s">
        <v>83</v>
      </c>
      <c r="AY158" s="14" t="s">
        <v>124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4" t="s">
        <v>81</v>
      </c>
      <c r="BK158" s="203">
        <f>ROUND(I158*H158,2)</f>
        <v>0</v>
      </c>
      <c r="BL158" s="14" t="s">
        <v>123</v>
      </c>
      <c r="BM158" s="202" t="s">
        <v>943</v>
      </c>
    </row>
    <row r="159" spans="2:51" s="12" customFormat="1" ht="11.25">
      <c r="B159" s="218"/>
      <c r="C159" s="219"/>
      <c r="D159" s="220" t="s">
        <v>182</v>
      </c>
      <c r="E159" s="221" t="s">
        <v>1</v>
      </c>
      <c r="F159" s="222" t="s">
        <v>944</v>
      </c>
      <c r="G159" s="219"/>
      <c r="H159" s="223">
        <v>12.099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182</v>
      </c>
      <c r="AU159" s="229" t="s">
        <v>83</v>
      </c>
      <c r="AV159" s="12" t="s">
        <v>83</v>
      </c>
      <c r="AW159" s="12" t="s">
        <v>30</v>
      </c>
      <c r="AX159" s="12" t="s">
        <v>81</v>
      </c>
      <c r="AY159" s="229" t="s">
        <v>124</v>
      </c>
    </row>
    <row r="160" spans="1:65" s="1" customFormat="1" ht="21.75" customHeight="1">
      <c r="A160" s="31"/>
      <c r="B160" s="32"/>
      <c r="C160" s="190" t="s">
        <v>289</v>
      </c>
      <c r="D160" s="190" t="s">
        <v>125</v>
      </c>
      <c r="E160" s="191" t="s">
        <v>945</v>
      </c>
      <c r="F160" s="192" t="s">
        <v>946</v>
      </c>
      <c r="G160" s="193" t="s">
        <v>180</v>
      </c>
      <c r="H160" s="194">
        <v>80.66</v>
      </c>
      <c r="I160" s="195"/>
      <c r="J160" s="196">
        <f>ROUND(I160*H160,2)</f>
        <v>0</v>
      </c>
      <c r="K160" s="197"/>
      <c r="L160" s="36"/>
      <c r="M160" s="198" t="s">
        <v>1</v>
      </c>
      <c r="N160" s="199" t="s">
        <v>38</v>
      </c>
      <c r="O160" s="68"/>
      <c r="P160" s="200">
        <f>O160*H160</f>
        <v>0</v>
      </c>
      <c r="Q160" s="200">
        <v>0.00388</v>
      </c>
      <c r="R160" s="200">
        <f>Q160*H160</f>
        <v>0.3129608</v>
      </c>
      <c r="S160" s="200">
        <v>0</v>
      </c>
      <c r="T160" s="20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2" t="s">
        <v>123</v>
      </c>
      <c r="AT160" s="202" t="s">
        <v>125</v>
      </c>
      <c r="AU160" s="202" t="s">
        <v>83</v>
      </c>
      <c r="AY160" s="14" t="s">
        <v>124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4" t="s">
        <v>81</v>
      </c>
      <c r="BK160" s="203">
        <f>ROUND(I160*H160,2)</f>
        <v>0</v>
      </c>
      <c r="BL160" s="14" t="s">
        <v>123</v>
      </c>
      <c r="BM160" s="202" t="s">
        <v>947</v>
      </c>
    </row>
    <row r="161" spans="2:51" s="12" customFormat="1" ht="11.25">
      <c r="B161" s="218"/>
      <c r="C161" s="219"/>
      <c r="D161" s="220" t="s">
        <v>182</v>
      </c>
      <c r="E161" s="221" t="s">
        <v>1</v>
      </c>
      <c r="F161" s="222" t="s">
        <v>948</v>
      </c>
      <c r="G161" s="219"/>
      <c r="H161" s="223">
        <v>80.66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182</v>
      </c>
      <c r="AU161" s="229" t="s">
        <v>83</v>
      </c>
      <c r="AV161" s="12" t="s">
        <v>83</v>
      </c>
      <c r="AW161" s="12" t="s">
        <v>30</v>
      </c>
      <c r="AX161" s="12" t="s">
        <v>81</v>
      </c>
      <c r="AY161" s="229" t="s">
        <v>124</v>
      </c>
    </row>
    <row r="162" spans="1:65" s="1" customFormat="1" ht="21.75" customHeight="1">
      <c r="A162" s="31"/>
      <c r="B162" s="32"/>
      <c r="C162" s="190" t="s">
        <v>294</v>
      </c>
      <c r="D162" s="190" t="s">
        <v>125</v>
      </c>
      <c r="E162" s="191" t="s">
        <v>949</v>
      </c>
      <c r="F162" s="192" t="s">
        <v>950</v>
      </c>
      <c r="G162" s="193" t="s">
        <v>180</v>
      </c>
      <c r="H162" s="194">
        <v>80.66</v>
      </c>
      <c r="I162" s="195"/>
      <c r="J162" s="196">
        <f>ROUND(I162*H162,2)</f>
        <v>0</v>
      </c>
      <c r="K162" s="197"/>
      <c r="L162" s="36"/>
      <c r="M162" s="198" t="s">
        <v>1</v>
      </c>
      <c r="N162" s="199" t="s">
        <v>38</v>
      </c>
      <c r="O162" s="68"/>
      <c r="P162" s="200">
        <f>O162*H162</f>
        <v>0</v>
      </c>
      <c r="Q162" s="200">
        <v>4E-05</v>
      </c>
      <c r="R162" s="200">
        <f>Q162*H162</f>
        <v>0.0032264</v>
      </c>
      <c r="S162" s="200">
        <v>0</v>
      </c>
      <c r="T162" s="201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2" t="s">
        <v>123</v>
      </c>
      <c r="AT162" s="202" t="s">
        <v>125</v>
      </c>
      <c r="AU162" s="202" t="s">
        <v>83</v>
      </c>
      <c r="AY162" s="14" t="s">
        <v>124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4" t="s">
        <v>81</v>
      </c>
      <c r="BK162" s="203">
        <f>ROUND(I162*H162,2)</f>
        <v>0</v>
      </c>
      <c r="BL162" s="14" t="s">
        <v>123</v>
      </c>
      <c r="BM162" s="202" t="s">
        <v>951</v>
      </c>
    </row>
    <row r="163" spans="1:65" s="1" customFormat="1" ht="16.5" customHeight="1">
      <c r="A163" s="31"/>
      <c r="B163" s="32"/>
      <c r="C163" s="190" t="s">
        <v>300</v>
      </c>
      <c r="D163" s="190" t="s">
        <v>125</v>
      </c>
      <c r="E163" s="191" t="s">
        <v>952</v>
      </c>
      <c r="F163" s="192" t="s">
        <v>953</v>
      </c>
      <c r="G163" s="193" t="s">
        <v>212</v>
      </c>
      <c r="H163" s="194">
        <v>1.21</v>
      </c>
      <c r="I163" s="195"/>
      <c r="J163" s="196">
        <f>ROUND(I163*H163,2)</f>
        <v>0</v>
      </c>
      <c r="K163" s="197"/>
      <c r="L163" s="36"/>
      <c r="M163" s="198" t="s">
        <v>1</v>
      </c>
      <c r="N163" s="199" t="s">
        <v>38</v>
      </c>
      <c r="O163" s="68"/>
      <c r="P163" s="200">
        <f>O163*H163</f>
        <v>0</v>
      </c>
      <c r="Q163" s="200">
        <v>1.0378</v>
      </c>
      <c r="R163" s="200">
        <f>Q163*H163</f>
        <v>1.255738</v>
      </c>
      <c r="S163" s="200">
        <v>0</v>
      </c>
      <c r="T163" s="201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2" t="s">
        <v>123</v>
      </c>
      <c r="AT163" s="202" t="s">
        <v>125</v>
      </c>
      <c r="AU163" s="202" t="s">
        <v>83</v>
      </c>
      <c r="AY163" s="14" t="s">
        <v>124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4" t="s">
        <v>81</v>
      </c>
      <c r="BK163" s="203">
        <f>ROUND(I163*H163,2)</f>
        <v>0</v>
      </c>
      <c r="BL163" s="14" t="s">
        <v>123</v>
      </c>
      <c r="BM163" s="202" t="s">
        <v>954</v>
      </c>
    </row>
    <row r="164" spans="2:51" s="12" customFormat="1" ht="22.5">
      <c r="B164" s="218"/>
      <c r="C164" s="219"/>
      <c r="D164" s="220" t="s">
        <v>182</v>
      </c>
      <c r="E164" s="221" t="s">
        <v>1</v>
      </c>
      <c r="F164" s="222" t="s">
        <v>955</v>
      </c>
      <c r="G164" s="219"/>
      <c r="H164" s="223">
        <v>1.21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182</v>
      </c>
      <c r="AU164" s="229" t="s">
        <v>83</v>
      </c>
      <c r="AV164" s="12" t="s">
        <v>83</v>
      </c>
      <c r="AW164" s="12" t="s">
        <v>30</v>
      </c>
      <c r="AX164" s="12" t="s">
        <v>81</v>
      </c>
      <c r="AY164" s="229" t="s">
        <v>124</v>
      </c>
    </row>
    <row r="165" spans="1:65" s="1" customFormat="1" ht="21.75" customHeight="1">
      <c r="A165" s="31"/>
      <c r="B165" s="32"/>
      <c r="C165" s="190" t="s">
        <v>305</v>
      </c>
      <c r="D165" s="190" t="s">
        <v>125</v>
      </c>
      <c r="E165" s="191" t="s">
        <v>705</v>
      </c>
      <c r="F165" s="192" t="s">
        <v>706</v>
      </c>
      <c r="G165" s="193" t="s">
        <v>355</v>
      </c>
      <c r="H165" s="194">
        <v>11.8</v>
      </c>
      <c r="I165" s="195"/>
      <c r="J165" s="196">
        <f>ROUND(I165*H165,2)</f>
        <v>0</v>
      </c>
      <c r="K165" s="197"/>
      <c r="L165" s="36"/>
      <c r="M165" s="198" t="s">
        <v>1</v>
      </c>
      <c r="N165" s="199" t="s">
        <v>38</v>
      </c>
      <c r="O165" s="68"/>
      <c r="P165" s="200">
        <f>O165*H165</f>
        <v>0</v>
      </c>
      <c r="Q165" s="200">
        <v>0.00033</v>
      </c>
      <c r="R165" s="200">
        <f>Q165*H165</f>
        <v>0.0038940000000000003</v>
      </c>
      <c r="S165" s="200">
        <v>0</v>
      </c>
      <c r="T165" s="201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2" t="s">
        <v>123</v>
      </c>
      <c r="AT165" s="202" t="s">
        <v>125</v>
      </c>
      <c r="AU165" s="202" t="s">
        <v>83</v>
      </c>
      <c r="AY165" s="14" t="s">
        <v>124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4" t="s">
        <v>81</v>
      </c>
      <c r="BK165" s="203">
        <f>ROUND(I165*H165,2)</f>
        <v>0</v>
      </c>
      <c r="BL165" s="14" t="s">
        <v>123</v>
      </c>
      <c r="BM165" s="202" t="s">
        <v>956</v>
      </c>
    </row>
    <row r="166" spans="2:51" s="12" customFormat="1" ht="11.25">
      <c r="B166" s="218"/>
      <c r="C166" s="219"/>
      <c r="D166" s="220" t="s">
        <v>182</v>
      </c>
      <c r="E166" s="221" t="s">
        <v>1</v>
      </c>
      <c r="F166" s="222" t="s">
        <v>957</v>
      </c>
      <c r="G166" s="219"/>
      <c r="H166" s="223">
        <v>11.8</v>
      </c>
      <c r="I166" s="224"/>
      <c r="J166" s="219"/>
      <c r="K166" s="219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182</v>
      </c>
      <c r="AU166" s="229" t="s">
        <v>83</v>
      </c>
      <c r="AV166" s="12" t="s">
        <v>83</v>
      </c>
      <c r="AW166" s="12" t="s">
        <v>30</v>
      </c>
      <c r="AX166" s="12" t="s">
        <v>81</v>
      </c>
      <c r="AY166" s="229" t="s">
        <v>124</v>
      </c>
    </row>
    <row r="167" spans="1:65" s="1" customFormat="1" ht="16.5" customHeight="1">
      <c r="A167" s="31"/>
      <c r="B167" s="32"/>
      <c r="C167" s="233" t="s">
        <v>310</v>
      </c>
      <c r="D167" s="233" t="s">
        <v>320</v>
      </c>
      <c r="E167" s="234" t="s">
        <v>709</v>
      </c>
      <c r="F167" s="235" t="s">
        <v>710</v>
      </c>
      <c r="G167" s="236" t="s">
        <v>355</v>
      </c>
      <c r="H167" s="237">
        <v>11.8</v>
      </c>
      <c r="I167" s="238"/>
      <c r="J167" s="239">
        <f>ROUND(I167*H167,2)</f>
        <v>0</v>
      </c>
      <c r="K167" s="240"/>
      <c r="L167" s="241"/>
      <c r="M167" s="242" t="s">
        <v>1</v>
      </c>
      <c r="N167" s="243" t="s">
        <v>38</v>
      </c>
      <c r="O167" s="68"/>
      <c r="P167" s="200">
        <f>O167*H167</f>
        <v>0</v>
      </c>
      <c r="Q167" s="200">
        <v>0.051</v>
      </c>
      <c r="R167" s="200">
        <f>Q167*H167</f>
        <v>0.6018</v>
      </c>
      <c r="S167" s="200">
        <v>0</v>
      </c>
      <c r="T167" s="201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2" t="s">
        <v>151</v>
      </c>
      <c r="AT167" s="202" t="s">
        <v>320</v>
      </c>
      <c r="AU167" s="202" t="s">
        <v>83</v>
      </c>
      <c r="AY167" s="14" t="s">
        <v>124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4" t="s">
        <v>81</v>
      </c>
      <c r="BK167" s="203">
        <f>ROUND(I167*H167,2)</f>
        <v>0</v>
      </c>
      <c r="BL167" s="14" t="s">
        <v>123</v>
      </c>
      <c r="BM167" s="202" t="s">
        <v>958</v>
      </c>
    </row>
    <row r="168" spans="2:63" s="10" customFormat="1" ht="22.5" customHeight="1">
      <c r="B168" s="176"/>
      <c r="C168" s="177"/>
      <c r="D168" s="178" t="s">
        <v>72</v>
      </c>
      <c r="E168" s="216" t="s">
        <v>123</v>
      </c>
      <c r="F168" s="216" t="s">
        <v>714</v>
      </c>
      <c r="G168" s="177"/>
      <c r="H168" s="177"/>
      <c r="I168" s="180"/>
      <c r="J168" s="217">
        <f>BK168</f>
        <v>0</v>
      </c>
      <c r="K168" s="177"/>
      <c r="L168" s="182"/>
      <c r="M168" s="183"/>
      <c r="N168" s="184"/>
      <c r="O168" s="184"/>
      <c r="P168" s="185">
        <f>SUM(P169:P172)</f>
        <v>0</v>
      </c>
      <c r="Q168" s="184"/>
      <c r="R168" s="185">
        <f>SUM(R169:R172)</f>
        <v>87.4098435</v>
      </c>
      <c r="S168" s="184"/>
      <c r="T168" s="186">
        <f>SUM(T169:T172)</f>
        <v>0</v>
      </c>
      <c r="AR168" s="187" t="s">
        <v>81</v>
      </c>
      <c r="AT168" s="188" t="s">
        <v>72</v>
      </c>
      <c r="AU168" s="188" t="s">
        <v>81</v>
      </c>
      <c r="AY168" s="187" t="s">
        <v>124</v>
      </c>
      <c r="BK168" s="189">
        <f>SUM(BK169:BK172)</f>
        <v>0</v>
      </c>
    </row>
    <row r="169" spans="1:65" s="1" customFormat="1" ht="16.5" customHeight="1">
      <c r="A169" s="31"/>
      <c r="B169" s="32"/>
      <c r="C169" s="190" t="s">
        <v>7</v>
      </c>
      <c r="D169" s="190" t="s">
        <v>125</v>
      </c>
      <c r="E169" s="191" t="s">
        <v>959</v>
      </c>
      <c r="F169" s="192" t="s">
        <v>960</v>
      </c>
      <c r="G169" s="193" t="s">
        <v>261</v>
      </c>
      <c r="H169" s="194">
        <v>16.38</v>
      </c>
      <c r="I169" s="195"/>
      <c r="J169" s="196">
        <f>ROUND(I169*H169,2)</f>
        <v>0</v>
      </c>
      <c r="K169" s="197"/>
      <c r="L169" s="36"/>
      <c r="M169" s="198" t="s">
        <v>1</v>
      </c>
      <c r="N169" s="199" t="s">
        <v>38</v>
      </c>
      <c r="O169" s="68"/>
      <c r="P169" s="200">
        <f>O169*H169</f>
        <v>0</v>
      </c>
      <c r="Q169" s="200">
        <v>2.43</v>
      </c>
      <c r="R169" s="200">
        <f>Q169*H169</f>
        <v>39.8034</v>
      </c>
      <c r="S169" s="200">
        <v>0</v>
      </c>
      <c r="T169" s="201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2" t="s">
        <v>123</v>
      </c>
      <c r="AT169" s="202" t="s">
        <v>125</v>
      </c>
      <c r="AU169" s="202" t="s">
        <v>83</v>
      </c>
      <c r="AY169" s="14" t="s">
        <v>124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4" t="s">
        <v>81</v>
      </c>
      <c r="BK169" s="203">
        <f>ROUND(I169*H169,2)</f>
        <v>0</v>
      </c>
      <c r="BL169" s="14" t="s">
        <v>123</v>
      </c>
      <c r="BM169" s="202" t="s">
        <v>961</v>
      </c>
    </row>
    <row r="170" spans="2:51" s="12" customFormat="1" ht="11.25">
      <c r="B170" s="218"/>
      <c r="C170" s="219"/>
      <c r="D170" s="220" t="s">
        <v>182</v>
      </c>
      <c r="E170" s="221" t="s">
        <v>1</v>
      </c>
      <c r="F170" s="222" t="s">
        <v>962</v>
      </c>
      <c r="G170" s="219"/>
      <c r="H170" s="223">
        <v>16.38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182</v>
      </c>
      <c r="AU170" s="229" t="s">
        <v>83</v>
      </c>
      <c r="AV170" s="12" t="s">
        <v>83</v>
      </c>
      <c r="AW170" s="12" t="s">
        <v>30</v>
      </c>
      <c r="AX170" s="12" t="s">
        <v>81</v>
      </c>
      <c r="AY170" s="229" t="s">
        <v>124</v>
      </c>
    </row>
    <row r="171" spans="1:65" s="1" customFormat="1" ht="21.75" customHeight="1">
      <c r="A171" s="31"/>
      <c r="B171" s="32"/>
      <c r="C171" s="190" t="s">
        <v>319</v>
      </c>
      <c r="D171" s="190" t="s">
        <v>125</v>
      </c>
      <c r="E171" s="191" t="s">
        <v>745</v>
      </c>
      <c r="F171" s="192" t="s">
        <v>746</v>
      </c>
      <c r="G171" s="193" t="s">
        <v>180</v>
      </c>
      <c r="H171" s="194">
        <v>64.05</v>
      </c>
      <c r="I171" s="195"/>
      <c r="J171" s="196">
        <f>ROUND(I171*H171,2)</f>
        <v>0</v>
      </c>
      <c r="K171" s="197"/>
      <c r="L171" s="36"/>
      <c r="M171" s="198" t="s">
        <v>1</v>
      </c>
      <c r="N171" s="199" t="s">
        <v>38</v>
      </c>
      <c r="O171" s="68"/>
      <c r="P171" s="200">
        <f>O171*H171</f>
        <v>0</v>
      </c>
      <c r="Q171" s="200">
        <v>0.74327</v>
      </c>
      <c r="R171" s="200">
        <f>Q171*H171</f>
        <v>47.6064435</v>
      </c>
      <c r="S171" s="200">
        <v>0</v>
      </c>
      <c r="T171" s="20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2" t="s">
        <v>123</v>
      </c>
      <c r="AT171" s="202" t="s">
        <v>125</v>
      </c>
      <c r="AU171" s="202" t="s">
        <v>83</v>
      </c>
      <c r="AY171" s="14" t="s">
        <v>124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4" t="s">
        <v>81</v>
      </c>
      <c r="BK171" s="203">
        <f>ROUND(I171*H171,2)</f>
        <v>0</v>
      </c>
      <c r="BL171" s="14" t="s">
        <v>123</v>
      </c>
      <c r="BM171" s="202" t="s">
        <v>963</v>
      </c>
    </row>
    <row r="172" spans="2:51" s="12" customFormat="1" ht="11.25">
      <c r="B172" s="218"/>
      <c r="C172" s="219"/>
      <c r="D172" s="220" t="s">
        <v>182</v>
      </c>
      <c r="E172" s="221" t="s">
        <v>1</v>
      </c>
      <c r="F172" s="222" t="s">
        <v>964</v>
      </c>
      <c r="G172" s="219"/>
      <c r="H172" s="223">
        <v>64.05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182</v>
      </c>
      <c r="AU172" s="229" t="s">
        <v>83</v>
      </c>
      <c r="AV172" s="12" t="s">
        <v>83</v>
      </c>
      <c r="AW172" s="12" t="s">
        <v>30</v>
      </c>
      <c r="AX172" s="12" t="s">
        <v>81</v>
      </c>
      <c r="AY172" s="229" t="s">
        <v>124</v>
      </c>
    </row>
    <row r="173" spans="2:63" s="10" customFormat="1" ht="22.5" customHeight="1">
      <c r="B173" s="176"/>
      <c r="C173" s="177"/>
      <c r="D173" s="178" t="s">
        <v>72</v>
      </c>
      <c r="E173" s="216" t="s">
        <v>155</v>
      </c>
      <c r="F173" s="216" t="s">
        <v>188</v>
      </c>
      <c r="G173" s="177"/>
      <c r="H173" s="177"/>
      <c r="I173" s="180"/>
      <c r="J173" s="217">
        <f>BK173</f>
        <v>0</v>
      </c>
      <c r="K173" s="177"/>
      <c r="L173" s="182"/>
      <c r="M173" s="183"/>
      <c r="N173" s="184"/>
      <c r="O173" s="184"/>
      <c r="P173" s="185">
        <f>SUM(P174:P180)</f>
        <v>0</v>
      </c>
      <c r="Q173" s="184"/>
      <c r="R173" s="185">
        <f>SUM(R174:R180)</f>
        <v>0.0451028</v>
      </c>
      <c r="S173" s="184"/>
      <c r="T173" s="186">
        <f>SUM(T174:T180)</f>
        <v>0</v>
      </c>
      <c r="AR173" s="187" t="s">
        <v>81</v>
      </c>
      <c r="AT173" s="188" t="s">
        <v>72</v>
      </c>
      <c r="AU173" s="188" t="s">
        <v>81</v>
      </c>
      <c r="AY173" s="187" t="s">
        <v>124</v>
      </c>
      <c r="BK173" s="189">
        <f>SUM(BK174:BK180)</f>
        <v>0</v>
      </c>
    </row>
    <row r="174" spans="1:65" s="1" customFormat="1" ht="21.75" customHeight="1">
      <c r="A174" s="31"/>
      <c r="B174" s="32"/>
      <c r="C174" s="190" t="s">
        <v>327</v>
      </c>
      <c r="D174" s="190" t="s">
        <v>125</v>
      </c>
      <c r="E174" s="191" t="s">
        <v>965</v>
      </c>
      <c r="F174" s="192" t="s">
        <v>966</v>
      </c>
      <c r="G174" s="193" t="s">
        <v>355</v>
      </c>
      <c r="H174" s="194">
        <v>10.66</v>
      </c>
      <c r="I174" s="195"/>
      <c r="J174" s="196">
        <f>ROUND(I174*H174,2)</f>
        <v>0</v>
      </c>
      <c r="K174" s="197"/>
      <c r="L174" s="36"/>
      <c r="M174" s="198" t="s">
        <v>1</v>
      </c>
      <c r="N174" s="199" t="s">
        <v>38</v>
      </c>
      <c r="O174" s="68"/>
      <c r="P174" s="200">
        <f>O174*H174</f>
        <v>0</v>
      </c>
      <c r="Q174" s="200">
        <v>0.00018</v>
      </c>
      <c r="R174" s="200">
        <f>Q174*H174</f>
        <v>0.0019188000000000002</v>
      </c>
      <c r="S174" s="200">
        <v>0</v>
      </c>
      <c r="T174" s="201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2" t="s">
        <v>123</v>
      </c>
      <c r="AT174" s="202" t="s">
        <v>125</v>
      </c>
      <c r="AU174" s="202" t="s">
        <v>83</v>
      </c>
      <c r="AY174" s="14" t="s">
        <v>124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4" t="s">
        <v>81</v>
      </c>
      <c r="BK174" s="203">
        <f>ROUND(I174*H174,2)</f>
        <v>0</v>
      </c>
      <c r="BL174" s="14" t="s">
        <v>123</v>
      </c>
      <c r="BM174" s="202" t="s">
        <v>967</v>
      </c>
    </row>
    <row r="175" spans="2:51" s="12" customFormat="1" ht="11.25">
      <c r="B175" s="218"/>
      <c r="C175" s="219"/>
      <c r="D175" s="220" t="s">
        <v>182</v>
      </c>
      <c r="E175" s="221" t="s">
        <v>1</v>
      </c>
      <c r="F175" s="222" t="s">
        <v>968</v>
      </c>
      <c r="G175" s="219"/>
      <c r="H175" s="223">
        <v>10.66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182</v>
      </c>
      <c r="AU175" s="229" t="s">
        <v>83</v>
      </c>
      <c r="AV175" s="12" t="s">
        <v>83</v>
      </c>
      <c r="AW175" s="12" t="s">
        <v>30</v>
      </c>
      <c r="AX175" s="12" t="s">
        <v>81</v>
      </c>
      <c r="AY175" s="229" t="s">
        <v>124</v>
      </c>
    </row>
    <row r="176" spans="1:65" s="1" customFormat="1" ht="33" customHeight="1">
      <c r="A176" s="31"/>
      <c r="B176" s="32"/>
      <c r="C176" s="190" t="s">
        <v>332</v>
      </c>
      <c r="D176" s="190" t="s">
        <v>125</v>
      </c>
      <c r="E176" s="191" t="s">
        <v>969</v>
      </c>
      <c r="F176" s="192" t="s">
        <v>970</v>
      </c>
      <c r="G176" s="193" t="s">
        <v>355</v>
      </c>
      <c r="H176" s="194">
        <v>7.82</v>
      </c>
      <c r="I176" s="195"/>
      <c r="J176" s="196">
        <f>ROUND(I176*H176,2)</f>
        <v>0</v>
      </c>
      <c r="K176" s="197"/>
      <c r="L176" s="36"/>
      <c r="M176" s="198" t="s">
        <v>1</v>
      </c>
      <c r="N176" s="199" t="s">
        <v>38</v>
      </c>
      <c r="O176" s="68"/>
      <c r="P176" s="200">
        <f>O176*H176</f>
        <v>0</v>
      </c>
      <c r="Q176" s="200">
        <v>0.0052</v>
      </c>
      <c r="R176" s="200">
        <f>Q176*H176</f>
        <v>0.040664</v>
      </c>
      <c r="S176" s="200">
        <v>0</v>
      </c>
      <c r="T176" s="201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2" t="s">
        <v>123</v>
      </c>
      <c r="AT176" s="202" t="s">
        <v>125</v>
      </c>
      <c r="AU176" s="202" t="s">
        <v>83</v>
      </c>
      <c r="AY176" s="14" t="s">
        <v>124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4" t="s">
        <v>81</v>
      </c>
      <c r="BK176" s="203">
        <f>ROUND(I176*H176,2)</f>
        <v>0</v>
      </c>
      <c r="BL176" s="14" t="s">
        <v>123</v>
      </c>
      <c r="BM176" s="202" t="s">
        <v>971</v>
      </c>
    </row>
    <row r="177" spans="2:51" s="12" customFormat="1" ht="11.25">
      <c r="B177" s="218"/>
      <c r="C177" s="219"/>
      <c r="D177" s="220" t="s">
        <v>182</v>
      </c>
      <c r="E177" s="221" t="s">
        <v>1</v>
      </c>
      <c r="F177" s="222" t="s">
        <v>972</v>
      </c>
      <c r="G177" s="219"/>
      <c r="H177" s="223">
        <v>7.82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182</v>
      </c>
      <c r="AU177" s="229" t="s">
        <v>83</v>
      </c>
      <c r="AV177" s="12" t="s">
        <v>83</v>
      </c>
      <c r="AW177" s="12" t="s">
        <v>30</v>
      </c>
      <c r="AX177" s="12" t="s">
        <v>81</v>
      </c>
      <c r="AY177" s="229" t="s">
        <v>124</v>
      </c>
    </row>
    <row r="178" spans="1:65" s="1" customFormat="1" ht="21.75" customHeight="1">
      <c r="A178" s="31"/>
      <c r="B178" s="32"/>
      <c r="C178" s="190" t="s">
        <v>337</v>
      </c>
      <c r="D178" s="190" t="s">
        <v>125</v>
      </c>
      <c r="E178" s="191" t="s">
        <v>973</v>
      </c>
      <c r="F178" s="192" t="s">
        <v>974</v>
      </c>
      <c r="G178" s="193" t="s">
        <v>191</v>
      </c>
      <c r="H178" s="194">
        <v>12</v>
      </c>
      <c r="I178" s="195"/>
      <c r="J178" s="196">
        <f>ROUND(I178*H178,2)</f>
        <v>0</v>
      </c>
      <c r="K178" s="197"/>
      <c r="L178" s="36"/>
      <c r="M178" s="198" t="s">
        <v>1</v>
      </c>
      <c r="N178" s="199" t="s">
        <v>38</v>
      </c>
      <c r="O178" s="68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2" t="s">
        <v>123</v>
      </c>
      <c r="AT178" s="202" t="s">
        <v>125</v>
      </c>
      <c r="AU178" s="202" t="s">
        <v>83</v>
      </c>
      <c r="AY178" s="14" t="s">
        <v>124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4" t="s">
        <v>81</v>
      </c>
      <c r="BK178" s="203">
        <f>ROUND(I178*H178,2)</f>
        <v>0</v>
      </c>
      <c r="BL178" s="14" t="s">
        <v>123</v>
      </c>
      <c r="BM178" s="202" t="s">
        <v>975</v>
      </c>
    </row>
    <row r="179" spans="2:51" s="12" customFormat="1" ht="11.25">
      <c r="B179" s="218"/>
      <c r="C179" s="219"/>
      <c r="D179" s="220" t="s">
        <v>182</v>
      </c>
      <c r="E179" s="221" t="s">
        <v>1</v>
      </c>
      <c r="F179" s="222" t="s">
        <v>976</v>
      </c>
      <c r="G179" s="219"/>
      <c r="H179" s="223">
        <v>12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182</v>
      </c>
      <c r="AU179" s="229" t="s">
        <v>83</v>
      </c>
      <c r="AV179" s="12" t="s">
        <v>83</v>
      </c>
      <c r="AW179" s="12" t="s">
        <v>30</v>
      </c>
      <c r="AX179" s="12" t="s">
        <v>81</v>
      </c>
      <c r="AY179" s="229" t="s">
        <v>124</v>
      </c>
    </row>
    <row r="180" spans="1:65" s="1" customFormat="1" ht="33" customHeight="1">
      <c r="A180" s="31"/>
      <c r="B180" s="32"/>
      <c r="C180" s="233" t="s">
        <v>342</v>
      </c>
      <c r="D180" s="233" t="s">
        <v>320</v>
      </c>
      <c r="E180" s="234" t="s">
        <v>977</v>
      </c>
      <c r="F180" s="235" t="s">
        <v>978</v>
      </c>
      <c r="G180" s="236" t="s">
        <v>191</v>
      </c>
      <c r="H180" s="237">
        <v>12</v>
      </c>
      <c r="I180" s="238"/>
      <c r="J180" s="239">
        <f>ROUND(I180*H180,2)</f>
        <v>0</v>
      </c>
      <c r="K180" s="240"/>
      <c r="L180" s="241"/>
      <c r="M180" s="242" t="s">
        <v>1</v>
      </c>
      <c r="N180" s="243" t="s">
        <v>38</v>
      </c>
      <c r="O180" s="68"/>
      <c r="P180" s="200">
        <f>O180*H180</f>
        <v>0</v>
      </c>
      <c r="Q180" s="200">
        <v>0.00021</v>
      </c>
      <c r="R180" s="200">
        <f>Q180*H180</f>
        <v>0.00252</v>
      </c>
      <c r="S180" s="200">
        <v>0</v>
      </c>
      <c r="T180" s="201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2" t="s">
        <v>151</v>
      </c>
      <c r="AT180" s="202" t="s">
        <v>320</v>
      </c>
      <c r="AU180" s="202" t="s">
        <v>83</v>
      </c>
      <c r="AY180" s="14" t="s">
        <v>124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4" t="s">
        <v>81</v>
      </c>
      <c r="BK180" s="203">
        <f>ROUND(I180*H180,2)</f>
        <v>0</v>
      </c>
      <c r="BL180" s="14" t="s">
        <v>123</v>
      </c>
      <c r="BM180" s="202" t="s">
        <v>979</v>
      </c>
    </row>
    <row r="181" spans="2:63" s="10" customFormat="1" ht="22.5" customHeight="1">
      <c r="B181" s="176"/>
      <c r="C181" s="177"/>
      <c r="D181" s="178" t="s">
        <v>72</v>
      </c>
      <c r="E181" s="216" t="s">
        <v>208</v>
      </c>
      <c r="F181" s="216" t="s">
        <v>209</v>
      </c>
      <c r="G181" s="177"/>
      <c r="H181" s="177"/>
      <c r="I181" s="180"/>
      <c r="J181" s="217">
        <f>BK181</f>
        <v>0</v>
      </c>
      <c r="K181" s="177"/>
      <c r="L181" s="182"/>
      <c r="M181" s="183"/>
      <c r="N181" s="184"/>
      <c r="O181" s="184"/>
      <c r="P181" s="185">
        <f>P182</f>
        <v>0</v>
      </c>
      <c r="Q181" s="184"/>
      <c r="R181" s="185">
        <f>R182</f>
        <v>0</v>
      </c>
      <c r="S181" s="184"/>
      <c r="T181" s="186">
        <f>T182</f>
        <v>0</v>
      </c>
      <c r="AR181" s="187" t="s">
        <v>81</v>
      </c>
      <c r="AT181" s="188" t="s">
        <v>72</v>
      </c>
      <c r="AU181" s="188" t="s">
        <v>81</v>
      </c>
      <c r="AY181" s="187" t="s">
        <v>124</v>
      </c>
      <c r="BK181" s="189">
        <f>BK182</f>
        <v>0</v>
      </c>
    </row>
    <row r="182" spans="1:65" s="1" customFormat="1" ht="21.75" customHeight="1">
      <c r="A182" s="31"/>
      <c r="B182" s="32"/>
      <c r="C182" s="190" t="s">
        <v>347</v>
      </c>
      <c r="D182" s="190" t="s">
        <v>125</v>
      </c>
      <c r="E182" s="191" t="s">
        <v>797</v>
      </c>
      <c r="F182" s="192" t="s">
        <v>798</v>
      </c>
      <c r="G182" s="193" t="s">
        <v>212</v>
      </c>
      <c r="H182" s="194">
        <v>347.034</v>
      </c>
      <c r="I182" s="195"/>
      <c r="J182" s="196">
        <f>ROUND(I182*H182,2)</f>
        <v>0</v>
      </c>
      <c r="K182" s="197"/>
      <c r="L182" s="36"/>
      <c r="M182" s="198" t="s">
        <v>1</v>
      </c>
      <c r="N182" s="199" t="s">
        <v>38</v>
      </c>
      <c r="O182" s="68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2" t="s">
        <v>123</v>
      </c>
      <c r="AT182" s="202" t="s">
        <v>125</v>
      </c>
      <c r="AU182" s="202" t="s">
        <v>83</v>
      </c>
      <c r="AY182" s="14" t="s">
        <v>124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4" t="s">
        <v>81</v>
      </c>
      <c r="BK182" s="203">
        <f>ROUND(I182*H182,2)</f>
        <v>0</v>
      </c>
      <c r="BL182" s="14" t="s">
        <v>123</v>
      </c>
      <c r="BM182" s="202" t="s">
        <v>980</v>
      </c>
    </row>
    <row r="183" spans="2:63" s="10" customFormat="1" ht="25.5" customHeight="1">
      <c r="B183" s="176"/>
      <c r="C183" s="177"/>
      <c r="D183" s="178" t="s">
        <v>72</v>
      </c>
      <c r="E183" s="179" t="s">
        <v>800</v>
      </c>
      <c r="F183" s="179" t="s">
        <v>801</v>
      </c>
      <c r="G183" s="177"/>
      <c r="H183" s="177"/>
      <c r="I183" s="180"/>
      <c r="J183" s="181">
        <f>BK183</f>
        <v>0</v>
      </c>
      <c r="K183" s="177"/>
      <c r="L183" s="182"/>
      <c r="M183" s="183"/>
      <c r="N183" s="184"/>
      <c r="O183" s="184"/>
      <c r="P183" s="185">
        <f>P184</f>
        <v>0</v>
      </c>
      <c r="Q183" s="184"/>
      <c r="R183" s="185">
        <f>R184</f>
        <v>0.061</v>
      </c>
      <c r="S183" s="184"/>
      <c r="T183" s="186">
        <f>T184</f>
        <v>0</v>
      </c>
      <c r="AR183" s="187" t="s">
        <v>83</v>
      </c>
      <c r="AT183" s="188" t="s">
        <v>72</v>
      </c>
      <c r="AU183" s="188" t="s">
        <v>73</v>
      </c>
      <c r="AY183" s="187" t="s">
        <v>124</v>
      </c>
      <c r="BK183" s="189">
        <f>BK184</f>
        <v>0</v>
      </c>
    </row>
    <row r="184" spans="2:63" s="10" customFormat="1" ht="22.5" customHeight="1">
      <c r="B184" s="176"/>
      <c r="C184" s="177"/>
      <c r="D184" s="178" t="s">
        <v>72</v>
      </c>
      <c r="E184" s="216" t="s">
        <v>802</v>
      </c>
      <c r="F184" s="216" t="s">
        <v>803</v>
      </c>
      <c r="G184" s="177"/>
      <c r="H184" s="177"/>
      <c r="I184" s="180"/>
      <c r="J184" s="217">
        <f>BK184</f>
        <v>0</v>
      </c>
      <c r="K184" s="177"/>
      <c r="L184" s="182"/>
      <c r="M184" s="183"/>
      <c r="N184" s="184"/>
      <c r="O184" s="184"/>
      <c r="P184" s="185">
        <f>SUM(P185:P193)</f>
        <v>0</v>
      </c>
      <c r="Q184" s="184"/>
      <c r="R184" s="185">
        <f>SUM(R185:R193)</f>
        <v>0.061</v>
      </c>
      <c r="S184" s="184"/>
      <c r="T184" s="186">
        <f>SUM(T185:T193)</f>
        <v>0</v>
      </c>
      <c r="AR184" s="187" t="s">
        <v>83</v>
      </c>
      <c r="AT184" s="188" t="s">
        <v>72</v>
      </c>
      <c r="AU184" s="188" t="s">
        <v>81</v>
      </c>
      <c r="AY184" s="187" t="s">
        <v>124</v>
      </c>
      <c r="BK184" s="189">
        <f>SUM(BK185:BK193)</f>
        <v>0</v>
      </c>
    </row>
    <row r="185" spans="1:65" s="1" customFormat="1" ht="21.75" customHeight="1">
      <c r="A185" s="31"/>
      <c r="B185" s="32"/>
      <c r="C185" s="190" t="s">
        <v>352</v>
      </c>
      <c r="D185" s="190" t="s">
        <v>125</v>
      </c>
      <c r="E185" s="191" t="s">
        <v>804</v>
      </c>
      <c r="F185" s="192" t="s">
        <v>805</v>
      </c>
      <c r="G185" s="193" t="s">
        <v>180</v>
      </c>
      <c r="H185" s="194">
        <v>76.015</v>
      </c>
      <c r="I185" s="195"/>
      <c r="J185" s="196">
        <f>ROUND(I185*H185,2)</f>
        <v>0</v>
      </c>
      <c r="K185" s="197"/>
      <c r="L185" s="36"/>
      <c r="M185" s="198" t="s">
        <v>1</v>
      </c>
      <c r="N185" s="199" t="s">
        <v>38</v>
      </c>
      <c r="O185" s="68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2" t="s">
        <v>289</v>
      </c>
      <c r="AT185" s="202" t="s">
        <v>125</v>
      </c>
      <c r="AU185" s="202" t="s">
        <v>83</v>
      </c>
      <c r="AY185" s="14" t="s">
        <v>124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4" t="s">
        <v>81</v>
      </c>
      <c r="BK185" s="203">
        <f>ROUND(I185*H185,2)</f>
        <v>0</v>
      </c>
      <c r="BL185" s="14" t="s">
        <v>289</v>
      </c>
      <c r="BM185" s="202" t="s">
        <v>981</v>
      </c>
    </row>
    <row r="186" spans="2:51" s="12" customFormat="1" ht="11.25">
      <c r="B186" s="218"/>
      <c r="C186" s="219"/>
      <c r="D186" s="220" t="s">
        <v>182</v>
      </c>
      <c r="E186" s="221" t="s">
        <v>1</v>
      </c>
      <c r="F186" s="222" t="s">
        <v>982</v>
      </c>
      <c r="G186" s="219"/>
      <c r="H186" s="223">
        <v>76.015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182</v>
      </c>
      <c r="AU186" s="229" t="s">
        <v>83</v>
      </c>
      <c r="AV186" s="12" t="s">
        <v>83</v>
      </c>
      <c r="AW186" s="12" t="s">
        <v>30</v>
      </c>
      <c r="AX186" s="12" t="s">
        <v>81</v>
      </c>
      <c r="AY186" s="229" t="s">
        <v>124</v>
      </c>
    </row>
    <row r="187" spans="1:65" s="1" customFormat="1" ht="16.5" customHeight="1">
      <c r="A187" s="31"/>
      <c r="B187" s="32"/>
      <c r="C187" s="233" t="s">
        <v>358</v>
      </c>
      <c r="D187" s="233" t="s">
        <v>320</v>
      </c>
      <c r="E187" s="234" t="s">
        <v>808</v>
      </c>
      <c r="F187" s="235" t="s">
        <v>809</v>
      </c>
      <c r="G187" s="236" t="s">
        <v>212</v>
      </c>
      <c r="H187" s="237">
        <v>0.027</v>
      </c>
      <c r="I187" s="238"/>
      <c r="J187" s="239">
        <f>ROUND(I187*H187,2)</f>
        <v>0</v>
      </c>
      <c r="K187" s="240"/>
      <c r="L187" s="241"/>
      <c r="M187" s="242" t="s">
        <v>1</v>
      </c>
      <c r="N187" s="243" t="s">
        <v>38</v>
      </c>
      <c r="O187" s="68"/>
      <c r="P187" s="200">
        <f>O187*H187</f>
        <v>0</v>
      </c>
      <c r="Q187" s="200">
        <v>1</v>
      </c>
      <c r="R187" s="200">
        <f>Q187*H187</f>
        <v>0.027</v>
      </c>
      <c r="S187" s="200">
        <v>0</v>
      </c>
      <c r="T187" s="201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2" t="s">
        <v>372</v>
      </c>
      <c r="AT187" s="202" t="s">
        <v>320</v>
      </c>
      <c r="AU187" s="202" t="s">
        <v>83</v>
      </c>
      <c r="AY187" s="14" t="s">
        <v>124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4" t="s">
        <v>81</v>
      </c>
      <c r="BK187" s="203">
        <f>ROUND(I187*H187,2)</f>
        <v>0</v>
      </c>
      <c r="BL187" s="14" t="s">
        <v>289</v>
      </c>
      <c r="BM187" s="202" t="s">
        <v>983</v>
      </c>
    </row>
    <row r="188" spans="2:51" s="12" customFormat="1" ht="11.25">
      <c r="B188" s="218"/>
      <c r="C188" s="219"/>
      <c r="D188" s="220" t="s">
        <v>182</v>
      </c>
      <c r="E188" s="219"/>
      <c r="F188" s="222" t="s">
        <v>984</v>
      </c>
      <c r="G188" s="219"/>
      <c r="H188" s="223">
        <v>0.027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182</v>
      </c>
      <c r="AU188" s="229" t="s">
        <v>83</v>
      </c>
      <c r="AV188" s="12" t="s">
        <v>83</v>
      </c>
      <c r="AW188" s="12" t="s">
        <v>4</v>
      </c>
      <c r="AX188" s="12" t="s">
        <v>81</v>
      </c>
      <c r="AY188" s="229" t="s">
        <v>124</v>
      </c>
    </row>
    <row r="189" spans="1:65" s="1" customFormat="1" ht="21.75" customHeight="1">
      <c r="A189" s="31"/>
      <c r="B189" s="32"/>
      <c r="C189" s="190" t="s">
        <v>363</v>
      </c>
      <c r="D189" s="190" t="s">
        <v>125</v>
      </c>
      <c r="E189" s="191" t="s">
        <v>812</v>
      </c>
      <c r="F189" s="192" t="s">
        <v>813</v>
      </c>
      <c r="G189" s="193" t="s">
        <v>180</v>
      </c>
      <c r="H189" s="194">
        <v>76.015</v>
      </c>
      <c r="I189" s="195"/>
      <c r="J189" s="196">
        <f>ROUND(I189*H189,2)</f>
        <v>0</v>
      </c>
      <c r="K189" s="197"/>
      <c r="L189" s="36"/>
      <c r="M189" s="198" t="s">
        <v>1</v>
      </c>
      <c r="N189" s="199" t="s">
        <v>38</v>
      </c>
      <c r="O189" s="68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2" t="s">
        <v>289</v>
      </c>
      <c r="AT189" s="202" t="s">
        <v>125</v>
      </c>
      <c r="AU189" s="202" t="s">
        <v>83</v>
      </c>
      <c r="AY189" s="14" t="s">
        <v>124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4" t="s">
        <v>81</v>
      </c>
      <c r="BK189" s="203">
        <f>ROUND(I189*H189,2)</f>
        <v>0</v>
      </c>
      <c r="BL189" s="14" t="s">
        <v>289</v>
      </c>
      <c r="BM189" s="202" t="s">
        <v>985</v>
      </c>
    </row>
    <row r="190" spans="2:51" s="12" customFormat="1" ht="11.25">
      <c r="B190" s="218"/>
      <c r="C190" s="219"/>
      <c r="D190" s="220" t="s">
        <v>182</v>
      </c>
      <c r="E190" s="221" t="s">
        <v>1</v>
      </c>
      <c r="F190" s="222" t="s">
        <v>982</v>
      </c>
      <c r="G190" s="219"/>
      <c r="H190" s="223">
        <v>76.015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182</v>
      </c>
      <c r="AU190" s="229" t="s">
        <v>83</v>
      </c>
      <c r="AV190" s="12" t="s">
        <v>83</v>
      </c>
      <c r="AW190" s="12" t="s">
        <v>30</v>
      </c>
      <c r="AX190" s="12" t="s">
        <v>81</v>
      </c>
      <c r="AY190" s="229" t="s">
        <v>124</v>
      </c>
    </row>
    <row r="191" spans="1:65" s="1" customFormat="1" ht="16.5" customHeight="1">
      <c r="A191" s="31"/>
      <c r="B191" s="32"/>
      <c r="C191" s="233" t="s">
        <v>368</v>
      </c>
      <c r="D191" s="233" t="s">
        <v>320</v>
      </c>
      <c r="E191" s="234" t="s">
        <v>815</v>
      </c>
      <c r="F191" s="235" t="s">
        <v>816</v>
      </c>
      <c r="G191" s="236" t="s">
        <v>212</v>
      </c>
      <c r="H191" s="237">
        <v>0.034</v>
      </c>
      <c r="I191" s="238"/>
      <c r="J191" s="239">
        <f>ROUND(I191*H191,2)</f>
        <v>0</v>
      </c>
      <c r="K191" s="240"/>
      <c r="L191" s="241"/>
      <c r="M191" s="242" t="s">
        <v>1</v>
      </c>
      <c r="N191" s="243" t="s">
        <v>38</v>
      </c>
      <c r="O191" s="68"/>
      <c r="P191" s="200">
        <f>O191*H191</f>
        <v>0</v>
      </c>
      <c r="Q191" s="200">
        <v>1</v>
      </c>
      <c r="R191" s="200">
        <f>Q191*H191</f>
        <v>0.034</v>
      </c>
      <c r="S191" s="200">
        <v>0</v>
      </c>
      <c r="T191" s="201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2" t="s">
        <v>372</v>
      </c>
      <c r="AT191" s="202" t="s">
        <v>320</v>
      </c>
      <c r="AU191" s="202" t="s">
        <v>83</v>
      </c>
      <c r="AY191" s="14" t="s">
        <v>124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4" t="s">
        <v>81</v>
      </c>
      <c r="BK191" s="203">
        <f>ROUND(I191*H191,2)</f>
        <v>0</v>
      </c>
      <c r="BL191" s="14" t="s">
        <v>289</v>
      </c>
      <c r="BM191" s="202" t="s">
        <v>986</v>
      </c>
    </row>
    <row r="192" spans="2:51" s="12" customFormat="1" ht="11.25">
      <c r="B192" s="218"/>
      <c r="C192" s="219"/>
      <c r="D192" s="220" t="s">
        <v>182</v>
      </c>
      <c r="E192" s="219"/>
      <c r="F192" s="222" t="s">
        <v>987</v>
      </c>
      <c r="G192" s="219"/>
      <c r="H192" s="223">
        <v>0.034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182</v>
      </c>
      <c r="AU192" s="229" t="s">
        <v>83</v>
      </c>
      <c r="AV192" s="12" t="s">
        <v>83</v>
      </c>
      <c r="AW192" s="12" t="s">
        <v>4</v>
      </c>
      <c r="AX192" s="12" t="s">
        <v>81</v>
      </c>
      <c r="AY192" s="229" t="s">
        <v>124</v>
      </c>
    </row>
    <row r="193" spans="1:65" s="1" customFormat="1" ht="21.75" customHeight="1">
      <c r="A193" s="31"/>
      <c r="B193" s="32"/>
      <c r="C193" s="190" t="s">
        <v>372</v>
      </c>
      <c r="D193" s="190" t="s">
        <v>125</v>
      </c>
      <c r="E193" s="191" t="s">
        <v>841</v>
      </c>
      <c r="F193" s="192" t="s">
        <v>842</v>
      </c>
      <c r="G193" s="193" t="s">
        <v>212</v>
      </c>
      <c r="H193" s="194">
        <v>0.061</v>
      </c>
      <c r="I193" s="195"/>
      <c r="J193" s="196">
        <f>ROUND(I193*H193,2)</f>
        <v>0</v>
      </c>
      <c r="K193" s="197"/>
      <c r="L193" s="36"/>
      <c r="M193" s="204" t="s">
        <v>1</v>
      </c>
      <c r="N193" s="205" t="s">
        <v>38</v>
      </c>
      <c r="O193" s="206"/>
      <c r="P193" s="207">
        <f>O193*H193</f>
        <v>0</v>
      </c>
      <c r="Q193" s="207">
        <v>0</v>
      </c>
      <c r="R193" s="207">
        <f>Q193*H193</f>
        <v>0</v>
      </c>
      <c r="S193" s="207">
        <v>0</v>
      </c>
      <c r="T193" s="208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2" t="s">
        <v>289</v>
      </c>
      <c r="AT193" s="202" t="s">
        <v>125</v>
      </c>
      <c r="AU193" s="202" t="s">
        <v>83</v>
      </c>
      <c r="AY193" s="14" t="s">
        <v>124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4" t="s">
        <v>81</v>
      </c>
      <c r="BK193" s="203">
        <f>ROUND(I193*H193,2)</f>
        <v>0</v>
      </c>
      <c r="BL193" s="14" t="s">
        <v>289</v>
      </c>
      <c r="BM193" s="202" t="s">
        <v>988</v>
      </c>
    </row>
    <row r="194" spans="1:31" s="1" customFormat="1" ht="6.75" customHeight="1">
      <c r="A194" s="31"/>
      <c r="B194" s="51"/>
      <c r="C194" s="52"/>
      <c r="D194" s="52"/>
      <c r="E194" s="52"/>
      <c r="F194" s="52"/>
      <c r="G194" s="52"/>
      <c r="H194" s="52"/>
      <c r="I194" s="148"/>
      <c r="J194" s="52"/>
      <c r="K194" s="52"/>
      <c r="L194" s="36"/>
      <c r="M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</row>
  </sheetData>
  <sheetProtection sheet="1" objects="1" scenarios="1" formatColumns="0" formatRows="0" autoFilter="0"/>
  <autoFilter ref="C124:K19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H81M-VG4-PR\Pavla</dc:creator>
  <cp:keywords/>
  <dc:description/>
  <cp:lastModifiedBy>Ing. Jaroslav Rojt</cp:lastModifiedBy>
  <dcterms:created xsi:type="dcterms:W3CDTF">2020-03-05T11:54:37Z</dcterms:created>
  <dcterms:modified xsi:type="dcterms:W3CDTF">2020-07-02T07:28:46Z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