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0" yWindow="6870" windowWidth="26730" windowHeight="8505" activeTab="0"/>
  </bookViews>
  <sheets>
    <sheet name="Rekapitulace stavby" sheetId="1" r:id="rId1"/>
    <sheet name="SO 101.001 - Komunikace –..." sheetId="2" r:id="rId2"/>
    <sheet name="SO 101.101 - Komunikace –..." sheetId="3" r:id="rId3"/>
    <sheet name="SO 101.102 - Komunikace –..." sheetId="4" r:id="rId4"/>
    <sheet name="SO 101.103 - Provizorní d..." sheetId="5" r:id="rId5"/>
    <sheet name="SO 101.104 - Komunikace –..." sheetId="6" r:id="rId6"/>
    <sheet name="SO 101.105 - Komunikace –..." sheetId="7" r:id="rId7"/>
    <sheet name="SO 101.801 - Komunikace –..." sheetId="8" r:id="rId8"/>
    <sheet name="SO 101.802 - Komunikace -..." sheetId="9" r:id="rId9"/>
    <sheet name="SO 101.803 - Komunikace –..." sheetId="10" r:id="rId10"/>
    <sheet name="SO 201 - Most přes levost..." sheetId="11" r:id="rId11"/>
    <sheet name="VON - Vedlejší a ostatní ..." sheetId="12" r:id="rId12"/>
    <sheet name="VON-NNÚ - Vedlejší a osta..." sheetId="13" r:id="rId13"/>
    <sheet name="Pokyny pro vyplnění" sheetId="14" r:id="rId14"/>
  </sheets>
  <definedNames>
    <definedName name="_xlnm._FilterDatabase" localSheetId="1" hidden="1">'SO 101.001 - Komunikace –...'!$C$84:$K$188</definedName>
    <definedName name="_xlnm._FilterDatabase" localSheetId="2" hidden="1">'SO 101.101 - Komunikace –...'!$C$89:$K$357</definedName>
    <definedName name="_xlnm._FilterDatabase" localSheetId="3" hidden="1">'SO 101.102 - Komunikace –...'!$C$82:$K$181</definedName>
    <definedName name="_xlnm._FilterDatabase" localSheetId="4" hidden="1">'SO 101.103 - Provizorní d...'!$C$87:$K$375</definedName>
    <definedName name="_xlnm._FilterDatabase" localSheetId="5" hidden="1">'SO 101.104 - Komunikace –...'!$C$89:$K$541</definedName>
    <definedName name="_xlnm._FilterDatabase" localSheetId="6" hidden="1">'SO 101.105 - Komunikace –...'!$C$81:$K$138</definedName>
    <definedName name="_xlnm._FilterDatabase" localSheetId="7" hidden="1">'SO 101.801 - Komunikace –...'!$C$81:$K$130</definedName>
    <definedName name="_xlnm._FilterDatabase" localSheetId="8" hidden="1">'SO 101.802 - Komunikace -...'!$C$83:$K$163</definedName>
    <definedName name="_xlnm._FilterDatabase" localSheetId="9" hidden="1">'SO 101.803 - Komunikace –...'!$C$81:$K$145</definedName>
    <definedName name="_xlnm._FilterDatabase" localSheetId="10" hidden="1">'SO 201 - Most přes levost...'!$C$93:$K$428</definedName>
    <definedName name="_xlnm._FilterDatabase" localSheetId="11" hidden="1">'VON - Vedlejší a ostatní ...'!$C$81:$K$98</definedName>
    <definedName name="_xlnm._FilterDatabase" localSheetId="12" hidden="1">'VON-NNÚ - Vedlejší a osta...'!$C$84:$K$117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stavby'!$C$42:$AQ$67</definedName>
    <definedName name="_xlnm.Print_Area" localSheetId="1">'SO 101.001 - Komunikace –...'!$C$4:$J$39,'SO 101.001 - Komunikace –...'!$C$45:$J$66,'SO 101.001 - Komunikace –...'!$C$72:$K$188</definedName>
    <definedName name="_xlnm.Print_Area" localSheetId="2">'SO 101.101 - Komunikace –...'!$C$4:$J$39,'SO 101.101 - Komunikace –...'!$C$45:$J$71,'SO 101.101 - Komunikace –...'!$C$77:$K$357</definedName>
    <definedName name="_xlnm.Print_Area" localSheetId="3">'SO 101.102 - Komunikace –...'!$C$4:$J$39,'SO 101.102 - Komunikace –...'!$C$45:$J$64,'SO 101.102 - Komunikace –...'!$C$70:$K$181</definedName>
    <definedName name="_xlnm.Print_Area" localSheetId="4">'SO 101.103 - Provizorní d...'!$C$4:$J$39,'SO 101.103 - Provizorní d...'!$C$45:$J$69,'SO 101.103 - Provizorní d...'!$C$75:$K$375</definedName>
    <definedName name="_xlnm.Print_Area" localSheetId="5">'SO 101.104 - Komunikace –...'!$C$4:$J$39,'SO 101.104 - Komunikace –...'!$C$45:$J$71,'SO 101.104 - Komunikace –...'!$C$77:$K$541</definedName>
    <definedName name="_xlnm.Print_Area" localSheetId="6">'SO 101.105 - Komunikace –...'!$C$4:$J$39,'SO 101.105 - Komunikace –...'!$C$45:$J$63,'SO 101.105 - Komunikace –...'!$C$69:$K$138</definedName>
    <definedName name="_xlnm.Print_Area" localSheetId="7">'SO 101.801 - Komunikace –...'!$C$4:$J$39,'SO 101.801 - Komunikace –...'!$C$45:$J$63,'SO 101.801 - Komunikace –...'!$C$69:$K$130</definedName>
    <definedName name="_xlnm.Print_Area" localSheetId="8">'SO 101.802 - Komunikace -...'!$C$4:$J$39,'SO 101.802 - Komunikace -...'!$C$45:$J$65,'SO 101.802 - Komunikace -...'!$C$71:$K$163</definedName>
    <definedName name="_xlnm.Print_Area" localSheetId="9">'SO 101.803 - Komunikace –...'!$C$4:$J$39,'SO 101.803 - Komunikace –...'!$C$45:$J$63,'SO 101.803 - Komunikace –...'!$C$69:$K$145</definedName>
    <definedName name="_xlnm.Print_Area" localSheetId="10">'SO 201 - Most přes levost...'!$C$4:$J$39,'SO 201 - Most přes levost...'!$C$45:$J$75,'SO 201 - Most přes levost...'!$C$81:$K$428</definedName>
    <definedName name="_xlnm.Print_Area" localSheetId="11">'VON - Vedlejší a ostatní ...'!$C$4:$J$39,'VON - Vedlejší a ostatní ...'!$C$45:$J$63,'VON - Vedlejší a ostatní ...'!$C$69:$K$98</definedName>
    <definedName name="_xlnm.Print_Area" localSheetId="12">'VON-NNÚ - Vedlejší a osta...'!$C$4:$J$39,'VON-NNÚ - Vedlejší a osta...'!$C$45:$J$66,'VON-NNÚ - Vedlejší a osta...'!$C$72:$K$117</definedName>
    <definedName name="_xlnm.Print_Titles" localSheetId="0">'Rekapitulace stavby'!$52:$52</definedName>
    <definedName name="_xlnm.Print_Titles" localSheetId="1">'SO 101.001 - Komunikace –...'!$84:$84</definedName>
    <definedName name="_xlnm.Print_Titles" localSheetId="2">'SO 101.101 - Komunikace –...'!$89:$89</definedName>
    <definedName name="_xlnm.Print_Titles" localSheetId="3">'SO 101.102 - Komunikace –...'!$82:$82</definedName>
    <definedName name="_xlnm.Print_Titles" localSheetId="4">'SO 101.103 - Provizorní d...'!$87:$87</definedName>
    <definedName name="_xlnm.Print_Titles" localSheetId="5">'SO 101.104 - Komunikace –...'!$89:$89</definedName>
    <definedName name="_xlnm.Print_Titles" localSheetId="6">'SO 101.105 - Komunikace –...'!$81:$81</definedName>
    <definedName name="_xlnm.Print_Titles" localSheetId="7">'SO 101.801 - Komunikace –...'!$81:$81</definedName>
    <definedName name="_xlnm.Print_Titles" localSheetId="8">'SO 101.802 - Komunikace -...'!$83:$83</definedName>
    <definedName name="_xlnm.Print_Titles" localSheetId="9">'SO 101.803 - Komunikace –...'!$81:$81</definedName>
    <definedName name="_xlnm.Print_Titles" localSheetId="10">'SO 201 - Most přes levost...'!$93:$93</definedName>
    <definedName name="_xlnm.Print_Titles" localSheetId="11">'VON - Vedlejší a ostatní ...'!$81:$81</definedName>
    <definedName name="_xlnm.Print_Titles" localSheetId="12">'VON-NNÚ - Vedlejší a osta...'!$84:$84</definedName>
  </definedNames>
  <calcPr calcId="191029"/>
  <extLst/>
</workbook>
</file>

<file path=xl/sharedStrings.xml><?xml version="1.0" encoding="utf-8"?>
<sst xmlns="http://schemas.openxmlformats.org/spreadsheetml/2006/main" count="18465" uniqueCount="2504">
  <si>
    <t>Export Komplet</t>
  </si>
  <si>
    <t>VZ</t>
  </si>
  <si>
    <t>2.0</t>
  </si>
  <si>
    <t>ZAMOK</t>
  </si>
  <si>
    <t>False</t>
  </si>
  <si>
    <t>{2aac8bf6-a527-4e15-80ce-48fb243327eb}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</si>
  <si>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</si>
  <si>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</si>
  <si>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</si>
  <si>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</si>
  <si>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</si>
  <si>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</si>
  <si>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</si>
  <si>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</si>
  <si>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56816-1-2-1R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</si>
  <si>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</si>
  <si>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</si>
  <si>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Přeložka silnice II/187 – Číhaň - Kolinec</t>
  </si>
  <si>
    <t>KSO:</t>
  </si>
  <si>
    <t/>
  </si>
  <si>
    <t>CC-CZ:</t>
  </si>
  <si>
    <t>Místo:</t>
  </si>
  <si>
    <t>mezi obcemi Číhaň – Kolinec</t>
  </si>
  <si>
    <t>Datum:</t>
  </si>
  <si>
    <t>31. 1. 2020</t>
  </si>
  <si>
    <t>Zadavatel:</t>
  </si>
  <si>
    <t>IČ:</t>
  </si>
  <si>
    <t>SÚS Plzeňského kraje</t>
  </si>
  <si>
    <t>DIČ:</t>
  </si>
  <si>
    <t>Uchazeč:</t>
  </si>
  <si>
    <t>Vyplň údaj</t>
  </si>
  <si>
    <t>Projektant:</t>
  </si>
  <si>
    <t>VIN Consult, s. r. o.</t>
  </si>
  <si>
    <t>True</t>
  </si>
  <si>
    <t>Zpracovatel:</t>
  </si>
  <si>
    <t xml:space="preserve"> </t>
  </si>
  <si>
    <t>Poznámka:</t>
  </si>
  <si>
    <t>Nedílnou součástí soupisu prací je výkresová, textová část a specifikace projektové dokumentace.
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 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  doplnit a ocenit jako kompletně vykonané práce včetně materiálu, nářadí a strojů nutných k práci, i když nejsou ve výkazech vypsány zvlášť.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Není-li uvedeno ve výkazu výměr jinak, výměry byly odečteny digitálně z DWG souborů.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</si>
  <si>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</si>
  <si>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</si>
  <si>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</si>
  <si>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</si>
  <si>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</si>
  <si>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</si>
  <si>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</si>
  <si>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</si>
  <si>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</si>
  <si>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</si>
  <si>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</si>
  <si>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</si>
  <si>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</si>
  <si>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</si>
  <si>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</si>
  <si>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</si>
  <si>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</si>
  <si>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</si>
  <si>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</si>
  <si>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</si>
  <si>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</si>
  <si>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</si>
  <si>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</si>
  <si>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</si>
  <si>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</si>
  <si>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</si>
  <si>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</si>
  <si>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</si>
  <si>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</si>
  <si>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</si>
  <si>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</si>
  <si>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</si>
  <si>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</si>
  <si>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</si>
  <si>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</si>
  <si>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</si>
  <si>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</si>
  <si>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</si>
  <si>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</si>
  <si>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101.001</t>
  </si>
  <si>
    <t>Komunikace – Příprava území</t>
  </si>
  <si>
    <t>STA</t>
  </si>
  <si>
    <t>1</t>
  </si>
  <si>
    <t>{1bbdd8cc-a995-4cf5-8836-809ca76ef708}</t>
  </si>
  <si>
    <t>2</t>
  </si>
  <si>
    <t>SO 101.101</t>
  </si>
  <si>
    <t>Komunikace – Přeložka silnice II/187 Číhaň - Kolinec</t>
  </si>
  <si>
    <t>{97ed2ef8-0e74-4dff-bd51-5da22c160e96}</t>
  </si>
  <si>
    <t>SO 101.102</t>
  </si>
  <si>
    <t>Komunikace – Definitivní dopravní značení</t>
  </si>
  <si>
    <t>{0246f4f2-39a2-42c7-a0ca-8dafc6635875}</t>
  </si>
  <si>
    <t>SO 101.103</t>
  </si>
  <si>
    <t>Provizorní dopravní značení, DIO</t>
  </si>
  <si>
    <t>{d83b6f6d-52b6-4cf2-be6e-3674eacc6676}</t>
  </si>
  <si>
    <t>SO 101.104</t>
  </si>
  <si>
    <t>Komunikace – Propustky</t>
  </si>
  <si>
    <t>{7bbd0412-bfc6-42e6-a7ed-0d102db6d87b}</t>
  </si>
  <si>
    <t>SO 101.105</t>
  </si>
  <si>
    <t>Komunikace – Demolice stávající komunikace / rekultivace</t>
  </si>
  <si>
    <t>{1aff01c1-08bc-4cf2-938c-d2b43473aa6b}</t>
  </si>
  <si>
    <t>SO 101.801</t>
  </si>
  <si>
    <t>Komunikace – Skrývka ornice</t>
  </si>
  <si>
    <t>{1a95dc34-2a2b-4048-8f97-f45e620f2559}</t>
  </si>
  <si>
    <t>SO 101.802</t>
  </si>
  <si>
    <t>Komunikace - HTÚ</t>
  </si>
  <si>
    <t>{488d9c7e-f528-42d0-96eb-8a75939944ab}</t>
  </si>
  <si>
    <t>SO 101.803</t>
  </si>
  <si>
    <t>Komunikace – Sadové úpravy</t>
  </si>
  <si>
    <t>{28db822c-a2dd-4b81-84a6-fb4e315b4f20}</t>
  </si>
  <si>
    <t>SO 201</t>
  </si>
  <si>
    <t>Most přes levostranný přítok Kalného potoka</t>
  </si>
  <si>
    <t>{e38d02c6-2708-42e9-8560-40a2d1039816}</t>
  </si>
  <si>
    <t>VON</t>
  </si>
  <si>
    <t>Vedlejší a ostatní náklady</t>
  </si>
  <si>
    <t>{0cef2f39-1601-454f-9dd3-e48276f04a20}</t>
  </si>
  <si>
    <t>VON-NNÚ</t>
  </si>
  <si>
    <t>Vedlejší a ostatní náklady - Náklady na údržbu</t>
  </si>
  <si>
    <t>{2f1ffe7a-022d-4488-9304-841821c4fe96}</t>
  </si>
  <si>
    <t>KRYCÍ LIST SOUPISU PRACÍ</t>
  </si>
  <si>
    <t>Objekt:</t>
  </si>
  <si>
    <t>SO 101.001 - Komunikace – Příprava území</t>
  </si>
  <si>
    <t>Nedílnou součástí soupisu prací je výkresová, textová část a specifikace projektové dokumentace. 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 S položkami uvedenými v této specifikaci platí veškeré s 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  doplnit a ocenit jako kompletně vykonané práce včetně materiálu, nářadí a strojů nutných k práci, i když nejsou ve výkazech vypsány zvlášť. 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 Není-li uvedeno ve výkazu výměr jinak, výměry byly odečteny digitálně z DWG souborů.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</si>
  <si>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</si>
  <si>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</si>
  <si>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</si>
  <si>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</si>
  <si>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</si>
  <si>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</si>
  <si>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</si>
  <si>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</si>
  <si>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</si>
  <si>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</si>
  <si>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</si>
  <si>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</si>
  <si>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</si>
  <si>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</si>
  <si>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</si>
  <si>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</si>
  <si>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</si>
  <si>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</si>
  <si>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</si>
  <si>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</si>
  <si>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</si>
  <si>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</si>
  <si>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</si>
  <si>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</si>
  <si>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</si>
  <si>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</si>
  <si>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</si>
  <si>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</si>
  <si>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111251103</t>
  </si>
  <si>
    <t>Odstranění křovin a stromů průměru kmene do 100 mm i s kořeny sklonu terénu do 1:5 z celkové plochy přes 500 m2 strojně</t>
  </si>
  <si>
    <t>m2</t>
  </si>
  <si>
    <t>CS ÚRS 2020 01</t>
  </si>
  <si>
    <t>4</t>
  </si>
  <si>
    <t>-997934862</t>
  </si>
  <si>
    <t>PP</t>
  </si>
  <si>
    <t>Odstranění křovin a stromů s odstraněním kořenů strojně průměru kmene do 100 mm v rovině nebo ve svahu sklonu terénu do 1:5, při celkové ploše přes 500 m2</t>
  </si>
  <si>
    <t>P</t>
  </si>
  <si>
    <t>Poznámka k položce:
likvidace dřevní hmoty dle dispozic dodavatele, vč. odvozu</t>
  </si>
  <si>
    <t>VV</t>
  </si>
  <si>
    <t>"smýcení keřů" 1670</t>
  </si>
  <si>
    <t>111212355</t>
  </si>
  <si>
    <t>Odstranění nevhodných dřevin do 500 m2 výšky nad 1m s odstraněním pařezů v rovině nebo svahu 1:5</t>
  </si>
  <si>
    <t>-2086699384</t>
  </si>
  <si>
    <t>Odstranění nevhodných dřevin průměru kmene do 100 mm výšky přes 1 m s odstraněním pařezu přes 100 do 500 m2 v rovině nebo na svahu do 1:5</t>
  </si>
  <si>
    <t>"odstranění strom. skupin" 122+129</t>
  </si>
  <si>
    <t>3</t>
  </si>
  <si>
    <t>111212361</t>
  </si>
  <si>
    <t>Odstranění nevhodných dřevin přes 500 m2 výšky nad 1m s odstraněním pařezů v rovině nebo svahu 1:5</t>
  </si>
  <si>
    <t>-730942706</t>
  </si>
  <si>
    <t>Odstranění nevhodných dřevin průměru kmene do 100 mm výšky přes 1 m s odstraněním pařezu přes 500 m2 v rovině nebo na svahu do 1:5</t>
  </si>
  <si>
    <t>"odstranění strom. skupin" 895</t>
  </si>
  <si>
    <t>112151011</t>
  </si>
  <si>
    <t>Volné kácení stromů s rozřezáním a odvětvením D kmene do 200 mm</t>
  </si>
  <si>
    <t>kus</t>
  </si>
  <si>
    <t>303691159</t>
  </si>
  <si>
    <t>Pokácení stromu volné v celku s odřezáním kmene a s odvětvením průměru kmene přes 100 do 200 mm</t>
  </si>
  <si>
    <t xml:space="preserve">Poznámka k položce:
platí pro pol. 112151011-9:
dle situace kácení a Dendrologického průzkumu
- průměr kmene (ve skupinách korigovaný) měřený v 1,3 metru s koeficientem x1,2 – pro dosažení průměru kmene v místě řezu
- likvidace dřevní hmoty dle dispozic dodavatele, vč. odvozu
</t>
  </si>
  <si>
    <t>"odstranění stromů solitérních a vícekmenů D v místě řezu do 200mm" 7</t>
  </si>
  <si>
    <t>5</t>
  </si>
  <si>
    <t>112151012</t>
  </si>
  <si>
    <t>Volné kácení stromů s rozřezáním a odvětvením D kmene do 300 mm</t>
  </si>
  <si>
    <t>1600642837</t>
  </si>
  <si>
    <t>Pokácení stromu volné v celku s odřezáním kmene a s odvětvením průměru kmene přes 200 do 300 mm</t>
  </si>
  <si>
    <t>"odstranění stromů solitérních a vícekmenů D v místě řezu do 300mm" 6</t>
  </si>
  <si>
    <t>6</t>
  </si>
  <si>
    <t>112151013</t>
  </si>
  <si>
    <t>Volné kácení stromů s rozřezáním a odvětvením D kmene do 400 mm</t>
  </si>
  <si>
    <t>1683479491</t>
  </si>
  <si>
    <t>Pokácení stromu volné v celku s odřezáním kmene a s odvětvením průměru kmene přes 300 do 400 mm</t>
  </si>
  <si>
    <t>"odstranění stromů solitérních a vícekmenů D v místě řezu do 400mm" 18</t>
  </si>
  <si>
    <t>7</t>
  </si>
  <si>
    <t>112151014</t>
  </si>
  <si>
    <t>Volné kácení stromů s rozřezáním a odvětvením D kmene do 500 mm</t>
  </si>
  <si>
    <t>528373191</t>
  </si>
  <si>
    <t>Pokácení stromu volné v celku s odřezáním kmene a s odvětvením průměru kmene přes 400 do 500 mm</t>
  </si>
  <si>
    <t>"odstranění stromů solitérních a vícekmenů D v místě řezu do 500mm" 20</t>
  </si>
  <si>
    <t>8</t>
  </si>
  <si>
    <t>112151015</t>
  </si>
  <si>
    <t>Volné kácení stromů s rozřezáním a odvětvením D kmene do 600 mm</t>
  </si>
  <si>
    <t>1867679036</t>
  </si>
  <si>
    <t>Pokácení stromu volné v celku s odřezáním kmene a s odvětvením průměru kmene přes 500 do 600 mm</t>
  </si>
  <si>
    <t>"odstranění stromů solitérních a vícekmenů D v místě řezu do 600mm" 10</t>
  </si>
  <si>
    <t>9</t>
  </si>
  <si>
    <t>112151016</t>
  </si>
  <si>
    <t>Volné kácení stromů s rozřezáním a odvětvením D kmene do 700 mm</t>
  </si>
  <si>
    <t>-1055275738</t>
  </si>
  <si>
    <t>Pokácení stromu volné v celku s odřezáním kmene a s odvětvením průměru kmene přes 600 do 700 mm</t>
  </si>
  <si>
    <t>"odstranění stromů solitérních a vícekmenů D v místě řezu do 700mm" 10</t>
  </si>
  <si>
    <t>10</t>
  </si>
  <si>
    <t>112151017</t>
  </si>
  <si>
    <t>Volné kácení stromů s rozřezáním a odvětvením D kmene do 800 mm</t>
  </si>
  <si>
    <t>691684866</t>
  </si>
  <si>
    <t>Pokácení stromu volné v celku s odřezáním kmene a s odvětvením průměru kmene přes 700 do 800 mm</t>
  </si>
  <si>
    <t>"odstranění stromů solitérních a vícekmenů D v místě řezu do 800mm" 4</t>
  </si>
  <si>
    <t>11</t>
  </si>
  <si>
    <t>112151018</t>
  </si>
  <si>
    <t>Volné kácení stromů s rozřezáním a odvětvením D kmene do 900 mm</t>
  </si>
  <si>
    <t>1457624310</t>
  </si>
  <si>
    <t>Pokácení stromu volné v celku s odřezáním kmene a s odvětvením průměru kmene přes 800 do 900 mm</t>
  </si>
  <si>
    <t>"odstranění stromů solitérních a vícekmenů D v místě řezu do 900mm" 3</t>
  </si>
  <si>
    <t>12</t>
  </si>
  <si>
    <t>112151019</t>
  </si>
  <si>
    <t>Volné kácení stromů s rozřezáním a odvětvením D kmene do 1000 mm</t>
  </si>
  <si>
    <t>375507482</t>
  </si>
  <si>
    <t>Pokácení stromu volné v celku s odřezáním kmene a s odvětvením průměru kmene přes 900 do 1000 mm</t>
  </si>
  <si>
    <t>"odstranění stromů solitérních a vícekmenů D v místě řezu do 1000mm" 3</t>
  </si>
  <si>
    <t>13</t>
  </si>
  <si>
    <t>112201111</t>
  </si>
  <si>
    <t>Odstranění pařezů D do 0,2 m v rovině a svahu 1:5 s odklizením do 20 m a zasypáním jámy</t>
  </si>
  <si>
    <t>1919645094</t>
  </si>
  <si>
    <t>Odstranění pařezu v rovině nebo na svahu do 1:5 o průměru pařezu na řezné ploše do 200 mm</t>
  </si>
  <si>
    <t xml:space="preserve">Poznámka k položce:
platí pro pol. 112201111-9:
dle situace kácení a Dendrologického průzkumu
- průměr kmene (ve skupinách korigovaný) měřený v 1,3 metru s koeficientem x1,2 – pro dosažení průměru kmene v místě řezu
- likvidace dřevní hmoty dle dispozic dodavatele, vč. odvozu
</t>
  </si>
  <si>
    <t>14</t>
  </si>
  <si>
    <t>112201112</t>
  </si>
  <si>
    <t>Odstranění pařezů D do 0,3 m v rovině a svahu 1:5 s odklizením do 20 m a zasypáním jámy</t>
  </si>
  <si>
    <t>-404364820</t>
  </si>
  <si>
    <t>Odstranění pařezu v rovině nebo na svahu do 1:5 o průměru pařezu na řezné ploše přes 200 do 300 mm</t>
  </si>
  <si>
    <t>112201113</t>
  </si>
  <si>
    <t>Odstranění pařezů D do 0,4 m v rovině a svahu 1:5 s odklizením do 20 m a zasypáním jámy</t>
  </si>
  <si>
    <t>-1439774695</t>
  </si>
  <si>
    <t>Odstranění pařezu v rovině nebo na svahu do 1:5 o průměru pařezu na řezné ploše přes 300 do 400 mm</t>
  </si>
  <si>
    <t>16</t>
  </si>
  <si>
    <t>112201114</t>
  </si>
  <si>
    <t>Odstranění pařezů D do 0,5 m v rovině a svahu 1:5 s odklizením do 20 m a zasypáním jámy</t>
  </si>
  <si>
    <t>-1896212094</t>
  </si>
  <si>
    <t>Odstranění pařezu v rovině nebo na svahu do 1:5 o průměru pařezu na řezné ploše přes 400 do 500 mm</t>
  </si>
  <si>
    <t>17</t>
  </si>
  <si>
    <t>112201115</t>
  </si>
  <si>
    <t>Odstranění pařezů D do 0,6 m v rovině a svahu 1:5 s odklizením do 20 m a zasypáním jámy</t>
  </si>
  <si>
    <t>1770568468</t>
  </si>
  <si>
    <t>Odstranění pařezu v rovině nebo na svahu do 1:5 o průměru pařezu na řezné ploše přes 500 do 600 mm</t>
  </si>
  <si>
    <t>18</t>
  </si>
  <si>
    <t>112201116</t>
  </si>
  <si>
    <t>Odstranění pařezů D do 0,7 m v rovině a svahu 1:5 s odklizením do 20 m a zasypáním jámy</t>
  </si>
  <si>
    <t>1894219341</t>
  </si>
  <si>
    <t>Odstranění pařezu v rovině nebo na svahu do 1:5 o průměru pařezu na řezné ploše přes 600 do 700 mm</t>
  </si>
  <si>
    <t>19</t>
  </si>
  <si>
    <t>112201117</t>
  </si>
  <si>
    <t>Odstranění pařezů D do 0,8 m v rovině a svahu 1:5 s odklizením do 20 m a zasypáním jámy</t>
  </si>
  <si>
    <t>1046807369</t>
  </si>
  <si>
    <t>Odstranění pařezu v rovině nebo na svahu do 1:5 o průměru pařezu na řezné ploše přes 700 do 800 mm</t>
  </si>
  <si>
    <t>20</t>
  </si>
  <si>
    <t>112201118</t>
  </si>
  <si>
    <t>Odstranění pařezů D do 0,9 m v rovině a svahu 1:5 s odklizením do 20 m a zasypáním jámy</t>
  </si>
  <si>
    <t>-1052827637</t>
  </si>
  <si>
    <t>Odstranění pařezu v rovině nebo na svahu do 1:5 o průměru pařezu na řezné ploše přes 800 do 900 mm</t>
  </si>
  <si>
    <t>112201119</t>
  </si>
  <si>
    <t>Odstranění pařezů D do 1,0 m v rovině a svahu 1:5 s odklizením do 20 m a zasypáním jámy</t>
  </si>
  <si>
    <t>978642098</t>
  </si>
  <si>
    <t>Odstranění pařezu v rovině nebo na svahu do 1:5 o průměru pařezu na řezné ploše přes 900 do 1000 mm</t>
  </si>
  <si>
    <t>22</t>
  </si>
  <si>
    <t>113107223</t>
  </si>
  <si>
    <t>Odstranění podkladu z kameniva drceného tl 300 mm strojně pl přes 200 m2</t>
  </si>
  <si>
    <t>1248782658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</si>
  <si>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</si>
  <si>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"vrstva ŠD 63/125 pro plochy ZS - následné odstranění" 10020</t>
  </si>
  <si>
    <t>Komunikace pozemní</t>
  </si>
  <si>
    <t>23</t>
  </si>
  <si>
    <t>564871111</t>
  </si>
  <si>
    <t>Podklad ze štěrkodrtě ŠD tl 250 mm</t>
  </si>
  <si>
    <t>1932885486</t>
  </si>
  <si>
    <t>Podklad ze štěrkodrti ŠD s rozprostřením a zhutněním, po zhutnění tl. 250 mm</t>
  </si>
  <si>
    <t>"vrstva ŠD 63/125 pro plochy ZS - zřízení" 10020</t>
  </si>
  <si>
    <t>Ostatní konstrukce a práce, bourání</t>
  </si>
  <si>
    <t>24</t>
  </si>
  <si>
    <t>919521140</t>
  </si>
  <si>
    <t>Zřízení silničního propustku z trub betonových nebo ŽB DN 600</t>
  </si>
  <si>
    <t>m</t>
  </si>
  <si>
    <t>-2032691409</t>
  </si>
  <si>
    <t>Zřízení silničního propustku z trub betonových nebo železobetonových DN 600 mm</t>
  </si>
  <si>
    <t>"provizorní propustky - zřízení" 4*8</t>
  </si>
  <si>
    <t>25</t>
  </si>
  <si>
    <t>M</t>
  </si>
  <si>
    <t>59222001</t>
  </si>
  <si>
    <t>trouba ŽB hrdlová DN 600</t>
  </si>
  <si>
    <t>719007892</t>
  </si>
  <si>
    <t>32*1,01 'Přepočtené koeficientem množství</t>
  </si>
  <si>
    <t>26</t>
  </si>
  <si>
    <t>966008113</t>
  </si>
  <si>
    <t>Bourání trubního propustku do DN 800</t>
  </si>
  <si>
    <t>-1200224846</t>
  </si>
  <si>
    <t>Bourání trubního propustku s odklizením a uložením vybouraného materiálu na skládku na vzdálenost do 3 m nebo s naložením na dopravní prostředek z trub DN přes 500 do 800 mm</t>
  </si>
  <si>
    <t>"provizorní propustky DN 600 - následné odstranění" 4*8</t>
  </si>
  <si>
    <t>997</t>
  </si>
  <si>
    <t>Přesun sutě</t>
  </si>
  <si>
    <t>27</t>
  </si>
  <si>
    <t>997221551-1</t>
  </si>
  <si>
    <t>Vodorovná doprava suti na skládku ze sypkých materiálů na vzdálenost dle dodavatele stavby</t>
  </si>
  <si>
    <t>t</t>
  </si>
  <si>
    <t>-1192291023</t>
  </si>
  <si>
    <t>Vodorovná doprava suti na recyklační středisko nebo skládku bez naložení, ale se složením a s hrubým urovnáním ze sypkých materiálů, na vzdálenost dle dodavatele stavby</t>
  </si>
  <si>
    <t>"vrstva ŠD 63/125 pro plochy ZS - následné odstranění" 4408,8</t>
  </si>
  <si>
    <t>28</t>
  </si>
  <si>
    <t>997221561-1</t>
  </si>
  <si>
    <t>Vodorovná doprava suti na skládku z kusových materiálů na vzdálenost dle dodavatele stavby</t>
  </si>
  <si>
    <t>-1619901324</t>
  </si>
  <si>
    <t>Vodorovná doprava suti na recyklační středisko nebo skládku bez naložení, ale se složením a s hrubým urovnáním z kusových materiálů na vzdálenost dle dodavatele stavby</t>
  </si>
  <si>
    <t>"železobeton" 65,76</t>
  </si>
  <si>
    <t>29</t>
  </si>
  <si>
    <t>997221862</t>
  </si>
  <si>
    <t>Poplatek za uložení stavebního odpadu na recyklační skládce (skládkovné) z armovaného betonu pod kódem 17 01 01</t>
  </si>
  <si>
    <t>-635275978</t>
  </si>
  <si>
    <t>Poplatek za uložení stavebního odpadu na recyklační skládce (skládkovné) z armovaného betonu zatříděného do Katalogu odpadů pod kódem 17 01 01</t>
  </si>
  <si>
    <t>30</t>
  </si>
  <si>
    <t>997221873</t>
  </si>
  <si>
    <t>Poplatek za uložení stavebního odpadu na recyklační skládce (skládkovné) zeminy a kamení zatříděného do Katalogu odpadů pod kódem 17 05 04</t>
  </si>
  <si>
    <t>1659305109</t>
  </si>
  <si>
    <t>998</t>
  </si>
  <si>
    <t>Přesun hmot</t>
  </si>
  <si>
    <t>31</t>
  </si>
  <si>
    <t>998274101</t>
  </si>
  <si>
    <t>Přesun hmot pro trubní vedení z trub betonových otevřený výkop</t>
  </si>
  <si>
    <t>448851711</t>
  </si>
  <si>
    <t>Přesun hmot pro trubní vedení hloubené z trub betonových nebo železobetonových pro vodovody nebo kanalizace v otevřeném výkopu dopravní vzdálenost do 15 m</t>
  </si>
  <si>
    <t>SO 101.101 - Komunikace – Přeložka silnice II/187 Číhaň - Kolinec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</si>
  <si>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</si>
  <si>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</si>
  <si>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</si>
  <si>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</si>
  <si>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711 - Izolace proti vodě, vlhkosti a plynům</t>
  </si>
  <si>
    <t>113154122</t>
  </si>
  <si>
    <t>Frézování živičného krytu tl 40 mm pruh š 1 m pl do 500 m2 bez překážek v trase</t>
  </si>
  <si>
    <t>-5442932</t>
  </si>
  <si>
    <t>Frézování živičného podkladu nebo krytu s naložením na dopravní prostředek plochy do 500 m2 bez překážek v trase pruhu šířky přes 0,5 m do 1 m, tloušťky vrstvy 40 mm</t>
  </si>
  <si>
    <t>"Frézování / obnova krytu, predikce 100% obrusná vrstva + 50% ložná vrstva" 640+640*0,5</t>
  </si>
  <si>
    <t>113154123</t>
  </si>
  <si>
    <t>Frézování živičného krytu tl 50 mm pruh š 1 m pl do 500 m2 bez překážek v trase</t>
  </si>
  <si>
    <t>-305950591</t>
  </si>
  <si>
    <t>Frézování živičného podkladu nebo krytu s naložením na dopravní prostředek plochy do 500 m2 bez překážek v trase pruhu šířky přes 0,5 m do 1 m, tloušťky vrstvy 50 mm</t>
  </si>
  <si>
    <t>"Napojení vozovek na stávající stav v celk. tl. 100mm (po vrstvách 40 + 60 mm)" 282+296,1</t>
  </si>
  <si>
    <t>132251103</t>
  </si>
  <si>
    <t>Hloubení rýh nezapažených  š do 800 mm v hornině třídy těžitelnosti I, skupiny 3 objem do 100 m3 strojně</t>
  </si>
  <si>
    <t>m3</t>
  </si>
  <si>
    <t>593978266</t>
  </si>
  <si>
    <t>Hloubení nezapažených rýh šířky do 800 mm strojně s urovnáním dna do předepsaného profilu a spádu v hornině třídy těžitelnosti I skupiny 3 přes 50 do 100 m3</t>
  </si>
  <si>
    <t>"Trativod" 650*0,3*0,4</t>
  </si>
  <si>
    <t>162651112-1</t>
  </si>
  <si>
    <t>Vodorovné přemístění výkopku/sypaniny z horniny třídy těžitelnosti I, skupiny 1 až 3 na meziskládku nebo z meziskládky dle dodavatele stavby včetně uložení</t>
  </si>
  <si>
    <t>479722472</t>
  </si>
  <si>
    <t>Vodorovné přemístění výkopku nebo sypaniny po suchu na obvyklém dopravním prostředku, bez naložení výkopku, z horniny třídy těžitelnosti I skupiny 1 až 3 na meziskládku nebo z meziskládky dle dodavatele stavby včetně uložení</t>
  </si>
  <si>
    <t>Poznámka k položce:
Původní ornice bude po dobu stavby umístěna na následujících dočasných skládkách ornice:
- č.p. 919/2, k.ú. Číhaň, majitel Farma Číhaň s.r.o., č. p. 73, 34142 Číhaň
- č.p. 199/11, k.ú. Vlčkovice u Kolince, majitel Vesa Velhartice, a. s., č. p. 220, 34142 Velhartice
- č.p. 416/38, k.ú. Kolinec, majitel Městys Kolinec, č. p. 28, 34142 Kolinec
Pro zpětné ohumusování bude ornice primárně čerpána z pozemků č. 199/11 a 416/38.</t>
  </si>
  <si>
    <t>"Dosypávka krajnice - dosypáno a zhutněno PS 95% materiál min. málo vhodný - doprava z meziskládky" 3227,9</t>
  </si>
  <si>
    <t>"Ornice (viz Poznámka) - zpětné použití - doprava z meziskládky" (53892,72+7833+4071,9)*0,15</t>
  </si>
  <si>
    <t>162751117-1</t>
  </si>
  <si>
    <t>Vodorovné přemístění výkopku/sypaniny z horniny třídy těžitelnosti I, skupiny 1 až 3 na recyklační středisko nebo skládku dle dodavatele stavby včetně uložení</t>
  </si>
  <si>
    <t>-137141063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</si>
  <si>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</si>
  <si>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167151111</t>
  </si>
  <si>
    <t>Nakládání výkopku z hornin třídy těžitelnosti I, skupiny 1 až 3 přes 100 m3</t>
  </si>
  <si>
    <t>-996070480</t>
  </si>
  <si>
    <t>Nakládání, skládání a překládání neulehlého výkopku nebo sypaniny strojně nakládání, množství přes 100 m3, z hornin třídy těžitelnosti I, skupiny 1 až 3</t>
  </si>
  <si>
    <t>Poznámka k položce:
získání materiálu v rámci ostatních SO (101.001+802) ; součástí položky je i výběr vhodného materiálu</t>
  </si>
  <si>
    <t>"Ornice - zpětné použití - doprava z meziskládky" (53892,72+7833+4071,9)*0,15</t>
  </si>
  <si>
    <t>171201231</t>
  </si>
  <si>
    <t>Poplatek za uložení zeminy a kamení na recyklační skládce (skládkovné) kód odpadu 17 05 04</t>
  </si>
  <si>
    <t>-151126791</t>
  </si>
  <si>
    <t>78*1,8 'Přepočtené koeficientem množství</t>
  </si>
  <si>
    <t>181951112</t>
  </si>
  <si>
    <t>Úprava pláně v hornině třídy těžitelnosti I, skupiny 1 až 3 se zhutněním</t>
  </si>
  <si>
    <t>-484951626</t>
  </si>
  <si>
    <t>Úprava pláně vyrovnáním výškových rozdílů strojně v hornině třídy těžitelnosti I, skupiny 1 až 3 se zhutněním</t>
  </si>
  <si>
    <t>"plochy pod komunikace a chodníky" 368+584,063+45709,178</t>
  </si>
  <si>
    <t>181151312</t>
  </si>
  <si>
    <t>Plošná úprava terénu přes 500 m2 zemina tř 1 až 4 nerovnosti do 100 mm ve svahu do 1:2</t>
  </si>
  <si>
    <t>-2110300391</t>
  </si>
  <si>
    <t>Plošná úprava terénu v zemině tř. 1 až 4 s urovnáním povrchu bez doplnění ornice souvislé plochy přes 500 m2 při nerovnostech terénu přes 50 do 100 mm na svahu přes 1:5 do 1:2</t>
  </si>
  <si>
    <t>"Ohumusování svahů, tl. 150mm" 53892,72</t>
  </si>
  <si>
    <t>181301112</t>
  </si>
  <si>
    <t>Rozprostření ornice tl vrstvy do 200 mm pl přes 500 m2 v rovině nebo ve svahu do 1:5 strojně</t>
  </si>
  <si>
    <t>-1593717592</t>
  </si>
  <si>
    <t>Rozprostření a urovnání ornice v rovině nebo ve svahu sklonu do 1:5 strojně při souvislé ploše přes 500 m2, tl. vrstvy do 200 mm</t>
  </si>
  <si>
    <t>"Ohumusování š. 1,0m, tl. 150mm" 7833</t>
  </si>
  <si>
    <t>"Ohumusování, tl. 150mm" 4071,9</t>
  </si>
  <si>
    <t>182301132</t>
  </si>
  <si>
    <t>Rozprostření ornice pl přes 500 m2 ve svahu nad 1:5 tl vrstvy do 200 mm strojně</t>
  </si>
  <si>
    <t>-501135455</t>
  </si>
  <si>
    <t>Rozprostření a urovnání ornice ve svahu sklonu přes 1:5 strojně při souvislé ploše přes 500 m2, tl. vrstvy do 200 mm</t>
  </si>
  <si>
    <t>Zakládání</t>
  </si>
  <si>
    <t>211971121</t>
  </si>
  <si>
    <t>Zřízení opláštění žeber nebo trativodů geotextilií v rýze nebo zářezu sklonu přes 1:2 š do 2,5 m</t>
  </si>
  <si>
    <t>-662180013</t>
  </si>
  <si>
    <t>Zřízení opláštění výplně z geotextilie odvodňovacích žeber nebo trativodů v rýze nebo zářezu se stěnami svislými nebo šikmými o sklonu přes 1:2 při rozvinuté šířce opláštění do 2,5 m</t>
  </si>
  <si>
    <t>"Trativod" 650*1,6</t>
  </si>
  <si>
    <t>69311068</t>
  </si>
  <si>
    <t>geotextilie netkaná separační, ochranná, filtrační, drenážní PP 300g/m2</t>
  </si>
  <si>
    <t>-639998480</t>
  </si>
  <si>
    <t>1040*1,15 'Přepočtené koeficientem množství</t>
  </si>
  <si>
    <t>212752212-1</t>
  </si>
  <si>
    <t>Trativod z drenážních trubek plastových flexibilních obalených geotextilií D do 100 mm včetně lože otevřený výkop</t>
  </si>
  <si>
    <t>140872458</t>
  </si>
  <si>
    <t>Trativody z drenážních trubek obalených geotextilií se zřízením štěrkopískového lože pod trubky a s jejich obsypem v průměrném celkovém množství do 0,15 m3/m v otevřeném výkopu z trubek plastových flexibilních D přes 65 do 100 mm</t>
  </si>
  <si>
    <t>"Trativod" 650</t>
  </si>
  <si>
    <t>273321118</t>
  </si>
  <si>
    <t>Základové desky mostních konstrukcí ze ŽB C 30/37</t>
  </si>
  <si>
    <t>1674963022</t>
  </si>
  <si>
    <t>Základové konstrukce z betonu železového desky ve výkopu nebo na hlavách pilot C 30/37</t>
  </si>
  <si>
    <t>"spodní deska L zídek"</t>
  </si>
  <si>
    <t>"opěrná zídka 11m" 1,0*0,35*11,0</t>
  </si>
  <si>
    <t>"opěrná zídka 20m" 1,0*0,35*20,0</t>
  </si>
  <si>
    <t>273354111</t>
  </si>
  <si>
    <t>Bednění základových desek - zřízení</t>
  </si>
  <si>
    <t>-1998829231</t>
  </si>
  <si>
    <t>Bednění základových konstrukcí desek zřízení</t>
  </si>
  <si>
    <t>"opěrná zídka 11m" 2*(1,0+11,0)*0,35</t>
  </si>
  <si>
    <t>"opěrná zídka 20m" 2*(1,0+20,0)*0,35</t>
  </si>
  <si>
    <t>273354211</t>
  </si>
  <si>
    <t>Bednění základových desek - odstranění</t>
  </si>
  <si>
    <t>1588485464</t>
  </si>
  <si>
    <t>Bednění základových konstrukcí desek odstranění bednění</t>
  </si>
  <si>
    <t>273361116</t>
  </si>
  <si>
    <t>Výztuž základových desek z betonářské oceli 10 505</t>
  </si>
  <si>
    <t>1663950666</t>
  </si>
  <si>
    <t>Výztuž základových konstrukcí desek z betonářské oceli 10 505 (R) nebo BSt 500</t>
  </si>
  <si>
    <t>"spodní deska L zídek, predikce 120 kg/m3"</t>
  </si>
  <si>
    <t>"opěrná zídka 11m" 1,0*0,35*11,0*0,12</t>
  </si>
  <si>
    <t>"opěrná zídka 20m" 1,0*0,35*20,0*0,12</t>
  </si>
  <si>
    <t>Svislé a kompletní konstrukce</t>
  </si>
  <si>
    <t>334323118</t>
  </si>
  <si>
    <t>Mostní opěry a úložné prahy ze ŽB C 30/37</t>
  </si>
  <si>
    <t>804039399</t>
  </si>
  <si>
    <t>Mostní opěry a úložné prahy z betonu železového C 30/37</t>
  </si>
  <si>
    <t>"opěrná stěna L zídek"</t>
  </si>
  <si>
    <t>"opěrná zídka 11m" 1,65*0,35*11,0</t>
  </si>
  <si>
    <t>"opěrná zídka 20m" 1,65*0,35*20,0</t>
  </si>
  <si>
    <t>334351112</t>
  </si>
  <si>
    <t>Bednění systémové mostních opěr a úložných prahů z překližek pro ŽB - zřízení</t>
  </si>
  <si>
    <t>931200634</t>
  </si>
  <si>
    <t>Bednění mostních opěr a úložných prahů ze systémového bednění zřízení z překližek, pro železobeton</t>
  </si>
  <si>
    <t>"opěrná zídka 11m" (1,65+2,0+2*0,35)*11</t>
  </si>
  <si>
    <t>"opěrná zídka 20m" (1,65+2,0+2*0,35)*20</t>
  </si>
  <si>
    <t>334351211</t>
  </si>
  <si>
    <t>Bednění systémové mostních opěr a úložných prahů z překližek - odstranění</t>
  </si>
  <si>
    <t>-241536458</t>
  </si>
  <si>
    <t>Bednění mostních opěr a úložných prahů ze systémového bednění odstranění z překližek</t>
  </si>
  <si>
    <t>334361226</t>
  </si>
  <si>
    <t>Výztuž křídel, závěrných zdí z betonářské oceli 10 505</t>
  </si>
  <si>
    <t>1149806700</t>
  </si>
  <si>
    <t>Výztuž betonářská mostních konstrukcí opěr, úložných prahů, křídel, závěrných zídek, bloků ložisek, pilířů a sloupů z oceli 10 505 (R) nebo BSt 500 křídel, závěrných zdí</t>
  </si>
  <si>
    <t>"opěrná stěna L zídek, predikce 120 kg/m3"</t>
  </si>
  <si>
    <t>"opěrná zídka 11m" 1,65*0,35*11,0*0,12</t>
  </si>
  <si>
    <t>"opěrná zídka 20m" 1,65*0,35*20,0*0,12</t>
  </si>
  <si>
    <t>Vodorovné konstrukce</t>
  </si>
  <si>
    <t>451315124</t>
  </si>
  <si>
    <t>Podkladní nebo výplňová vrstva z betonu C 12/15 tl do 150 mm</t>
  </si>
  <si>
    <t>117926065</t>
  </si>
  <si>
    <t>Podkladní a výplňové vrstvy z betonu prostého tloušťky do 150 mm, z betonu C 12/15</t>
  </si>
  <si>
    <t>"příkopová tvárnice C C25/30 - XF4 do betonu s vyplněním spar CM - kaskádovitě (schody) - navýšení lože" 308*0,8</t>
  </si>
  <si>
    <t>451576121</t>
  </si>
  <si>
    <t>Podkladní a výplňová vrstva ze štěrkopísku tl do 200 mm</t>
  </si>
  <si>
    <t>384273459</t>
  </si>
  <si>
    <t>Podkladní a výplňová vrstva z kameniva tloušťky do 200 mm ze štěrkopísku</t>
  </si>
  <si>
    <t>Poznámka k položce:
rezerva 10% na nerovnost podkladu, ztratné</t>
  </si>
  <si>
    <t>"štěrkopískový hutněný polštář tl. 200mm"</t>
  </si>
  <si>
    <t>"opěrná zídka 11m" 1,1*11,2</t>
  </si>
  <si>
    <t>"opěrná zídka 20m" 1,1*20,2</t>
  </si>
  <si>
    <t>451577777</t>
  </si>
  <si>
    <t>Podklad nebo lože pod dlažbu vodorovný nebo do sklonu 1:5 z kameniva těženého tl do 100 mm</t>
  </si>
  <si>
    <t>898016332</t>
  </si>
  <si>
    <t>Podklad nebo lože pod dlažbu (přídlažbu) v ploše vodorovné nebo ve sklonu do 1:5, tloušťky od 30 do 100 mm z kameniva těženého</t>
  </si>
  <si>
    <t>"příkopová tvárnice C C25/30 - XF4 do betonu s vyplněním spar CM - příkop - DDK tl. min. 50mm" 3146*0,8</t>
  </si>
  <si>
    <t>"příkopová tvárnice C C25/30 - XF4 do betonu s vyplněním spar CM - kaskádovitě (schody) - DDK tl. min. 50mm" 308*0,8*1,15</t>
  </si>
  <si>
    <t>564851111</t>
  </si>
  <si>
    <t>Podklad ze štěrkodrtě ŠD tl 150 mm</t>
  </si>
  <si>
    <t>-1246620744</t>
  </si>
  <si>
    <t>Podklad ze štěrkodrti ŠD s rozprostřením a zhutněním, po zhutnění tl. 150 mm</t>
  </si>
  <si>
    <t>"vozovková vrstva ŠDA vč. rozšíření pod obruby"</t>
  </si>
  <si>
    <t>"Chodníky" 320*1,15</t>
  </si>
  <si>
    <t>564861111</t>
  </si>
  <si>
    <t>Podklad ze štěrkodrtě ŠD tl 200 mm</t>
  </si>
  <si>
    <t>-1001544226</t>
  </si>
  <si>
    <t>Podklad ze štěrkodrti ŠD s rozprostřením a zhutněním, po zhutnění tl. 200 mm</t>
  </si>
  <si>
    <t>"vozovková vrstva ŠDA vč. rozšíření na okrajích souvrství a pod krajnice"</t>
  </si>
  <si>
    <t>"Polní cesta" 587,0*1,25</t>
  </si>
  <si>
    <t>-1998509774</t>
  </si>
  <si>
    <t>"vozovková vrstva ŠDA vč. rozšíření na okrajích souvrství a pod krajnice, resp. obruby"</t>
  </si>
  <si>
    <t>"Vozovka" 35116,2*1,25</t>
  </si>
  <si>
    <t>"Sjezdy" 1173,9*1,25</t>
  </si>
  <si>
    <t>"Zastávky" 605,9*1,15</t>
  </si>
  <si>
    <t>565135121</t>
  </si>
  <si>
    <t>Asfaltový beton vrstva podkladní ACP 16 (obalované kamenivo OKS) tl 50 mm š přes 3 m</t>
  </si>
  <si>
    <t>1016869165</t>
  </si>
  <si>
    <t>Asfaltový beton vrstva podkladní ACP 16 (obalované kamenivo střednězrnné - OKS) s rozprostřením a zhutněním v pruhu šířky přes 3 m, po zhutnění tl. 50 mm</t>
  </si>
  <si>
    <t>"podkladní vrstva ACP 16+ vč. případného rozšíření na okrajích souvrství"</t>
  </si>
  <si>
    <t>"Vozovka" 35116,2*1,03</t>
  </si>
  <si>
    <t>"Sjezdy" 1173,9*1,03</t>
  </si>
  <si>
    <t>"Polní cesta" 587,0*1,03</t>
  </si>
  <si>
    <t>"Zastávky" 605,9</t>
  </si>
  <si>
    <t>567122114</t>
  </si>
  <si>
    <t>Podklad ze směsi stmelené cementem SC C 8/10 (KSC I) tl 150 mm</t>
  </si>
  <si>
    <t>1148731133</t>
  </si>
  <si>
    <t>Podklad ze směsi stmelené cementem SC bez dilatačních spár, s rozprostřením a zhutněním SC C 8/10 (KSC I), po zhutnění tl. 150 mm</t>
  </si>
  <si>
    <t>"vozovková vrstva SC 8/10 vč. rozšíření na okrajích souvrství"</t>
  </si>
  <si>
    <t>"Polní cesta" 587,0*1,04</t>
  </si>
  <si>
    <t>567132112</t>
  </si>
  <si>
    <t>Podklad ze směsi stmelené cementem SC C 8/10 (KSC I) tl 170 mm</t>
  </si>
  <si>
    <t>255212337</t>
  </si>
  <si>
    <t>Podklad ze směsi stmelené cementem SC bez dilatačních spár, s rozprostřením a zhutněním SC C 8/10 (KSC I), po zhutnění tl. 170 mm</t>
  </si>
  <si>
    <t>"vozovková vrstva SC 8/10 vč. případného rozšíření na okrajích souvrství"</t>
  </si>
  <si>
    <t>"Vozovka" 35116,2*1,04</t>
  </si>
  <si>
    <t>"Sjezdy" 1173,9*1,04</t>
  </si>
  <si>
    <t>32</t>
  </si>
  <si>
    <t>567531111</t>
  </si>
  <si>
    <t>Recyklace podkladu za studena na místě - rozpojení a reprofilace tl 250 mm plochy do 1000 m2</t>
  </si>
  <si>
    <t>-136599998</t>
  </si>
  <si>
    <t>Recyklace podkladní vrstvy za studena na místě rozpojení a reprofilace podkladu s hutněním plochy do 1 000 m2, tloušťky přes 200 do 250 mm</t>
  </si>
  <si>
    <t>"úprava pláně polní cesty zemní frézou s pridáním 5% cementu, vč. přehutnění" 1000</t>
  </si>
  <si>
    <t>33</t>
  </si>
  <si>
    <t>569851111</t>
  </si>
  <si>
    <t>Zpevnění krajnic štěrkodrtí tl 150 mm</t>
  </si>
  <si>
    <t>-1761098665</t>
  </si>
  <si>
    <t>Zpevnění krajnic nebo komunikací pro pěší s rozprostřením a zhutněním, po zhutnění štěrkodrtí tl. 150 mm</t>
  </si>
  <si>
    <t>"Dosypávka krajnice (nezpevněná)" 7592,55</t>
  </si>
  <si>
    <t>34</t>
  </si>
  <si>
    <t>569903311</t>
  </si>
  <si>
    <t>Zřízení zemních krajnic se zhutněním</t>
  </si>
  <si>
    <t>-16991937</t>
  </si>
  <si>
    <t>Zřízení zemních krajnic z hornin jakékoliv třídy se zhutněním</t>
  </si>
  <si>
    <t>"Dosypávka krajnice - dosypáno a zhutněno PS 95% materiál min. málo vhodný" 3227,9</t>
  </si>
  <si>
    <t>35</t>
  </si>
  <si>
    <t>573191111</t>
  </si>
  <si>
    <t>Postřik infiltrační kationaktivní emulzí v množství 1 kg/m2</t>
  </si>
  <si>
    <t>-980561138</t>
  </si>
  <si>
    <t>Postřik infiltrační kationaktivní emulzí v množství 1,00 kg/m2</t>
  </si>
  <si>
    <t>"infiltrační postřik 0,8 kg/m2 vč. případného rozšíření na okrajích souvrství"</t>
  </si>
  <si>
    <t>"Polní cesta" 587,0*1,02</t>
  </si>
  <si>
    <t>36</t>
  </si>
  <si>
    <t>573231106-1</t>
  </si>
  <si>
    <t>Postřik živičný spojovací ze silniční modifikované emulze v množství 0,30 kg/m2</t>
  </si>
  <si>
    <t>-507600670</t>
  </si>
  <si>
    <t>Postřik spojovací PS bez posypu kamenivem ze silniční modifikované emulze, v množství 0,30 kg/m2</t>
  </si>
  <si>
    <t>spojovací postřik 0,3 kg/m2 vč. případného rozšíření na okrajích souvrství"</t>
  </si>
  <si>
    <t>"Vozovka" 35116,2*1,01+35116,2*1,02</t>
  </si>
  <si>
    <t>"Sjezdy" 1173,9*1,01+1173,9*1,02</t>
  </si>
  <si>
    <t>"Polní cesta" 587,0*1,01</t>
  </si>
  <si>
    <t>"Zastávky" 2*605,9</t>
  </si>
  <si>
    <t>"Napojení vozovek na stávající stav" 282+296,1</t>
  </si>
  <si>
    <t>37</t>
  </si>
  <si>
    <t>577134121-1</t>
  </si>
  <si>
    <t>Asfaltový beton vrstva obrusná tl 40 mm š přes 3 m z modifikovaného asfaltu s vysokým modulem tuhosti</t>
  </si>
  <si>
    <t>-1265221136</t>
  </si>
  <si>
    <t>Asfaltový beton vrstva obrusná tl 40 mm š přes 3 m z modifikovaného asfaltu s vysokým modulem tuhosti s rozprostřením a se zhutněním v pruhu šířky přes 3 m, po zhutnění tl. 40 mm</t>
  </si>
  <si>
    <t>"obrusná vrstva VMT"</t>
  </si>
  <si>
    <t>38</t>
  </si>
  <si>
    <t>577134141</t>
  </si>
  <si>
    <t>Asfaltový beton vrstva obrusná ACO 11 (ABS) tř. I tl 40 mm š přes 3 m z modifikovaného asfaltu</t>
  </si>
  <si>
    <t>-821303686</t>
  </si>
  <si>
    <t>Asfaltový beton vrstva obrusná ACO 11 (ABS) s rozprostřením a se zhutněním z modifikovaného asfaltu v pruhu šířky přes 3 m, po zhutnění tl. 40 mm</t>
  </si>
  <si>
    <t>"obrusná vrstva ACO 11"</t>
  </si>
  <si>
    <t>"Vozovka" 35116,2</t>
  </si>
  <si>
    <t>"Sjezdy" 1173,9</t>
  </si>
  <si>
    <t>"Polní cesta" 587,0</t>
  </si>
  <si>
    <t>"Napojení vozovek na stávající stav" 296,1</t>
  </si>
  <si>
    <t>"Frézování / obnova krytu, predikce 100% obrusná vrstva + 50% ložná vrstva" 640</t>
  </si>
  <si>
    <t>39</t>
  </si>
  <si>
    <t>577135142</t>
  </si>
  <si>
    <t>Asfaltový beton vrstva ložní ACL 16 (ABH) tl 40 mm š přes 3 m z modifikovaného asfaltu</t>
  </si>
  <si>
    <t>-354295177</t>
  </si>
  <si>
    <t>Asfaltový beton vrstva ložní ACL 16 (ABH) s rozprostřením a zhutněním z modifikovaného asfaltu v pruhu šířky přes 3 m, po zhutnění tl. 40 mm</t>
  </si>
  <si>
    <t>"ložná vrstva ACL 16+"</t>
  </si>
  <si>
    <t>"Frézování / obnova krytu, predikce 100% obrusná vrstva + 50% ložná vrstva" 640*0,5</t>
  </si>
  <si>
    <t>40</t>
  </si>
  <si>
    <t>577155142</t>
  </si>
  <si>
    <t>Asfaltový beton vrstva ložní ACL 16 (ABH) tl 60 mm š přes 3 m z modifikovaného asfaltu</t>
  </si>
  <si>
    <t>457101154</t>
  </si>
  <si>
    <t>Asfaltový beton vrstva ložní ACL 16 (ABH) s rozprostřením a zhutněním z modifikovaného asfaltu v pruhu šířky přes 3 m, po zhutnění tl. 60 mm</t>
  </si>
  <si>
    <t>"ložná vrstva ACL 16+ vč. rozšíření na okrajích souvrství"</t>
  </si>
  <si>
    <t>"Vozovka" 35116,2*1,01</t>
  </si>
  <si>
    <t>"Sjezdy" 1173,9*1,01</t>
  </si>
  <si>
    <t>"Napojení vozovek na stávající stav" 282</t>
  </si>
  <si>
    <t>41</t>
  </si>
  <si>
    <t>577155122-1</t>
  </si>
  <si>
    <t>Asfaltový beton vrstva ložní tl 60 mm š přes 3 m z modifikovaného asfaltu s vysokým modulem tuhosti</t>
  </si>
  <si>
    <t>2141709486</t>
  </si>
  <si>
    <t>Asfaltový beton vrstva ložní tl 60 mm š přes 3 m z modifikovaného asfaltu s vysokým modulem tuhosti s rozprostřením a zhutněním v pruhu šířky přes 3 m, po zhutnění tl. 60 mm</t>
  </si>
  <si>
    <t>"ložní vrstva VMT"</t>
  </si>
  <si>
    <t>42</t>
  </si>
  <si>
    <t>596211112</t>
  </si>
  <si>
    <t>Kladení zámkové dlažby komunikací pro pěší tl 60 mm skupiny A pl do 300 m2</t>
  </si>
  <si>
    <t>-2030878108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</si>
  <si>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</si>
  <si>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"betonová dlažba 60mm, lože DDK 30mm - dva úseky jednotlivě do 300m2"</t>
  </si>
  <si>
    <t>"Chodníky" 320</t>
  </si>
  <si>
    <t>43</t>
  </si>
  <si>
    <t>59245015</t>
  </si>
  <si>
    <t>dlažba zámková tvaru I 200x165x60mm přírodní</t>
  </si>
  <si>
    <t>-851799097</t>
  </si>
  <si>
    <t>320*1,02 'Přepočtené koeficientem množství</t>
  </si>
  <si>
    <t>44</t>
  </si>
  <si>
    <t>599141111</t>
  </si>
  <si>
    <t>Vyplnění spár mezi silničními dílci živičnou zálivkou</t>
  </si>
  <si>
    <t>-1216565794</t>
  </si>
  <si>
    <t>Vyplnění spár mezi silničními dílci jakékoliv tloušťky živičnou zálivkou</t>
  </si>
  <si>
    <t>"příkopová tvárnice C C25/30 - XF4 do betonu s vyplněním spar CM - příkop - dilatační spáry po 8-12m" 3146/10,0*0,68</t>
  </si>
  <si>
    <t>45</t>
  </si>
  <si>
    <t>911331111-1</t>
  </si>
  <si>
    <t>Svodidlo ocelové jednostranné zádržnosti N2 typ JSNH4/N2 se zaberaněním sloupků v rozmezí do 2 m vč. náběhů a odrazek</t>
  </si>
  <si>
    <t>1435768886</t>
  </si>
  <si>
    <t>Silniční svodidlo s osazením sloupků zaberaněním ocelové úroveň zádržnosti N2 vzdálenosti sloupků do 2 m jednostranné vč. náběhů a odrazek</t>
  </si>
  <si>
    <t>"svodidlo NH4 - míra zadržení N2, vč. náběhů" 2150</t>
  </si>
  <si>
    <t>46</t>
  </si>
  <si>
    <t>912211111</t>
  </si>
  <si>
    <t>Montáž směrového sloupku silničního plastového prosté uložení bez betonového základu</t>
  </si>
  <si>
    <t>1734457727</t>
  </si>
  <si>
    <t>Montáž směrového sloupku plastového s odrazkou prostým uložením bez betonového základu silničního</t>
  </si>
  <si>
    <t>"Směrové sloupky bílé" 225</t>
  </si>
  <si>
    <t>"Směrové sloupky červené" 44</t>
  </si>
  <si>
    <t>47</t>
  </si>
  <si>
    <t>40445158</t>
  </si>
  <si>
    <t>sloupek směrový silniční plastový 1,2m</t>
  </si>
  <si>
    <t>-1607356658</t>
  </si>
  <si>
    <t>48</t>
  </si>
  <si>
    <t>916131213</t>
  </si>
  <si>
    <t>Osazení silničního obrubníku betonového stojatého s boční opěrou do lože z betonu prostého</t>
  </si>
  <si>
    <t>-838331606</t>
  </si>
  <si>
    <t>Osazení silničního obrubníku betonového se zřízením lože, s vyplněním a zatřením spár cementovou maltou stojatého s boční opěrou z betonu prostého, do lože z betonu prostého</t>
  </si>
  <si>
    <t>"ABO 2-15" 270</t>
  </si>
  <si>
    <t>49</t>
  </si>
  <si>
    <t>59217031</t>
  </si>
  <si>
    <t>obrubník betonový silniční 1000x150x250mm</t>
  </si>
  <si>
    <t>1658727413</t>
  </si>
  <si>
    <t>50</t>
  </si>
  <si>
    <t>916331112</t>
  </si>
  <si>
    <t>Osazení zahradního obrubníku betonového do lože z betonu s boční opěrou</t>
  </si>
  <si>
    <t>709714792</t>
  </si>
  <si>
    <t>Osazení zahradního obrubníku betonového s ložem tl. od 50 do 100 mm z betonu prostého tř. C 12/15 s boční opěrou z betonu prostého tř. C 12/15</t>
  </si>
  <si>
    <t>"ABO 4-8" 275</t>
  </si>
  <si>
    <t>51</t>
  </si>
  <si>
    <t>59217008</t>
  </si>
  <si>
    <t>obrubník betonový parkový 1000x80x200mm</t>
  </si>
  <si>
    <t>499067810</t>
  </si>
  <si>
    <t>52</t>
  </si>
  <si>
    <t>919122122-1</t>
  </si>
  <si>
    <t>Těsnění spár modifikovanou zálivkou za tepla pro komůrky průřezu do 400 mm2</t>
  </si>
  <si>
    <t>1635329065</t>
  </si>
  <si>
    <t>Utěsnění dilatačních spár modifikovanou zálivkou za tepla v cementobetonovém nebo živičném krytu včetně adhezního nátěru, pro komůrky průřezu do 400 mm2</t>
  </si>
  <si>
    <t>"Frézování / obnova krytu + etapizace - odborný odhad" 500</t>
  </si>
  <si>
    <t>53</t>
  </si>
  <si>
    <t>919122132-1</t>
  </si>
  <si>
    <t>Těsnění spár modifikovanou zálivkou za tepla pro komůrky průřezu do 800 mm2</t>
  </si>
  <si>
    <t>-282072897</t>
  </si>
  <si>
    <t>Utěsnění dilatačních spár modifikovanou zálivkou za tepla v cementobetonovém nebo živičném krytu včetně adhezního nátěru, pro komůrky průřezu do 800 mm2</t>
  </si>
  <si>
    <t>"Frézování / obnova krytu + etapizace - odborný odhad" 250+200</t>
  </si>
  <si>
    <t>54</t>
  </si>
  <si>
    <t>919735111</t>
  </si>
  <si>
    <t>Řezání stávajícího živičného krytu hl do 50 mm</t>
  </si>
  <si>
    <t>1018739928</t>
  </si>
  <si>
    <t>Řezání stávajícího živičného krytu nebo podkladu hloubky do 50 mm</t>
  </si>
  <si>
    <t>55</t>
  </si>
  <si>
    <t>919735112</t>
  </si>
  <si>
    <t>Řezání stávajícího živičného krytu hl do 100 mm</t>
  </si>
  <si>
    <t>1259322387</t>
  </si>
  <si>
    <t>Řezání stávajícího živičného krytu nebo podkladu hloubky přes 50 do 100 mm</t>
  </si>
  <si>
    <t>"Frézování / obnova krytu + etapizace - odborný odhad" 250</t>
  </si>
  <si>
    <t>56</t>
  </si>
  <si>
    <t>919735114</t>
  </si>
  <si>
    <t>Řezání stávajícího živičného krytu hl do 200 mm</t>
  </si>
  <si>
    <t>-1904357499</t>
  </si>
  <si>
    <t>Řezání stávajícího živičného krytu nebo podkladu hloubky přes 150 do 200 mm</t>
  </si>
  <si>
    <t>"Frézování / obnova krytu + etapizace - odborný odhad" 200</t>
  </si>
  <si>
    <t>57</t>
  </si>
  <si>
    <t>919735122</t>
  </si>
  <si>
    <t>Řezání stávajícího betonového krytu hl do 100 mm</t>
  </si>
  <si>
    <t>-1653863356</t>
  </si>
  <si>
    <t>Řezání stávajícího betonového krytu nebo podkladu hloubky přes 50 do 100 mm</t>
  </si>
  <si>
    <t>58</t>
  </si>
  <si>
    <t>935112111</t>
  </si>
  <si>
    <t>Osazení příkopového žlabu do betonu tl 100 mm z betonových tvárnic š 500 mm</t>
  </si>
  <si>
    <t>-564801220</t>
  </si>
  <si>
    <t>Osazení betonového příkopového žlabu s vyplněním a zatřením spár cementovou maltou s ložem tl. 100 mm z betonu prostého z betonových příkopových tvárnic šířky do 500 mm</t>
  </si>
  <si>
    <t>"příkopová tvárnice C C25/30 - XF4 do betonu s vyplněním spar CM - příkop" 3146</t>
  </si>
  <si>
    <t>"příkopová tvárnice C C25/30 - XF4 do betonu s vyplněním spar CM - kaskádovitě (schody)" 308</t>
  </si>
  <si>
    <t>59</t>
  </si>
  <si>
    <t>59227029</t>
  </si>
  <si>
    <t>žlabovka příkopová betonová 500x680x60mm</t>
  </si>
  <si>
    <t>1757728091</t>
  </si>
  <si>
    <t>"příkopová tvárnice C C25/30 - XF4 do betonu s vyplněním spar CM - kaskádovitě (schody)" 308*1,3</t>
  </si>
  <si>
    <t>60</t>
  </si>
  <si>
    <t>997221551-2</t>
  </si>
  <si>
    <t>Vodorovná doprava suti na skládku ze sypkých materiálů na sklad SÚS</t>
  </si>
  <si>
    <t>-1141814217</t>
  </si>
  <si>
    <t>Vodorovná doprava suti na sklad objednatele ze sypkých materiálů včetně uložení - na sklad SÚS</t>
  </si>
  <si>
    <t>Poznámka k položce:
bez poplatku za skládku</t>
  </si>
  <si>
    <t>"frézovaná" 98,88+73,997</t>
  </si>
  <si>
    <t>61</t>
  </si>
  <si>
    <t>998225111</t>
  </si>
  <si>
    <t>Přesun hmot pro pozemní komunikace s krytem z kamene, monolitickým betonovým nebo živičným</t>
  </si>
  <si>
    <t>2037225374</t>
  </si>
  <si>
    <t>Přesun hmot pro komunikace s krytem z kameniva, monolitickým betonovým nebo živičným dopravní vzdálenost do 200 m jakékoliv délky objektu</t>
  </si>
  <si>
    <t>62</t>
  </si>
  <si>
    <t>998225194</t>
  </si>
  <si>
    <t>Příplatek k přesunu hmot pro pozemní komunikace s krytem z kamene, živičným, betonovým do 5000 m</t>
  </si>
  <si>
    <t>1680079090</t>
  </si>
  <si>
    <t>Přesun hmot pro komunikace s krytem z kameniva, monolitickým betonovým nebo živičným Příplatek k ceně za zvětšený přesun přes vymezenou největší dopravní vzdálenost do 5000 m</t>
  </si>
  <si>
    <t>PSV</t>
  </si>
  <si>
    <t>Práce a dodávky PSV</t>
  </si>
  <si>
    <t>711</t>
  </si>
  <si>
    <t>Izolace proti vodě, vlhkosti a plynům</t>
  </si>
  <si>
    <t>63</t>
  </si>
  <si>
    <t>711111002</t>
  </si>
  <si>
    <t>Provedení izolace proti zemní vlhkosti vodorovné za studena lakem asfaltovým</t>
  </si>
  <si>
    <t>-1281866026</t>
  </si>
  <si>
    <t>Provedení izolace proti zemní vlhkosti natěradly a tmely za studena na ploše vodorovné V nátěrem lakem asfaltovým</t>
  </si>
  <si>
    <t>"dvojitý nátěr betonových ploch ve styku se zeminou"</t>
  </si>
  <si>
    <t>"opěrná zídka 11m" 2*15</t>
  </si>
  <si>
    <t>"opěrná zídka 20m" 2*24</t>
  </si>
  <si>
    <t>64</t>
  </si>
  <si>
    <t>711112002</t>
  </si>
  <si>
    <t>Provedení izolace proti zemní vlhkosti svislé za studena lakem asfaltovým</t>
  </si>
  <si>
    <t>440777282</t>
  </si>
  <si>
    <t>Provedení izolace proti zemní vlhkosti natěradly a tmely za studena na ploše svislé S nátěrem lakem asfaltovým</t>
  </si>
  <si>
    <t>"opěrná zídka 11m" 2*20</t>
  </si>
  <si>
    <t>"opěrná zídka 20m" 2*38</t>
  </si>
  <si>
    <t>65</t>
  </si>
  <si>
    <t>11163152</t>
  </si>
  <si>
    <t>lak hydroizolační asfaltový</t>
  </si>
  <si>
    <t>-602759623</t>
  </si>
  <si>
    <t>78+116</t>
  </si>
  <si>
    <t>194*0,00045 'Přepočtené koeficientem množství</t>
  </si>
  <si>
    <t>66</t>
  </si>
  <si>
    <t>998711101</t>
  </si>
  <si>
    <t>Přesun hmot tonážní pro izolace proti vodě, vlhkosti a plynům v objektech výšky do 6 m</t>
  </si>
  <si>
    <t>-847230552</t>
  </si>
  <si>
    <t>Přesun hmot pro izolace proti vodě, vlhkosti a plynům stanovený z hmotnosti přesunovaného materiálu vodorovná dopravní vzdálenost do 50 m v objektech výšky do 6 m</t>
  </si>
  <si>
    <t>SO 101.102 - Komunikace – Definitivní dopravní značení</t>
  </si>
  <si>
    <t>-733713622</t>
  </si>
  <si>
    <t>"výkop jamek pro sloupky" 16*0,8*0,5*0,5</t>
  </si>
  <si>
    <t>654490408</t>
  </si>
  <si>
    <t>3,2*1,8 'Přepočtené koeficientem množství</t>
  </si>
  <si>
    <t>914111111</t>
  </si>
  <si>
    <t>Montáž svislé dopravní značky do velikosti 1 m2 objímkami na sloupek nebo konzolu</t>
  </si>
  <si>
    <t>-1373462558</t>
  </si>
  <si>
    <t>Montáž svislé dopravní značky základní velikosti do 1 m2 objímkami na sloupky nebo konzoly</t>
  </si>
  <si>
    <t>"B20a (70)" 2</t>
  </si>
  <si>
    <t>"B20b (70)" 2</t>
  </si>
  <si>
    <t>"P1" 8</t>
  </si>
  <si>
    <t>"P4" 4</t>
  </si>
  <si>
    <t>40445601</t>
  </si>
  <si>
    <t>výstražné dopravní značky A1-A30, A33 900mm</t>
  </si>
  <si>
    <t>-1529669038</t>
  </si>
  <si>
    <t>40445620</t>
  </si>
  <si>
    <t>zákazové, příkazové dopravní značky B1-B34, C1-15 700mm</t>
  </si>
  <si>
    <t>15919707</t>
  </si>
  <si>
    <t>914511111</t>
  </si>
  <si>
    <t>Montáž sloupku dopravních značek délky do 3,5 m s betonovým základem</t>
  </si>
  <si>
    <t>1255359070</t>
  </si>
  <si>
    <t>Montáž sloupku dopravních značek délky do 3,5 m do betonového základu</t>
  </si>
  <si>
    <t>40445225</t>
  </si>
  <si>
    <t>sloupek pro dopravní značku Zn D 60mm v 3,5m</t>
  </si>
  <si>
    <t>1466755821</t>
  </si>
  <si>
    <t>915111112</t>
  </si>
  <si>
    <t>Vodorovné dopravní značení dělící čáry souvislé š 125 mm retroreflexní bílá barva</t>
  </si>
  <si>
    <t>-1914220341</t>
  </si>
  <si>
    <t>Vodorovné dopravní značení stříkané barvou dělící čára šířky 125 mm souvislá bílá retroreflexní</t>
  </si>
  <si>
    <t>"1. fáze VDZ"</t>
  </si>
  <si>
    <t>"V1a (0,125)" 2657</t>
  </si>
  <si>
    <t>915111116</t>
  </si>
  <si>
    <t>Vodorovné dopravní značení dělící čáry souvislé š 125 mm retroreflexní žlutá barva</t>
  </si>
  <si>
    <t>-1464705959</t>
  </si>
  <si>
    <t>Vodorovné dopravní značení stříkané barvou dělící čára šířky 125 mm souvislá žlutá retroreflexní</t>
  </si>
  <si>
    <t>"V11a - žlutá (0,125)" 2*114</t>
  </si>
  <si>
    <t>915111122</t>
  </si>
  <si>
    <t>Vodorovné dopravní značení dělící čáry přerušované š 125 mm retroreflexní bílá barva</t>
  </si>
  <si>
    <t>-1783310664</t>
  </si>
  <si>
    <t>Vodorovné dopravní značení stříkané barvou dělící čára šířky 125 mm přerušovaná bílá retroreflexní</t>
  </si>
  <si>
    <t>"V2b (3/1,5/0,125)" 330</t>
  </si>
  <si>
    <t>"V2b (3/6/0,125)" 725</t>
  </si>
  <si>
    <t>"V2b (1,5/1,5/0,125)" 97</t>
  </si>
  <si>
    <t>915121112</t>
  </si>
  <si>
    <t>Vodorovné dopravní značení vodící čáry souvislé š 250 mm retroreflexní bílá barva</t>
  </si>
  <si>
    <t>381966371</t>
  </si>
  <si>
    <t>Vodorovné dopravní značení stříkané barvou vodící čára bílá šířky 250 mm souvislá retroreflexní</t>
  </si>
  <si>
    <t>"V4 (0,25)" 7860</t>
  </si>
  <si>
    <t>915121122</t>
  </si>
  <si>
    <t>Vodorovné dopravní značení vodící čáry přerušované š 250 mm retroreflexní bílá barva</t>
  </si>
  <si>
    <t>-1042091952</t>
  </si>
  <si>
    <t>Vodorovné dopravní značení stříkané barvou vodící čára bílá šířky 250 mm přerušovaná retroreflexní</t>
  </si>
  <si>
    <t>"V2b (1,5/1,5/0,25)" 108</t>
  </si>
  <si>
    <t>"V4 (0,5/0,5/0,25)" 196</t>
  </si>
  <si>
    <t>915211112</t>
  </si>
  <si>
    <t>Vodorovné dopravní značení dělící čáry souvislé š 125 mm retroreflexní bílý plast</t>
  </si>
  <si>
    <t>1464803002</t>
  </si>
  <si>
    <t>Vodorovné dopravní značení stříkaným plastem dělící čára šířky 125 mm souvislá bílá retroreflexní</t>
  </si>
  <si>
    <t>"2. fáze VDZ"</t>
  </si>
  <si>
    <t>915211116</t>
  </si>
  <si>
    <t>Vodorovné dopravní značení dělící čáry souvislé š 125 mm retroreflexní žlutý plast</t>
  </si>
  <si>
    <t>-1903947627</t>
  </si>
  <si>
    <t>Vodorovné dopravní značení stříkaným plastem dělící čára šířky 125 mm souvislá žlutá retroreflexní</t>
  </si>
  <si>
    <t>915211122</t>
  </si>
  <si>
    <t>Vodorovné dopravní značení dělící čáry přerušované š 125 mm retroreflexní bílý plast</t>
  </si>
  <si>
    <t>-1357033377</t>
  </si>
  <si>
    <t>Vodorovné dopravní značení stříkaným plastem dělící čára šířky 125 mm přerušovaná bílá retroreflexní</t>
  </si>
  <si>
    <t>915221112</t>
  </si>
  <si>
    <t>Vodorovné dopravní značení vodící čáry souvislé š 250 mm retroreflexní bílý plast</t>
  </si>
  <si>
    <t>196981921</t>
  </si>
  <si>
    <t>Vodorovné dopravní značení stříkaným plastem vodící čára bílá šířky 250 mm souvislá retroreflexní</t>
  </si>
  <si>
    <t>915221122</t>
  </si>
  <si>
    <t>Vodorovné dopravní značení vodící čáry přerušované š 250 mm retroreflexní bílý plast</t>
  </si>
  <si>
    <t>-1699894436</t>
  </si>
  <si>
    <t>Vodorovné dopravní značení stříkaným plastem vodící čára bílá šířky 250 mm přerušovaná retroreflexní</t>
  </si>
  <si>
    <t>915611111</t>
  </si>
  <si>
    <t>Předznačení vodorovného liniového značení</t>
  </si>
  <si>
    <t>-1744368647</t>
  </si>
  <si>
    <t>Předznačení pro vodorovné značení stříkané barvou nebo prováděné z nátěrových hmot liniové dělicí čáry, vodicí proužky</t>
  </si>
  <si>
    <t>-883077091</t>
  </si>
  <si>
    <t>-559851326</t>
  </si>
  <si>
    <t>SO 101.103 - Provizorní dopravní značení, DIO</t>
  </si>
  <si>
    <t>VRN-1 - Vedlejší rozpočtové náklady - DIO I. etapa</t>
  </si>
  <si>
    <t>VRN-2 - Vedlejší rozpočtové náklady - DIO II. etapa</t>
  </si>
  <si>
    <t>VRN-1</t>
  </si>
  <si>
    <t>Vedlejší rozpočtové náklady - DIO I. etapa</t>
  </si>
  <si>
    <t>190662531</t>
  </si>
  <si>
    <t>"I. etapa - napojení 2. část"</t>
  </si>
  <si>
    <t>"provizorní panelová vozovka - ŠD tl. 250mm + lože panelů" 960</t>
  </si>
  <si>
    <t>113151111</t>
  </si>
  <si>
    <t>Rozebrání zpevněných ploch ze silničních dílců</t>
  </si>
  <si>
    <t>-1265580591</t>
  </si>
  <si>
    <t>Rozebírání zpevněných ploch s přemístěním na skládku na vzdálenost do 20 m nebo s naložením na dopravní prostředek ze silničních panelů</t>
  </si>
  <si>
    <t>Poznámka k položce:
položka vč. odvozu a uskladnění panelů dle dispozic dodavatele</t>
  </si>
  <si>
    <t>"provizorní panelová vozovka - panely 3x1x0,15" 290*3,0</t>
  </si>
  <si>
    <t>291211111</t>
  </si>
  <si>
    <t>Zřízení plochy ze silničních panelů do lože tl 50 mm z kameniva</t>
  </si>
  <si>
    <t>-1563810826</t>
  </si>
  <si>
    <t>Zřízení zpevněné plochy ze silničních panelů osazených do lože tl. 50 mm z kameniva</t>
  </si>
  <si>
    <t>Poznámka k položce:
položka vč. pořízení, dovozu panelů dle dispozic dodavatele</t>
  </si>
  <si>
    <t>59381009</t>
  </si>
  <si>
    <t>panel silniční 3,00x1,00x0,15m</t>
  </si>
  <si>
    <t>1459161773</t>
  </si>
  <si>
    <t>Poznámka k položce:
tvar (min. 3/1m) a tloušťka panelů (min. 0,15m) dle dispozic zhotovitele</t>
  </si>
  <si>
    <t>"provizorní panelová vozovka - panely 3x1x0,15 - celkem 290ks - obratovost 50%" 290*0,5</t>
  </si>
  <si>
    <t>145*0,5 'Přepočtené koeficientem množství</t>
  </si>
  <si>
    <t>1863908782</t>
  </si>
  <si>
    <t>"provizorní panelová vozovka - ŠD tl. 250mm" 960</t>
  </si>
  <si>
    <t>913111111</t>
  </si>
  <si>
    <t>Montáž a demontáž plastového podstavce dočasné dopravní značky</t>
  </si>
  <si>
    <t>853482790</t>
  </si>
  <si>
    <t>Montáž a demontáž dočasných dopravních značek zařízení pro upevnění samostatných značek podstavce plastového</t>
  </si>
  <si>
    <t>"I. etapa - v místě stavby"</t>
  </si>
  <si>
    <t>"Z2(+B1+E13)" 2*2</t>
  </si>
  <si>
    <t>913111112</t>
  </si>
  <si>
    <t>Montáž a demontáž sloupku délky do 2 m dočasné dopravní značky</t>
  </si>
  <si>
    <t>-2081941972</t>
  </si>
  <si>
    <t>Montáž a demontáž dočasných dopravních značek zařízení pro upevnění samostatných značek sloupku délky do 2 m</t>
  </si>
  <si>
    <t>913111115</t>
  </si>
  <si>
    <t>Montáž a demontáž dočasné dopravní značky samostatné základní</t>
  </si>
  <si>
    <t>1286368513</t>
  </si>
  <si>
    <t>Montáž a demontáž dočasných dopravních značek samostatných značek základních</t>
  </si>
  <si>
    <t>"(Z2+)B1+E13" 2+2</t>
  </si>
  <si>
    <t>913111115-1</t>
  </si>
  <si>
    <t>Příplatek za polep dočasné dopravní značky samostatné základní</t>
  </si>
  <si>
    <t>1205341812</t>
  </si>
  <si>
    <t>Příplatek za polep dočasné dopravní značky samostatné základní dle dokumentace pro osazení DIO</t>
  </si>
  <si>
    <t>"E13" 2</t>
  </si>
  <si>
    <t>913111211</t>
  </si>
  <si>
    <t>Příplatek k dočasnému podstavci plastovému za první a ZKD den použití</t>
  </si>
  <si>
    <t>-936758964</t>
  </si>
  <si>
    <t>Montáž a demontáž dočasných dopravních značek Příplatek za první a každý další den použití dočasných dopravních značek k ceně 11-1111</t>
  </si>
  <si>
    <t>"Z2(+B1+E13)" 274*2*2</t>
  </si>
  <si>
    <t>913111212</t>
  </si>
  <si>
    <t>Příplatek k dočasnému sloupku délky do 2 m za první a ZKD den použití</t>
  </si>
  <si>
    <t>-1965829615</t>
  </si>
  <si>
    <t>Montáž a demontáž dočasných dopravních značek Příplatek za první a každý další den použití dočasných dopravních značek k ceně 11-1112</t>
  </si>
  <si>
    <t>913111215</t>
  </si>
  <si>
    <t>Příplatek k dočasné dopravní značce samostatné základní za první a ZKD den použití</t>
  </si>
  <si>
    <t>-1291687253</t>
  </si>
  <si>
    <t>Montáž a demontáž dočasných dopravních značek Příplatek za první a každý další den použití dočasných dopravních značek k ceně 11-1115</t>
  </si>
  <si>
    <t>"(Z2+)B1+E13" 274*(2+2)</t>
  </si>
  <si>
    <t>913121111</t>
  </si>
  <si>
    <t>Montáž a demontáž dočasné dopravní značky kompletní základní</t>
  </si>
  <si>
    <t>1519005197</t>
  </si>
  <si>
    <t>Montáž a demontáž dočasných dopravních značek kompletních značek vč. podstavce a sloupku základních</t>
  </si>
  <si>
    <t>"B20a (70+50+30)" 4+4+4</t>
  </si>
  <si>
    <t>"I. etapa - napojení 1. část"</t>
  </si>
  <si>
    <t>"A6b" 2</t>
  </si>
  <si>
    <t>"A10" 3</t>
  </si>
  <si>
    <t>"A15(+S1)" 3</t>
  </si>
  <si>
    <t>"B20a (70+50+30)" 2+2+2</t>
  </si>
  <si>
    <t>"B21a" 2</t>
  </si>
  <si>
    <t>"B26" 2</t>
  </si>
  <si>
    <t>"I. etapa - napojení 2. část - přesun, úprava polohy"</t>
  </si>
  <si>
    <t>913121211</t>
  </si>
  <si>
    <t>Příplatek k dočasné dopravní značce kompletní základní za první a ZKD den použití</t>
  </si>
  <si>
    <t>-630570811</t>
  </si>
  <si>
    <t>Montáž a demontáž dočasných dopravních značek Příplatek za první a každý další den použití dočasných dopravních značek k ceně 12-1111</t>
  </si>
  <si>
    <t>"B20a (70+50+30)" 274*(4+4+4)</t>
  </si>
  <si>
    <t>"I. etapa - napojení 1+2. část"</t>
  </si>
  <si>
    <t>"A6b" 91*2</t>
  </si>
  <si>
    <t>"A10" 91*3</t>
  </si>
  <si>
    <t>"A15(+S1)" 91*3</t>
  </si>
  <si>
    <t>"B20a (70+50+30)" 91*(2+2+2)</t>
  </si>
  <si>
    <t>"B21a" 91*2</t>
  </si>
  <si>
    <t>"B26" 91*2</t>
  </si>
  <si>
    <t>913121112</t>
  </si>
  <si>
    <t>Montáž a demontáž dočasné dopravní značky kompletní zvětšené</t>
  </si>
  <si>
    <t>1375156023</t>
  </si>
  <si>
    <t>Montáž a demontáž dočasných dopravních značek kompletních značek vč. podstavce a sloupku zvětšených</t>
  </si>
  <si>
    <t>"IP22" 4</t>
  </si>
  <si>
    <t>"IP22" 5</t>
  </si>
  <si>
    <t>913111116-1</t>
  </si>
  <si>
    <t>Příplatek za polep dočasné dopravní značky samostatné zvětšené</t>
  </si>
  <si>
    <t>1119885793</t>
  </si>
  <si>
    <t>Příplatek za polep dočasné dopravní značky samostatné zvětšené dle dokumentace pro osazení DIO</t>
  </si>
  <si>
    <t>"IP 22" 5</t>
  </si>
  <si>
    <t>913121212</t>
  </si>
  <si>
    <t>Příplatek k dočasné dopravní značce kompletní zvětšené za první a ZKD den použití</t>
  </si>
  <si>
    <t>-143864545</t>
  </si>
  <si>
    <t>Montáž a demontáž dočasných dopravních značek Příplatek za první a každý další den použití dočasných dopravních značek k ceně 12-1112</t>
  </si>
  <si>
    <t>"IP22" 274*4</t>
  </si>
  <si>
    <t>"IP22" 91*5</t>
  </si>
  <si>
    <t>913211112</t>
  </si>
  <si>
    <t>Montáž a demontáž dočasné dopravní zábrany reflexní šířky 2,5 m</t>
  </si>
  <si>
    <t>-605808756</t>
  </si>
  <si>
    <t>Montáž a demontáž dočasných dopravních zábran reflexních, šířky 2,5 m</t>
  </si>
  <si>
    <t>"Z2(+B1+E13)" 2</t>
  </si>
  <si>
    <t>913211212</t>
  </si>
  <si>
    <t>Příplatek k dočasné dopravní zábraně reflexní 2,5 m za první a ZKD den použití</t>
  </si>
  <si>
    <t>639064723</t>
  </si>
  <si>
    <t>Montáž a demontáž dočasných dopravních zábran Příplatek za první a každý další den použití dočasných dopravních zábran k ceně 21-1112</t>
  </si>
  <si>
    <t>"Z2(+B1+E13)" 274*2</t>
  </si>
  <si>
    <t>913321111</t>
  </si>
  <si>
    <t>Montáž a demontáž dočasné dopravní směrové desky základní</t>
  </si>
  <si>
    <t>-1099648041</t>
  </si>
  <si>
    <t>Montáž a demontáž dočasných dopravních vodících zařízení směrové desky základní</t>
  </si>
  <si>
    <t>"Z4a" 26</t>
  </si>
  <si>
    <t>"Z4b" 26</t>
  </si>
  <si>
    <t>913321115</t>
  </si>
  <si>
    <t>Montáž a demontáž dočasné soupravy směrových desek s výstražným světlem 3 desky</t>
  </si>
  <si>
    <t>-1508417826</t>
  </si>
  <si>
    <t>Montáž a demontáž dočasných dopravních vodících zařízení soupravy směrových desek s výstražným světlem 3 desky</t>
  </si>
  <si>
    <t>"I. etapa - napojení 1. část" 1</t>
  </si>
  <si>
    <t>"I. etapa - napojení 2. část - přesun" 1</t>
  </si>
  <si>
    <t>913321211</t>
  </si>
  <si>
    <t>Příplatek k dočasné směrové desce základní za první a ZKD den použití</t>
  </si>
  <si>
    <t>-1844219235</t>
  </si>
  <si>
    <t>Montáž a demontáž dočasných dopravních vodících zařízení Příplatek za první a každý další den použití dočasných dopravních vodících zařízení k ceně 32-1111</t>
  </si>
  <si>
    <t>"Z4a,b" 91*26</t>
  </si>
  <si>
    <t>913321215</t>
  </si>
  <si>
    <t>Příplatek k dočasné soupravě směrových desek s výstražným světlem 3 desky za 1. a ZKD den použití</t>
  </si>
  <si>
    <t>-1722849732</t>
  </si>
  <si>
    <t>Montáž a demontáž dočasných dopravních vodících zařízení Příplatek za první a každý další den použití dočasných dopravních vodících zařízení k ceně 32-1115</t>
  </si>
  <si>
    <t>"I. etapa - napojení 1+2. část" 91*3</t>
  </si>
  <si>
    <t>913331115</t>
  </si>
  <si>
    <t>Montáž a demontáž dočasného dopravní signální svítilny včetně akumulátoru</t>
  </si>
  <si>
    <t>1662662115</t>
  </si>
  <si>
    <t>Montáž a demontáž dočasných dopravních vodících zařízení signální svítilny včetně akumulátoru</t>
  </si>
  <si>
    <t>"(A15+)S1" 3</t>
  </si>
  <si>
    <t>913331215</t>
  </si>
  <si>
    <t>Příplatek k dočasné signální svítilně EKO včetně akumulátoru za první a ZKD den použití</t>
  </si>
  <si>
    <t>-2088465295</t>
  </si>
  <si>
    <t>Montáž a demontáž dočasných dopravních vodících zařízení Příplatek za první a každý další den použití dočasných dopravních vodících zařízení k ceně 33-1115</t>
  </si>
  <si>
    <t>913411111</t>
  </si>
  <si>
    <t>Montáž a demontáž mobilní semaforové soupravy se 2 semafory</t>
  </si>
  <si>
    <t>991489314</t>
  </si>
  <si>
    <t>Montáž a demontáž mobilní semaforové soupravy 2 semafory</t>
  </si>
  <si>
    <t>"I. etapa - napojení 1. část (na dl. 130m)" 1</t>
  </si>
  <si>
    <t>"I. etapa - napojení 2. část - přesun (na dl. 300m)" 1</t>
  </si>
  <si>
    <t>913411211</t>
  </si>
  <si>
    <t>Příplatek k dočasné mobilní semaforové soupravě se 2 semafory za první a ZKD den použití</t>
  </si>
  <si>
    <t>525394399</t>
  </si>
  <si>
    <t>Montáž a demontáž mobilní semaforové soupravy Příplatek za první a každý další den použití mobilní semaforové soupravy k ceně 41-1111</t>
  </si>
  <si>
    <t>"I. etapa - napojení 1+2. část" 91</t>
  </si>
  <si>
    <t>913911111</t>
  </si>
  <si>
    <t>Montáž a demontáž akumulátoru dočasného dopravního značení olověného 12 V/7,2 Ah</t>
  </si>
  <si>
    <t>860273581</t>
  </si>
  <si>
    <t>Montáž a demontáž akumulátorů a zásobníků dočasného dopravního značení akumulátoru olověného 12V/7,2 Ah</t>
  </si>
  <si>
    <t>913911121</t>
  </si>
  <si>
    <t>Montáž a demontáž dočasného zásobníku plastového na akumulátor a řídící jednotku</t>
  </si>
  <si>
    <t>-955402171</t>
  </si>
  <si>
    <t>Montáž a demontáž akumulátorů a zásobníků dočasného dopravního značení zásobníku na akumulátor a řídící jednotku plastového</t>
  </si>
  <si>
    <t>913911211</t>
  </si>
  <si>
    <t>Příplatek k dočasnému akumulátor 12V/7,2 Ah za první a ZKD den použití</t>
  </si>
  <si>
    <t>-1275345251</t>
  </si>
  <si>
    <t>Montáž a demontáž akumulátorů a zásobníků dočasného dopravního značení Příplatek za první a každý další den použití akumulátorů a zásobníků dočasného dopravního značení k ceně 91-1111</t>
  </si>
  <si>
    <t>913911221</t>
  </si>
  <si>
    <t>Příplatek k dočasnému plastovému zásobníku na akumulátor za první a ZKD den použití</t>
  </si>
  <si>
    <t>-979547729</t>
  </si>
  <si>
    <t>Montáž a demontáž akumulátorů a zásobníků dočasného dopravního značení Příplatek za první a každý další den použití akumulátorů a zásobníků dočasného dopravního značení k ceně 91-1121</t>
  </si>
  <si>
    <t>915131116</t>
  </si>
  <si>
    <t>Vodorovné dopravní značení přechody pro chodce, šipky, symboly retroreflexní žlutá barva</t>
  </si>
  <si>
    <t>1036403045</t>
  </si>
  <si>
    <t>Vodorovné dopravní značení stříkané barvou přechody pro chodce, šipky, symboly žluté retroreflexní</t>
  </si>
  <si>
    <t>"V5 tl. 0,25m" 2*3*0,25</t>
  </si>
  <si>
    <t>966007112</t>
  </si>
  <si>
    <t>Odstranění vodorovného značení frézováním barvy z čáry š do 250 mm</t>
  </si>
  <si>
    <t>-1584115881</t>
  </si>
  <si>
    <t>Odstranění vodorovného dopravního značení frézováním značeného barvou čáry šířky do 250 mm</t>
  </si>
  <si>
    <t>"V5 tl. 0,25m" 2*3*2</t>
  </si>
  <si>
    <t>-658477087</t>
  </si>
  <si>
    <t>"provizorní panelová vozovka - ŠD tl. 250mm + lože panelů" 422,4</t>
  </si>
  <si>
    <t>-159533024</t>
  </si>
  <si>
    <t>998226011</t>
  </si>
  <si>
    <t>Přesun hmot pro pozemní komunikace a letiště s krytem montovaným z ŽB dílců</t>
  </si>
  <si>
    <t>1978490024</t>
  </si>
  <si>
    <t>Přesun hmot pro pozemní komunikace a letiště s krytem montovaným ze silničních dílců ze železového nebo předpjatého betonu dopravní vzdálenost do 200 m jakékoliv délky objektu</t>
  </si>
  <si>
    <t>VRN-2</t>
  </si>
  <si>
    <t>Vedlejší rozpočtové náklady - DIO II. etapa</t>
  </si>
  <si>
    <t>-755108201</t>
  </si>
  <si>
    <t>"II. etapa - v místě stavby"</t>
  </si>
  <si>
    <t>"Z2(+B1+E13)" 5*2</t>
  </si>
  <si>
    <t>-846656675</t>
  </si>
  <si>
    <t>604260780</t>
  </si>
  <si>
    <t>"(Z2+)B1+E13" 5+5</t>
  </si>
  <si>
    <t>"II. etapa - vyznačení objízdných tras dle PD - detaily"</t>
  </si>
  <si>
    <t>"det A - E3a" 3</t>
  </si>
  <si>
    <t>"det B - E9" 2</t>
  </si>
  <si>
    <t>"det C - E9" 3</t>
  </si>
  <si>
    <t>"det E - E3a+E9" 2+3</t>
  </si>
  <si>
    <t>"det G - E9" 2</t>
  </si>
  <si>
    <t>"det H - E9" 3</t>
  </si>
  <si>
    <t>-541726787</t>
  </si>
  <si>
    <t>"E13" 5</t>
  </si>
  <si>
    <t>"det A - IS11b+E3a" 6+3</t>
  </si>
  <si>
    <t>"det B - IS3b+IS3c+IS11b+E9" 1+1+2+2</t>
  </si>
  <si>
    <t>"det C - IS3b+IS3c+IS11b+E9" 1+2+3+3</t>
  </si>
  <si>
    <t>"det D - IS11b" 5</t>
  </si>
  <si>
    <t>"det E - IS11b+E3a+E9" 3+2+3</t>
  </si>
  <si>
    <t>"det F - IS11b" 3</t>
  </si>
  <si>
    <t>"det G - IS11b+E9" 3+2</t>
  </si>
  <si>
    <t>"det H - IS11b+IS15b+E9" 4+1+3</t>
  </si>
  <si>
    <t>1093302337</t>
  </si>
  <si>
    <t>"Z2(+B1+E13)" 365*5*2</t>
  </si>
  <si>
    <t>51062903</t>
  </si>
  <si>
    <t>-1381102693</t>
  </si>
  <si>
    <t>"(Z2+)B1+E13" 365*(5+5)</t>
  </si>
  <si>
    <t>"det A - E3a" 365*3</t>
  </si>
  <si>
    <t>"det B - E9" 365*2</t>
  </si>
  <si>
    <t>"det C - E9" 365*3</t>
  </si>
  <si>
    <t>"det E - E3a+E9" 365*(2+3)</t>
  </si>
  <si>
    <t>"det G - E9" 365*2</t>
  </si>
  <si>
    <t>"det H - E9" 365*3</t>
  </si>
  <si>
    <t>2113003952</t>
  </si>
  <si>
    <t>"det A - IS11b+IP10a+IP10b" 6+2+1</t>
  </si>
  <si>
    <t>"det B - IS3b+IS3c+IS11b+IS11c" 1+1+2+2</t>
  </si>
  <si>
    <t>"det C - IS3b+IS3c+IS11b" 1+2+3</t>
  </si>
  <si>
    <t>"det E - IS11b+IP10b" 3+1</t>
  </si>
  <si>
    <t>"det G - IS11b" 3</t>
  </si>
  <si>
    <t>"det H - IS11b+IS15b" 4+1</t>
  </si>
  <si>
    <t>1968388359</t>
  </si>
  <si>
    <t>"det A - IS11b+IP10a+IP10b" 365*(6+2+1)</t>
  </si>
  <si>
    <t>"det B - IS3b+IS3c+IS11b+IS11c" 365*(1+1+2+2)</t>
  </si>
  <si>
    <t>"det C - IS3b+IS3c+IS11b" 365*(1+2+3)</t>
  </si>
  <si>
    <t>"det D - IS11b" 365*5</t>
  </si>
  <si>
    <t>"det E - IS11b+IP10b" 365*(3+1)</t>
  </si>
  <si>
    <t>"det F - IS11b" 365*3</t>
  </si>
  <si>
    <t>"det G - IS11b" 365*3</t>
  </si>
  <si>
    <t>"det H - IS11b+IS15b" 365*(4+1)</t>
  </si>
  <si>
    <t>1473885909</t>
  </si>
  <si>
    <t>"det A - IP22" 4</t>
  </si>
  <si>
    <t>"det C - IP22" 1</t>
  </si>
  <si>
    <t>"det E - IP22" 2</t>
  </si>
  <si>
    <t>"det F - IP22" 1</t>
  </si>
  <si>
    <t>"det G - IP22" 1</t>
  </si>
  <si>
    <t>"det H - IP22" 2</t>
  </si>
  <si>
    <t>1386546317</t>
  </si>
  <si>
    <t>"IP 22" 11</t>
  </si>
  <si>
    <t>-463818870</t>
  </si>
  <si>
    <t>"det A - IP22" 365*4</t>
  </si>
  <si>
    <t>"det C - IP22" 365*1</t>
  </si>
  <si>
    <t>"det E - IP22" 365*2</t>
  </si>
  <si>
    <t>"det F - IP22" 365*1</t>
  </si>
  <si>
    <t>"det G - IP22" 365*1</t>
  </si>
  <si>
    <t>"det H - IP22" 365*2</t>
  </si>
  <si>
    <t>-1252639838</t>
  </si>
  <si>
    <t>"Z2(+B1+E13)" 5</t>
  </si>
  <si>
    <t>-36859679</t>
  </si>
  <si>
    <t>"Z2(+B1+E13)" 365*5</t>
  </si>
  <si>
    <t>913921131</t>
  </si>
  <si>
    <t>Dočasné omezení platnosti zakrytí základní dopravní značky</t>
  </si>
  <si>
    <t>-1638254708</t>
  </si>
  <si>
    <t>Dočasné omezení platnosti základní dopravní značky zakrytí značky</t>
  </si>
  <si>
    <t>"II. etapa - vyznačení objízdných tras dle PD - detaily" 12</t>
  </si>
  <si>
    <t>913921132</t>
  </si>
  <si>
    <t>Dočasné omezení platnosti odkrytí základní dopravní značky</t>
  </si>
  <si>
    <t>2045331436</t>
  </si>
  <si>
    <t>Dočasné omezení platnosti základní dopravní značky odkrytí značky</t>
  </si>
  <si>
    <t>SO 101.104 - Komunikace – Propustky</t>
  </si>
  <si>
    <t xml:space="preserve">    8 - Trubní vedení</t>
  </si>
  <si>
    <t>132251253</t>
  </si>
  <si>
    <t>Hloubení rýh nezapažených š do 2000 mm v hornině třídy těžitelnosti I, skupiny 3 objem do 100 m3 strojně</t>
  </si>
  <si>
    <t>-2144987343</t>
  </si>
  <si>
    <t>Hloubení nezapažených rýh šířky přes 800 do 2 000 mm strojně s urovnáním dna do předepsaného profilu a spádu v hornině třídy těžitelnosti I skupiny 3 přes 50 do 100 m3</t>
  </si>
  <si>
    <t>Poznámka k položce:
zásypy řešeny v rámci HTÚ z vhodného místního materiálu</t>
  </si>
  <si>
    <t>"výkop rýhy pro osazení propustku"</t>
  </si>
  <si>
    <t>"P3 v km 0+611,00" 65,0</t>
  </si>
  <si>
    <t>"P11 v km 1+375,00" 86,0</t>
  </si>
  <si>
    <t>"P17 v km 2+035,32" 36,0</t>
  </si>
  <si>
    <t>"P21 v km 2+475,00" 70</t>
  </si>
  <si>
    <t>"P28 v km 3+678,30" 32,4</t>
  </si>
  <si>
    <t>132251254</t>
  </si>
  <si>
    <t>Hloubení rýh nezapažených š do 2000 mm v hornině třídy těžitelnosti I, skupiny 3 objem do 500 m3 strojně</t>
  </si>
  <si>
    <t>987524382</t>
  </si>
  <si>
    <t>Hloubení nezapažených rýh šířky přes 800 do 2 000 mm strojně s urovnáním dna do předepsaného profilu a spádu v hornině třídy těžitelnosti I skupiny 3 přes 100 do 500 m3</t>
  </si>
  <si>
    <t>"P2 v km 0+343,89" 136,0</t>
  </si>
  <si>
    <t>"P9 v km 1+175,00" 205,5</t>
  </si>
  <si>
    <t>"P12 v km 1+417,74" 124,5</t>
  </si>
  <si>
    <t>"P18 v km 2+069,00" 245,5</t>
  </si>
  <si>
    <t>"P20 v km 2+236,00" 101,9</t>
  </si>
  <si>
    <t>1588707942</t>
  </si>
  <si>
    <t>"výkop rýhy pro osazení propustku" 289,4+813,4</t>
  </si>
  <si>
    <t>760299274</t>
  </si>
  <si>
    <t>1102,8</t>
  </si>
  <si>
    <t>1102,8*1,8 'Přepočtené koeficientem množství</t>
  </si>
  <si>
    <t>273311124</t>
  </si>
  <si>
    <t>Základové desky z betonu prostého C 12/15</t>
  </si>
  <si>
    <t>-1284739173</t>
  </si>
  <si>
    <t>Základové konstrukce z betonu prostého desky ve výkopu nebo na hlavách pilot C 12/15</t>
  </si>
  <si>
    <t>Poznámka k položce:
rezerva 10% na nerovnost podkladu, ztratné
beton C8/10 (do C12/15)</t>
  </si>
  <si>
    <t>"Podkladní betony pod patky propustků z betonu C 8/10"</t>
  </si>
  <si>
    <t>"pod sjezdy DN500 + DN600 + DN800 + DN1000" (21*2*1,65*1,0+1*1,65*1,1+2*2*1,65*1,3+1*2*1,65*1,5)*0,1*1,1</t>
  </si>
  <si>
    <t>"P3 v km 0+611,00" 2*5,6*1,15*0,1*1,1</t>
  </si>
  <si>
    <t>"P9 v km 1+175,00" 2*5,6*1,15*0,1*1,1</t>
  </si>
  <si>
    <t>"P11 v km 1+375,00" 2*5,2*1,15*0,1*1,1</t>
  </si>
  <si>
    <t>"P18 v km 2+069,00" 2*6,1*1,15*0,1*1,1</t>
  </si>
  <si>
    <t>"P20 v km 2+236,00" (5,0*1,15+2,65*2,6)*0,1*1,1</t>
  </si>
  <si>
    <t>"P21 v km 2+475,00" ((2*2,65+1,8)*1,15+2,65*2,6)*0,1*1,1</t>
  </si>
  <si>
    <t>"P28 v km 3+678,30" 2*4,2*1,15*0,1*1,1</t>
  </si>
  <si>
    <t>19,113*1,1 'Přepočtené koeficientem množství</t>
  </si>
  <si>
    <t>1415840604</t>
  </si>
  <si>
    <t>"základové desky spadišť propustku z betonu C 30/37 XC4, XD3, XF4"</t>
  </si>
  <si>
    <t>"P20 v km 2+236,00" 2,4*2,45*0,3</t>
  </si>
  <si>
    <t>"P21 v km 2+475,00" 2,6*2,45*0,3</t>
  </si>
  <si>
    <t>-1558523055</t>
  </si>
  <si>
    <t>"P20 v km 2+236,00" 2*(2,4+2,45)*0,3</t>
  </si>
  <si>
    <t>"P21 v km 2+475,00" 2*(2,6+2,45)*0,3</t>
  </si>
  <si>
    <t>957537038</t>
  </si>
  <si>
    <t>-1347529232</t>
  </si>
  <si>
    <t>"základové desky spadišť propustku z betonu C 30/37 XC4, XD3, XF4, , výztuž B500B v mn. 120 kg/m3 - odborný odhad" 3,675*0,12</t>
  </si>
  <si>
    <t>274311124</t>
  </si>
  <si>
    <t>Základové pasy, prahy, věnce a ostruhy z betonu prostého C 12/15</t>
  </si>
  <si>
    <t>-1352010780</t>
  </si>
  <si>
    <t>Základové konstrukce z betonu prostého pasy, prahy, věnce a ostruhy ve výkopu nebo na hlavách pilot C 12/15</t>
  </si>
  <si>
    <t>Poznámka k položce:
součástí položky je i provedení dilatace</t>
  </si>
  <si>
    <t>"betonové sedlo pod potrubí z betonu C 12/15 XA1"</t>
  </si>
  <si>
    <t>"P1 v km 0+058,500" 14,5*0,3</t>
  </si>
  <si>
    <t>"P1.1 v km 0+165,00" 16,5*0,3</t>
  </si>
  <si>
    <t>"P1.2 v km 0+214,60" 14*0,3</t>
  </si>
  <si>
    <t>"P2 v km 0+343,89" 17,0*0,42</t>
  </si>
  <si>
    <t>"P2.1 v km 0+461,20" 15*0,3</t>
  </si>
  <si>
    <t>"P2.2 v km 0+461,20" 15*0,3</t>
  </si>
  <si>
    <t>"P3 v km 0+611,00" 17,69*0,42</t>
  </si>
  <si>
    <t>"P4 v km 0+686,000" 13,0*0,3</t>
  </si>
  <si>
    <t>"P5 v km 0+686,000" 13,0*0,3</t>
  </si>
  <si>
    <t>"P6 v km 0+900,000" 17,0*0,3</t>
  </si>
  <si>
    <t>"P-CH1 v km 0+909,00" 10*0,3</t>
  </si>
  <si>
    <t>"P7 v km 1+083,000" 13,0*0,3</t>
  </si>
  <si>
    <t>"P8 v km 1+083,000" 13,0*0,3</t>
  </si>
  <si>
    <t>"P9 v km 1+175,00" 20,55*0,42</t>
  </si>
  <si>
    <t>"P11 v km 1+375,00" 17,3*0,42</t>
  </si>
  <si>
    <t>"P12 v km 1+417,74" 24,0*0,48</t>
  </si>
  <si>
    <t>"P13 v km 1+483,000" 14,0*0,3</t>
  </si>
  <si>
    <t>"P14 v km 1+739,36" 14,0*0,3</t>
  </si>
  <si>
    <t>"P15 v km 1+936,00" 14,0*0,3</t>
  </si>
  <si>
    <t>"P16 v km 1+936,00" 14,0*0,3</t>
  </si>
  <si>
    <t>"P17 v km 2+035,32" 24,0*0,42</t>
  </si>
  <si>
    <t>"P18 v km 2+069,00" 25,3*0,48</t>
  </si>
  <si>
    <t>"P19 v km 2+228,00" 12,5*0,34</t>
  </si>
  <si>
    <t>"P20 v km 2+236,00" 14,65*0,48</t>
  </si>
  <si>
    <t>"P21 v km 2+475,00" 14*0,48</t>
  </si>
  <si>
    <t>"P22 v km 2+778,50" 14,0*0,3</t>
  </si>
  <si>
    <t>"P23 v km 3+030,50" 11,0*0,3</t>
  </si>
  <si>
    <t>"P24 v km 3+067,50" 14,5*0,3</t>
  </si>
  <si>
    <t>"P25 v km 3+317,50" 14,0*0,3</t>
  </si>
  <si>
    <t>"P26 v km 3+564,00" 14,0*0,3</t>
  </si>
  <si>
    <t>"P27 v km 3+650,00" 14,0*0,3</t>
  </si>
  <si>
    <t>"P28 v km 3+678,30" 12,95*0,34</t>
  </si>
  <si>
    <t>274311126</t>
  </si>
  <si>
    <t>Základové pasy, prahy, věnce a ostruhy z betonu prostého C 20/25</t>
  </si>
  <si>
    <t>-492282182</t>
  </si>
  <si>
    <t>Základové konstrukce z betonu prostého pasy, prahy, věnce a ostruhy ve výkopu nebo na hlavách pilot C 20/25</t>
  </si>
  <si>
    <t>"prahy při zakončení dlažby z LK, z betonu C 20/25 XF3"</t>
  </si>
  <si>
    <t>"P1 v km 0+058,500" 2*1,6*0,6*0,4</t>
  </si>
  <si>
    <t>"P1.1 v km 0+165,00" 2*1,6*0,6*0,4</t>
  </si>
  <si>
    <t>"P1.2 v km 0+214,60" 2*1,6*0,6*0,4</t>
  </si>
  <si>
    <t>"P2 v km 0+343,89" 2*1,6*0,6*0,4</t>
  </si>
  <si>
    <t>"P2.1 v km 0+461,20" 2*1,6*0,6*0,4</t>
  </si>
  <si>
    <t>"P2.2 v km 0+461,20" 2*1,6*0,6*0,4</t>
  </si>
  <si>
    <t>"P3 v km 0+611,00" 2*1,1*0,6*0,4</t>
  </si>
  <si>
    <t>"P4 v km 0+686,000" 2*1,6*0,6*0,4</t>
  </si>
  <si>
    <t>"P5 v km 0+686,000" 2*1,6*0,6*0,4</t>
  </si>
  <si>
    <t>"P6 v km 0+900,000" 2*1,6*0,6*0,4</t>
  </si>
  <si>
    <t>"P-CH1 v km 0+909,00" 2*1,6*0,6*0,4</t>
  </si>
  <si>
    <t>"P7 v km 1+083,000" 2*1,6*0,6*0,4</t>
  </si>
  <si>
    <t>"P8 v km 1+083,000" 2*1,6*0,6*0,4</t>
  </si>
  <si>
    <t>"P9 v km 1+175,00" 4*1,1*0,6*0,4+1,8*0,6*0,4</t>
  </si>
  <si>
    <t>"P11 v km 1+375,00" 4*1,1*0,6*0,4</t>
  </si>
  <si>
    <t>"P12 v km 1+417,74" 2*1,6*0,6*0,4</t>
  </si>
  <si>
    <t>"P13 v km 1+483,000" 2*1,6*0,6*0,4</t>
  </si>
  <si>
    <t>"P14 v km 1+739,36" 2*1,6*0,6*0,4</t>
  </si>
  <si>
    <t>"P15 v km 1+936,00" 2*1,6*0,6*0,4</t>
  </si>
  <si>
    <t>"P16 v km 1+936,00" 2*1,6*0,6*0,4</t>
  </si>
  <si>
    <t>"P17 v km 2+035,32" 2*1,6*0,6*0,4</t>
  </si>
  <si>
    <t>"P18 v km 2+069,00" 4*1,1*0,6*0,4</t>
  </si>
  <si>
    <t>"P19 v km 2+228,00" 1*1,6*0,6*0,4</t>
  </si>
  <si>
    <t>"P20 v km 2+236,00" 2*1,1*0,6*0,4</t>
  </si>
  <si>
    <t>"P21 v km 2+475,00" 2*1,6*0,6*0,4</t>
  </si>
  <si>
    <t>"P22 v km 2+778,50" 2*1,6*0,6*0,4</t>
  </si>
  <si>
    <t>"P23 v km 3+030,50" 2*1,6*0,6*0,4</t>
  </si>
  <si>
    <t>"P24 v km 3+067,50" 2*1,6*0,6*0,4</t>
  </si>
  <si>
    <t>"P25 v km 3+317,50" 2*1,6*0,6*0,4</t>
  </si>
  <si>
    <t>"P26 v km 3+564,00" 2*1,6*0,6*0,4</t>
  </si>
  <si>
    <t>"P27 v km 3+650,00" 2*1,6*0,6*0,4</t>
  </si>
  <si>
    <t>"P28 v km 3+678,30" 2*1,1*0,6*0,4</t>
  </si>
  <si>
    <t>274321118</t>
  </si>
  <si>
    <t>Základové pasy, prahy, věnce a ostruhy mostních konstrukcí ze ŽB C 30/37</t>
  </si>
  <si>
    <t>-474989295</t>
  </si>
  <si>
    <t>Základové konstrukce z betonu železového pásy, prahy, věnce a ostruhy ve výkopu nebo na hlavách pilot C 30/37</t>
  </si>
  <si>
    <t>"základové pasy čel propustku z betonu C 30/37 XC4, XD3, XF4"</t>
  </si>
  <si>
    <t>"P3 v km 0+611,00" 2*5,4*0,95*0,7</t>
  </si>
  <si>
    <t>"P9 v km 1+175,00" 2*5,4*0,95*0,7</t>
  </si>
  <si>
    <t>"P11 v km 1+375,00" 2*5,04*0,95*0,7</t>
  </si>
  <si>
    <t>"P18 v km 2+069,00" 2*5,9*0,95*0,7</t>
  </si>
  <si>
    <t>"P20 v km 2+236,00" 4,8*0,95*0,7</t>
  </si>
  <si>
    <t>"P21 v km 2+475,00" (2*2,45+0,7)*0,95*0,7</t>
  </si>
  <si>
    <t>"P28 v km 3+678,30" 2*4,0*0,95*0,7</t>
  </si>
  <si>
    <t>274354111</t>
  </si>
  <si>
    <t>Bednění základových pasů - zřízení</t>
  </si>
  <si>
    <t>1285633915</t>
  </si>
  <si>
    <t>Bednění základových konstrukcí pasů, prahů, věnců a ostruh zřízení</t>
  </si>
  <si>
    <t>"prahy při zakončení dlažby z LK, z betonu C 20/25 XF3 - podrobné členění dle pol. 274311126"</t>
  </si>
  <si>
    <t>(25*2*2*(1,6+0,4)+1*1*2*(1,6+0,4)+9*2*2*(1,1+0,4)+1*2*(1,8+0,4))*0,6</t>
  </si>
  <si>
    <t>"P3 v km 0+611,00" 2*2*(5,4+0,95)*0,7</t>
  </si>
  <si>
    <t>"P9 v km 1+175,00" 2*2*(5,4+0,95)*0,7</t>
  </si>
  <si>
    <t>"P11 v km 1+375,00" 2*2*(5,04+0,95)*0,7</t>
  </si>
  <si>
    <t>"P18 v km 2+069,00" 2*2*(5,9+0,95)*0,7</t>
  </si>
  <si>
    <t>"P20 v km 2+236,00" 2*(4,8+0,95)*0,7</t>
  </si>
  <si>
    <t>"P21 v km 2+475,00" (2*2,45+2,6+2*1,5+0,7)*0,7</t>
  </si>
  <si>
    <t>"P28 v km 3+678,30" 2*(4,0+0,95)*0,7</t>
  </si>
  <si>
    <t>274354211</t>
  </si>
  <si>
    <t>Bednění základových pasů - odstranění</t>
  </si>
  <si>
    <t>-187133108</t>
  </si>
  <si>
    <t>Bednění základových konstrukcí pasů, prahů, věnců a ostruh odstranění bednění</t>
  </si>
  <si>
    <t>274361116</t>
  </si>
  <si>
    <t>Výztuž základových pasů, prahů, věnců a ostruh z betonářské oceli 10 505</t>
  </si>
  <si>
    <t>1514996248</t>
  </si>
  <si>
    <t>Výztuž základových konstrukcí pasů, prahů, věnců a ostruh z betonářské oceli 10 505 (R) nebo BSt 500</t>
  </si>
  <si>
    <t>"základové pasy čel propustku z betonu C 30/37 XC4, XD3, XF4, , výztuž B500B v mn. 120 kg/m3 - odborný odhad" 41,15*0,12</t>
  </si>
  <si>
    <t>275321118</t>
  </si>
  <si>
    <t>Základové patky a bloky mostních konstrukcí ze ŽB C 30/37</t>
  </si>
  <si>
    <t>-815643368</t>
  </si>
  <si>
    <t>Základové konstrukce z betonu železového patky a bloky ve výkopu nebo na hlavách pilot C 30/37</t>
  </si>
  <si>
    <t>"základové patky čel propustku pod sjezdy DN500 v. 500mm z betonu C 30/37 XC4, XD3, XF4"</t>
  </si>
  <si>
    <t>(21*2*1,45*0,8)*0,5</t>
  </si>
  <si>
    <t>"základové patky čel propustku DN600 + DN800 + DN1000 v. 800mm z betonu C 30/37 XC4, XD3, XF4"</t>
  </si>
  <si>
    <t>(1*1,45*0,9+2*2*1,45*1,1+1*1,45*1,3)*0,8</t>
  </si>
  <si>
    <t>275354111</t>
  </si>
  <si>
    <t>Bednění základových patek - zřízení</t>
  </si>
  <si>
    <t>451894336</t>
  </si>
  <si>
    <t>Bednění základových konstrukcí patek a bloků zřízení</t>
  </si>
  <si>
    <t>"patky čel propustku DN500 + DN600 + DN800 + DN1000 v. 500mm, resp. 800mm"</t>
  </si>
  <si>
    <t>21*2*2*(1,45+0,8)*0,5+(1*2*(1,45+0,9)+2*2*2*(1,45+1,1)+1*2*(1,45+1,3))*0,8</t>
  </si>
  <si>
    <t>275354211</t>
  </si>
  <si>
    <t>Bednění základových patek - odstranění</t>
  </si>
  <si>
    <t>67472777</t>
  </si>
  <si>
    <t>Bednění základových konstrukcí patek a bloků odstranění bednění</t>
  </si>
  <si>
    <t>275361116</t>
  </si>
  <si>
    <t>Výztuž základových patek a bloků z betonářské oceli 10 505</t>
  </si>
  <si>
    <t>-1283608463</t>
  </si>
  <si>
    <t>Výztuž základových konstrukcí patek a bloků z betonářské oceli 10 505 (R) nebo BSt 500</t>
  </si>
  <si>
    <t>"základové patky čel propustku z betonu C 30/37 XC4, XD3, XF4, výztuž B500B v mn. 120 kg/m3 - odborný odhad" 32,016*0,12</t>
  </si>
  <si>
    <t>317321118</t>
  </si>
  <si>
    <t>Mostní římsy ze ŽB C 30/37</t>
  </si>
  <si>
    <t>944749958</t>
  </si>
  <si>
    <t>Římsy ze železového betonu C 30/37</t>
  </si>
  <si>
    <t>"římsy čel propustku z betonu C 30/37 XC4, XD3, XF4"</t>
  </si>
  <si>
    <t>"P3 v km 0+611,00" 2*5,4*0,5*0,25</t>
  </si>
  <si>
    <t>"P9 v km 1+175,00" 2*5,4*0,5*0,25</t>
  </si>
  <si>
    <t>"P11 v km 1+375,00" 2*5,04*0,5*0,25</t>
  </si>
  <si>
    <t>"P18 v km 2+069,00" 2*5,9*0,5*0,25</t>
  </si>
  <si>
    <t>"P20 v km 2+236,00" 4,8*0,5*0,25</t>
  </si>
  <si>
    <t>"P21 v km 2+475,00" 2*2,6*0,5*0,25</t>
  </si>
  <si>
    <t>"P28 v km 3+678,30" 2*4,0*0,5*0,25</t>
  </si>
  <si>
    <t>317353121</t>
  </si>
  <si>
    <t>Bednění mostních říms všech tvarů - zřízení</t>
  </si>
  <si>
    <t>-516088606</t>
  </si>
  <si>
    <t>Bednění mostní římsy zřízení všech tvarů</t>
  </si>
  <si>
    <t>"P3 v km 0+611,00" 2*2*(5,4+0,5)*0,25</t>
  </si>
  <si>
    <t>"P9 v km 1+175,00" 2*2*(5,4+0,5)*0,25</t>
  </si>
  <si>
    <t>"P11 v km 1+375,00" 2*2*(5,04+0,5)*0,25</t>
  </si>
  <si>
    <t>"P18 v km 2+069,00" 2*2*(5,9+0,5)*0,25</t>
  </si>
  <si>
    <t>"P20 v km 2+236,00" 2*(4,8+0,5)*0,25</t>
  </si>
  <si>
    <t>"P21 v km 2+475,00" 2*2*(2,6+0,5)*0,25</t>
  </si>
  <si>
    <t>"P28 v km 3+678,30" 2*2*(4,0+0,5)*0,25</t>
  </si>
  <si>
    <t>317353221</t>
  </si>
  <si>
    <t>Bednění mostních říms všech tvarů - odstranění</t>
  </si>
  <si>
    <t>-1767420642</t>
  </si>
  <si>
    <t>Bednění mostní římsy odstranění všech tvarů</t>
  </si>
  <si>
    <t>317361116</t>
  </si>
  <si>
    <t>Výztuž mostních říms z betonářské oceli 10 505</t>
  </si>
  <si>
    <t>-1668414560</t>
  </si>
  <si>
    <t>Výztuž mostních železobetonových říms z betonářské oceli 10 505 (R) nebo BSt 500</t>
  </si>
  <si>
    <t>"římsy čel propustku z betonu C 30/37 XC4, XD3, XF4, výztuž B500B v mn. 150 kg/m3 - odborný odhad" 7,685*0,15</t>
  </si>
  <si>
    <t>334323218</t>
  </si>
  <si>
    <t>Mostní křídla a závěrné zídky ze ŽB C 30/37</t>
  </si>
  <si>
    <t>-539759760</t>
  </si>
  <si>
    <t>Mostní křídla a závěrné zídky z betonu železového C 30/37</t>
  </si>
  <si>
    <t>"čela propustku a spadiště z betonu C 30/37 XC4, XD3, XF4"</t>
  </si>
  <si>
    <t>"P3 v km 0+611,00" 2*5,4*1,4*0,55-2*0,27</t>
  </si>
  <si>
    <t>"P9 v km 1+175,00" 2*5,4*1,55*0,55-2*0,27</t>
  </si>
  <si>
    <t>"P11 v km 1+375,00" 2*5,04*1,4*0,55-2*0,27</t>
  </si>
  <si>
    <t>"P18 v km 2+069,00" 2*5,9*1,65*0,55-2*0,43</t>
  </si>
  <si>
    <t>"P20 v km 2+236,00" 4,8*1,6*0,55-0,43+((2,2+2,1)*0,55+(1,9+1,8)*0,3)*2,451-0,43-0,15</t>
  </si>
  <si>
    <t>"P21 v km 2+475,00" 2,6*1,7*0,55-0,43+2*1,95*1,7*0,3/2+2,6*2,2*0,55-0,43+(2*1,9+2,0)*2,2*0,3</t>
  </si>
  <si>
    <t>"P28 v km 3+678,30" 2*4,0*1,15*0,55-2*0,15</t>
  </si>
  <si>
    <t>334352111</t>
  </si>
  <si>
    <t>Bednění mostních křídel a závěrných zídek ze systémového bednění s výplní z překližek - zřízení</t>
  </si>
  <si>
    <t>-476296795</t>
  </si>
  <si>
    <t>Bednění mostních křídel a závěrných zídek ze systémového bednění zřízení z překližek</t>
  </si>
  <si>
    <t>"P3 v km 0+611,00" 2*2*(5,4+0,55)*1,4</t>
  </si>
  <si>
    <t>"P9 v km 1+175,00" 2*2*(5,4+0,55)*1,55</t>
  </si>
  <si>
    <t>"P11 v km 1+375,00" 2*2*(5,04+0,55)*1,4</t>
  </si>
  <si>
    <t>"P18 v km 2+069,00" 2*2*(5,9+0,55)*1,65</t>
  </si>
  <si>
    <t>"P20 v km 2+236,00" 2*(4,8+0,55)*1,6+2*(1,6+1,8+2,2+2,4)*2,451</t>
  </si>
  <si>
    <t>"P21 v km 2+475,00 - u křídel počítána plocha bez zkosení, bez čel" (2*1,5+0,7+2*2,45+2,6)*1,7+(2*1,6+2*2,0+2*2,3+2*2,6)*2,2</t>
  </si>
  <si>
    <t>"P28 v km 3+678,30" 2*2*(4,0+0,55)*1,15</t>
  </si>
  <si>
    <t>334352211</t>
  </si>
  <si>
    <t>Bednění mostních křídel a závěrných zídek ze systémového bednění s výplní z překližek - odstranění</t>
  </si>
  <si>
    <t>953231498</t>
  </si>
  <si>
    <t>Bednění mostních křídel a závěrných zídek ze systémového bednění odstranění z překližek</t>
  </si>
  <si>
    <t>334353924</t>
  </si>
  <si>
    <t>Příplatek k bednění mostních pilířů a sloupů za prostup bez výřezu bednění</t>
  </si>
  <si>
    <t>1486506306</t>
  </si>
  <si>
    <t>Bednění mostních pilířů a sloupů konstantního průřezu ze systémového bednění Příplatek k ceně za prostup bez výřezu bednění</t>
  </si>
  <si>
    <t>"prostupy čel a spadišť DN600 + DN800 + DN1000" 3*0,55+6*0,9+6*1,3</t>
  </si>
  <si>
    <t>334361216</t>
  </si>
  <si>
    <t>Výztuž dříků opěr z betonářské oceli 10 505</t>
  </si>
  <si>
    <t>-2036547031</t>
  </si>
  <si>
    <t>Výztuž betonářská mostních konstrukcí opěr, úložných prahů, křídel, závěrných zídek, bloků ložisek, pilířů a sloupů z oceli 10 505 (R) nebo BSt 500 dříků opěr</t>
  </si>
  <si>
    <t>"čela propustku a spadiště z betonu C 30/37 XC4, XD3, XF4, výztuž B500B v mn. 150 kg/m3 - odborný odhad" 59,545*0,15</t>
  </si>
  <si>
    <t>451311111</t>
  </si>
  <si>
    <t>Podklad pod dlažbu z betonu prostého C 20/25 tl do 100 mm</t>
  </si>
  <si>
    <t>1817575023</t>
  </si>
  <si>
    <t>Podklad pod dlažbu z betonu prostého bez zvýšených nároků na prostředí tř. C 20/25 tl. do 100 mm</t>
  </si>
  <si>
    <t>Poznámka k položce:
rezerva 5% na nerovnost podkladu, ztratné</t>
  </si>
  <si>
    <t>"odláždění příkopů v rovině a ve svahu - podkladní beton tl. 100 mm z betonu C 20/25 XF3" 465,0*1,05+31*1,05</t>
  </si>
  <si>
    <t>-2013421824</t>
  </si>
  <si>
    <t>Poznámka k položce:
rezerva 10% na nerovnost podkladu a na provedení výplňových klínů u čel, resp. podkladních bloků</t>
  </si>
  <si>
    <t>"štěrkopískový hutněný polštář tl. 200mm pod lože propustků"</t>
  </si>
  <si>
    <t>"P1 v km 0+058,500" 14,5*1,5*1,1</t>
  </si>
  <si>
    <t>"P1.1 v km 0+165,00" 16,5*1,5*1,1</t>
  </si>
  <si>
    <t>"P1.2 v km 0+214,60" 14*1,5*1,1</t>
  </si>
  <si>
    <t>"P2 v km 0+343,89" 17*1,8*1,1</t>
  </si>
  <si>
    <t>"P2.1 v km 0+461,20" 15*1,5*1,1</t>
  </si>
  <si>
    <t>"P2.2 v km 0+461,20" 15*1,5*1,1</t>
  </si>
  <si>
    <t>"P3 v km 0+611,00" 17,69*1,8*1,1</t>
  </si>
  <si>
    <t>"P4 v km 0+686,000" 13,0*1,5*1,1</t>
  </si>
  <si>
    <t>"P5 v km 0+686,000" 13,0*1,5*1,1</t>
  </si>
  <si>
    <t>"P6 v km 0+900,000" 17,0*1,5*1,1</t>
  </si>
  <si>
    <t>"P-CH1 v km 0+909,00" 10*1,5*1,1</t>
  </si>
  <si>
    <t>"P7 v km 1+083,000" 13,0*1,5*1,1</t>
  </si>
  <si>
    <t>"P8 v km 1+083,000" 13,0*1,5*1,1</t>
  </si>
  <si>
    <t>"P9 v km 1+175,00" 20,55*1,8*1,1</t>
  </si>
  <si>
    <t>"P11 v km 1+375,00" 17,3*1,8*1,1</t>
  </si>
  <si>
    <t>"P12 v km 1+417,74" 24,0*1,8*1,1</t>
  </si>
  <si>
    <t>"P13 v km 1+483,000" 14,0*1,5*1,1</t>
  </si>
  <si>
    <t>"P14 v km 1+739,36" 14,0*1,5*1,1</t>
  </si>
  <si>
    <t>"P15 v km 1+936,00" 14,0*1,5*1,1</t>
  </si>
  <si>
    <t>"P16 v km 1+936,00" 14,0*1,5*1,1</t>
  </si>
  <si>
    <t>"P17 v km 2+035,32" 24,0*1,8*1,1</t>
  </si>
  <si>
    <t>"P18 v km 2+069,00" 25,3*1,8*1,1</t>
  </si>
  <si>
    <t>"P19 v km 2+228,00" 12,5*1,6*1,1</t>
  </si>
  <si>
    <t>"P20 v km 2+236,00" 14,65*1,8*1,1</t>
  </si>
  <si>
    <t>"P21 v km 2+475,00" 14,0*1,8*1,1</t>
  </si>
  <si>
    <t>"P22 v km 2+778,50" 14,0*1,5*1,1</t>
  </si>
  <si>
    <t>"P23 v km 3+030,50" 11,0*1,5*1,1</t>
  </si>
  <si>
    <t>"P24 v km 3+067,50" 14,5*1,5*1,1</t>
  </si>
  <si>
    <t>"P25 v km 3+317,50" 14,0*1,5*1,1</t>
  </si>
  <si>
    <t>"P26 v km 3+564,00" 14,0*1,5*1,1</t>
  </si>
  <si>
    <t>"P27 v km 3+650,00" 14,0*1,5*1,1</t>
  </si>
  <si>
    <t>"P28 v km 3+678,30" 12,95*1,6*1,1</t>
  </si>
  <si>
    <t>465513127</t>
  </si>
  <si>
    <t>Dlažba z lomového kamene na cementovou maltu s vyspárováním tl 200 mm</t>
  </si>
  <si>
    <t>157593599</t>
  </si>
  <si>
    <t>Dlažba z lomového kamene lomařsky upraveného na cementovou maltu, s vyspárováním cementovou maltou, tl. kamene 200 mm</t>
  </si>
  <si>
    <t>"odláždění příkopů v rovině a ve svahu"</t>
  </si>
  <si>
    <t>"P1 v km 0+058,500" 8</t>
  </si>
  <si>
    <t>"P1.1 v km 0+165,00" 8</t>
  </si>
  <si>
    <t>"P1.2 v km 0+214,60" 8</t>
  </si>
  <si>
    <t>"P2 v km 0+343,89" 5</t>
  </si>
  <si>
    <t>"P2.1 v km 0+461,20" 8</t>
  </si>
  <si>
    <t>"P2.2 v km 0+461,20" 8</t>
  </si>
  <si>
    <t>"P3 v km 0+611,00" 45</t>
  </si>
  <si>
    <t>"P4 v km 0+686,000" 8</t>
  </si>
  <si>
    <t>"P5 v km 0+686,000" 8</t>
  </si>
  <si>
    <t>"P6 v km 0+900,000" 8</t>
  </si>
  <si>
    <t>"P-CH1 v km 0+909,00" 8</t>
  </si>
  <si>
    <t>"P7 v km 1+083,000" 8</t>
  </si>
  <si>
    <t>"P8 v km 1+083,000" 8</t>
  </si>
  <si>
    <t>"P9 v km 1+175,00" 65</t>
  </si>
  <si>
    <t>"P11 v km 1+375,00" 48</t>
  </si>
  <si>
    <t>"P12 v km 1+417,74" 40</t>
  </si>
  <si>
    <t>"P13 v km 1+483,000" 8</t>
  </si>
  <si>
    <t>"P14 v km 1+739,36" 8</t>
  </si>
  <si>
    <t>"P15 v km 1+936,00" 8</t>
  </si>
  <si>
    <t>"P16 v km 1+936,00" 8</t>
  </si>
  <si>
    <t>"P17 v km 2+035,32" 8</t>
  </si>
  <si>
    <t>"P18 v km 2+069,00" 60</t>
  </si>
  <si>
    <t>"P19 v km 2+228,00" 6</t>
  </si>
  <si>
    <t>"P20 v km 2+236,00" 15</t>
  </si>
  <si>
    <t>"P21 v km 2+475,00" 5</t>
  </si>
  <si>
    <t>"P22 v km 2+778,50" 8</t>
  </si>
  <si>
    <t>"P23 v km 3+030,50" 8</t>
  </si>
  <si>
    <t>"P24 v km 3+067,50" 8</t>
  </si>
  <si>
    <t>"P25 v km 3+317,50" 8</t>
  </si>
  <si>
    <t>"P26 v km 3+564,00" 8</t>
  </si>
  <si>
    <t>"P27 v km 3+650,00" 8</t>
  </si>
  <si>
    <t>465513156</t>
  </si>
  <si>
    <t>Dlažba svahu u opěr z upraveného lomového žulového kamene tl 200 mm do lože C 25/30 pl do 10 m2</t>
  </si>
  <si>
    <t>485981172</t>
  </si>
  <si>
    <t>Dlažba svahu u mostních opěr z upraveného lomového žulového kamene s vyspárováním maltou MC 25, šíře spáry 15 mm do betonového lože C 25/30 tloušťky 200 mm, plochy do 10 m2</t>
  </si>
  <si>
    <t>"Obklad čel propustků lomovým kamenem"</t>
  </si>
  <si>
    <t>"P1 v km 0+058,500" 10</t>
  </si>
  <si>
    <t>465513157</t>
  </si>
  <si>
    <t>Dlažba svahu u opěr z upraveného lomového žulového kamene tl 200 mm do lože C 25/30 pl přes 10 m2</t>
  </si>
  <si>
    <t>-1686944237</t>
  </si>
  <si>
    <t>Dlažba svahu u mostních opěr z upraveného lomového žulového kamene s vyspárováním maltou MC 25, šíře spáry 15 mm do betonového lože C 25/30 tloušťky 200 mm, plochy přes 10 m2</t>
  </si>
  <si>
    <t>"P1.1 v km 0+165,00" 45</t>
  </si>
  <si>
    <t>"P1.2 v km 0+214,60" 18</t>
  </si>
  <si>
    <t>"P2 v km 0+343,89" 40</t>
  </si>
  <si>
    <t>"P2.1 v km 0+461,20" 36</t>
  </si>
  <si>
    <t>"P2.2 v km 0+461,20" 40</t>
  </si>
  <si>
    <t>"P4 v km 0+686,000" 20</t>
  </si>
  <si>
    <t>"P5 v km 0+686,000" 20</t>
  </si>
  <si>
    <t>"P6 v km 0+900,000" 30</t>
  </si>
  <si>
    <t>"P-CH1 v km 0+909,00" 20</t>
  </si>
  <si>
    <t>"P7 v km 1+083,000" 22</t>
  </si>
  <si>
    <t>"P8 v km 1+083,000" 22</t>
  </si>
  <si>
    <t>"P12 v km 1+417,74" 20</t>
  </si>
  <si>
    <t>"P13 v km 1+483,000" 22</t>
  </si>
  <si>
    <t>"P14 v km 1+739,36" 34</t>
  </si>
  <si>
    <t>"P15 v km 1+936,00" 25</t>
  </si>
  <si>
    <t>"P16 v km 1+936,00" 25</t>
  </si>
  <si>
    <t>"P17 v km 2+035,32" 25</t>
  </si>
  <si>
    <t>"P22 v km 2+778,50" 22</t>
  </si>
  <si>
    <t>"P23 v km 3+030,50" 15</t>
  </si>
  <si>
    <t>"P24 v km 3+067,50" 22</t>
  </si>
  <si>
    <t>"P25 v km 3+317,50" 28</t>
  </si>
  <si>
    <t>"P26 v km 3+564,00" 26</t>
  </si>
  <si>
    <t>"P27 v km 3+650,00" 24</t>
  </si>
  <si>
    <t>597161111</t>
  </si>
  <si>
    <t>Rigol dlážděný do lože z betonu tl 100 mm z lomového kamene</t>
  </si>
  <si>
    <t>-1966785292</t>
  </si>
  <si>
    <t>Rigol dlážděný do lože z betonu prostého tl. 100 mm, s vyplněním a zatřením spár cementovou maltou z lomového kamene tl. do 250 mm</t>
  </si>
  <si>
    <t>Poznámka k položce:
rezerva 20% na provedení dodláždění k ústí propustku</t>
  </si>
  <si>
    <t>"dlažba spadišť z LK celkové tl. 300mm"</t>
  </si>
  <si>
    <t>"P20 v km 2+236,00" 1,8*1,6*1,2</t>
  </si>
  <si>
    <t>"P21 v km 2+475,00" 2,0*1,6*1,2</t>
  </si>
  <si>
    <t>Trubní vedení</t>
  </si>
  <si>
    <t>822422111</t>
  </si>
  <si>
    <t>Montáž potrubí z trub TZH s integrovaným těsněním otevřený výkop sklon do 20 % DN 500</t>
  </si>
  <si>
    <t>1548425476</t>
  </si>
  <si>
    <t>Montáž potrubí z trub železobetonových hrdlových v otevřeném výkopu ve sklonu do 20 % s integrovaným těsněním DN 500</t>
  </si>
  <si>
    <t>Poznámka k položce:
vč. dodávky a osazení podkladních prefa prahů</t>
  </si>
  <si>
    <t>"P1 v km 0+058,500" 14,5</t>
  </si>
  <si>
    <t>"P1.1 v km 0+165,00" 16,5</t>
  </si>
  <si>
    <t>"P1.2 v km 0+214,60" 14</t>
  </si>
  <si>
    <t>"P2.1 v km 0+461,20" 15</t>
  </si>
  <si>
    <t>"P2.2 v km 0+461,20" 15</t>
  </si>
  <si>
    <t>"P4 v km 0+686,000" 13</t>
  </si>
  <si>
    <t>"P5 v km 0+686,000" 13</t>
  </si>
  <si>
    <t>"P6 v km 0+900,000" 17</t>
  </si>
  <si>
    <t>"P-CH1 v km 0+909,00" 10</t>
  </si>
  <si>
    <t>"P7 v km 1+083,000" 13</t>
  </si>
  <si>
    <t>"P8 v km 1+083,000" 13</t>
  </si>
  <si>
    <t>"P13 v km 1+483,000" 14</t>
  </si>
  <si>
    <t>"P14 v km 1+739,36" 14</t>
  </si>
  <si>
    <t>"P15 v km 1+936,00" 14</t>
  </si>
  <si>
    <t>"P16 v km 1+936,00" 14</t>
  </si>
  <si>
    <t>"P22 v km 2+778,50" 14</t>
  </si>
  <si>
    <t>"P23 v km 3+030,50" 11</t>
  </si>
  <si>
    <t>"P24 v km 3+067,50" 14,5</t>
  </si>
  <si>
    <t>"P25 v km 3+317,50" 14</t>
  </si>
  <si>
    <t>"P26 v km 3+564,00" 14</t>
  </si>
  <si>
    <t>"P27 v km 3+650,00" 14</t>
  </si>
  <si>
    <t>59222011</t>
  </si>
  <si>
    <t>trouba ŽB hrdlová DN 500</t>
  </si>
  <si>
    <t>487259573</t>
  </si>
  <si>
    <t>291,5</t>
  </si>
  <si>
    <t>291,5*1,015 'Přepočtené koeficientem množství</t>
  </si>
  <si>
    <t>822442111</t>
  </si>
  <si>
    <t>Montáž potrubí z trub TZH s integrovaným těsněním otevřený výkop sklon do 20 % DN 600</t>
  </si>
  <si>
    <t>-1303213154</t>
  </si>
  <si>
    <t>Montáž potrubí z trub železobetonových hrdlových v otevřeném výkopu ve sklonu do 20 % s integrovaným těsněním DN 600</t>
  </si>
  <si>
    <t>"P19 v km 2+228,00" 12,5</t>
  </si>
  <si>
    <t>"P28 v km 3+678,30" 12,95</t>
  </si>
  <si>
    <t>59222012</t>
  </si>
  <si>
    <t>-138285914</t>
  </si>
  <si>
    <t>25,45*1,015 'Přepočtené koeficientem množství</t>
  </si>
  <si>
    <t>822472111</t>
  </si>
  <si>
    <t>Montáž potrubí z trub TZH s integrovaným těsněním otevřený výkop sklon do 20 % DN 800</t>
  </si>
  <si>
    <t>2024220633</t>
  </si>
  <si>
    <t>Montáž potrubí z trub železobetonových hrdlových v otevřeném výkopu ve sklonu do 20 % s integrovaným těsněním DN 800</t>
  </si>
  <si>
    <t>"P2 v km 0+343,89" 17</t>
  </si>
  <si>
    <t>"P3 v km 0+611,00" 17,69</t>
  </si>
  <si>
    <t>"P9 v km 1+175,00" 20,55</t>
  </si>
  <si>
    <t>"P11 v km 1+375,00" 17,3</t>
  </si>
  <si>
    <t>"P17 v km 2+035,32" 24</t>
  </si>
  <si>
    <t>59222002</t>
  </si>
  <si>
    <t>trouba ŽB hrdlová DN 800</t>
  </si>
  <si>
    <t>2064506579</t>
  </si>
  <si>
    <t>96,54*1,015 'Přepočtené koeficientem množství</t>
  </si>
  <si>
    <t>822492111</t>
  </si>
  <si>
    <t>Montáž potrubí z trub TZH s integrovaným těsněním otevřený výkop sklon do 20 % DN 1000</t>
  </si>
  <si>
    <t>-1095586762</t>
  </si>
  <si>
    <t>Montáž potrubí z trub železobetonových hrdlových v otevřeném výkopu ve sklonu do 20 % s integrovaným těsněním DN 1000</t>
  </si>
  <si>
    <t>"P12 v km 1+417,74" 24</t>
  </si>
  <si>
    <t>"P18 v km 2+069,00" 25,3</t>
  </si>
  <si>
    <t>"P20 v km 2+236,00" 14,65</t>
  </si>
  <si>
    <t>"P21 v km 2+475,00" 14</t>
  </si>
  <si>
    <t>59222003</t>
  </si>
  <si>
    <t>trouba ŽB hrdlová DN 1000</t>
  </si>
  <si>
    <t>309558696</t>
  </si>
  <si>
    <t>77,95</t>
  </si>
  <si>
    <t>77,95*1,015 'Přepočtené koeficientem množství</t>
  </si>
  <si>
    <t>977211111</t>
  </si>
  <si>
    <t>Řezání stěnovou pilou ŽB kcí s výztuží průměru do 16 mm hl do 200 mm</t>
  </si>
  <si>
    <t>-1463647249</t>
  </si>
  <si>
    <t>Řezání konstrukcí stěnovou pilou železobetonových průměru řezané výztuže do 16 mm hloubka řezu do 200 mm</t>
  </si>
  <si>
    <t>"šikmé seříznutí trub propustků pod sjezdy DN500 + DN600 + DN800 + DN1000" 21*2*1,5+1*2*1,8+2*2*2,5+1*2*3,1</t>
  </si>
  <si>
    <t>"krácení trub ostatních propustků - průměrná délka řezu 3,0m" 7*3,0</t>
  </si>
  <si>
    <t>985311112</t>
  </si>
  <si>
    <t>Reprofilace stěn cementovými sanačními maltami tl 20 mm</t>
  </si>
  <si>
    <t>628361372</t>
  </si>
  <si>
    <t>Reprofilace betonu sanačními maltami na cementové bázi ručně stěn, tloušťky přes 10 do 20 mm</t>
  </si>
  <si>
    <t>"úprava ploch seříznutých trub propustků pod sjezdy DN500 + DN600 + DN800 + DN1000" (21*2*1,5+1*2*1,8+2*2*2,5+1*2*3,1)*0,15</t>
  </si>
  <si>
    <t>-1065538780</t>
  </si>
  <si>
    <t>998274125</t>
  </si>
  <si>
    <t>Příplatek k přesunu hmot pro trubní vedení z trub betonových za zvětšený přesun hmot do 1000 m</t>
  </si>
  <si>
    <t>-1042206273</t>
  </si>
  <si>
    <t>Přesun hmot pro trubní vedení hloubené z trub betonových nebo železobetonových Příplatek k cenám za zvětšený přesun přes vymezenou největší dopravní vzdálenost přes 500 do 1000 m</t>
  </si>
  <si>
    <t>711511102</t>
  </si>
  <si>
    <t>Provedení hydroizolace potrubí za studena asfaltovým lakem</t>
  </si>
  <si>
    <t>-219664719</t>
  </si>
  <si>
    <t>Provedení izolace potrubí, nádrží, stok a kanalizačních šachet natěradly a tmely za studena nátěrem lakem asfaltovým</t>
  </si>
  <si>
    <t>"nátěr potrubí vč. rubu čel, říms a spadišť"</t>
  </si>
  <si>
    <t>"P1 v km 0+058,500" 14,5*1,5</t>
  </si>
  <si>
    <t>"P1.1 v km 0+165,00" 16,5*1,5</t>
  </si>
  <si>
    <t>"P1.2 v km 0+214,60" 14*1,5</t>
  </si>
  <si>
    <t>"P2 v km 0+343,89" 17,0*2,2</t>
  </si>
  <si>
    <t>"P2.1 v km 0+461,20" 15*1,5</t>
  </si>
  <si>
    <t>"P2.2 v km 0+461,20" 15*1,5</t>
  </si>
  <si>
    <t>"P3 v km 0+611,00" 17,69*2,2+2*15,5</t>
  </si>
  <si>
    <t>"P4 v km 0+686,000" 13,0*1,5</t>
  </si>
  <si>
    <t>"P5 v km 0+686,000" 13,0*1,5</t>
  </si>
  <si>
    <t>"P6 v km 0+900,000" 17,0*1,5</t>
  </si>
  <si>
    <t>"P-CH1 v km 0+909,00" 10*1,5</t>
  </si>
  <si>
    <t>"P7 v km 1+083,000" 13,0*1,5</t>
  </si>
  <si>
    <t>"P8 v km 1+083,000" 13,0*1,5</t>
  </si>
  <si>
    <t>"P9 v km 1+175,00" 20,55*2,2+2*15,5</t>
  </si>
  <si>
    <t>"P11 v km 1+375,00" 17,3*2,2+2*13,5</t>
  </si>
  <si>
    <t>"P12 v km 1+417,74" 24,0*2,9</t>
  </si>
  <si>
    <t>"P13 v km 1+483,000" 14,0*1,5</t>
  </si>
  <si>
    <t>"P14 v km 1+739,36" 14,0*1,5</t>
  </si>
  <si>
    <t>"P15 v km 1+936,00" 14,0*1,5</t>
  </si>
  <si>
    <t>"P16 v km 1+936,00" 14,0*1,5</t>
  </si>
  <si>
    <t>"P17 v km 2+035,32" 24,0*2,2</t>
  </si>
  <si>
    <t>"P18 v km 2+069,00" 25,3*2,9+2*17,5</t>
  </si>
  <si>
    <t>"P19 v km 2+228,00" 12,5*1,8</t>
  </si>
  <si>
    <t>"P20 v km 2+236,00" 14,65*2,9+13,5+28</t>
  </si>
  <si>
    <t>"P21 v km 2+475,00" 14*2,9+19+28</t>
  </si>
  <si>
    <t>"P22 v km 2+778,50" 14,0*1,5</t>
  </si>
  <si>
    <t>"P23 v km 3+030,50" 11,0*1,5</t>
  </si>
  <si>
    <t>"P24 v km 3+067,50" 14,5*1,5</t>
  </si>
  <si>
    <t>"P25 v km 3+317,50" 14,0*1,5</t>
  </si>
  <si>
    <t>"P26 v km 3+564,00" 14,0*1,5</t>
  </si>
  <si>
    <t>"P27 v km 3+650,00" 14,0*1,5</t>
  </si>
  <si>
    <t>"P28 v km 3+678,30" 12,95*1,8+2*11,5</t>
  </si>
  <si>
    <t>-1936349723</t>
  </si>
  <si>
    <t>1157,003</t>
  </si>
  <si>
    <t>1157,003*0,00035 'Přepočtené koeficientem množství</t>
  </si>
  <si>
    <t>-1388437173</t>
  </si>
  <si>
    <t>SO 101.105 - Komunikace – Demolice stávající komunikace / rekultivace</t>
  </si>
  <si>
    <t>113107222</t>
  </si>
  <si>
    <t>Odstranění podkladu z kameniva drceného tl 200 mm strojně pl přes 200 m2</t>
  </si>
  <si>
    <t>-1405702145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</si>
  <si>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</si>
  <si>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"Bourání vjezdu -ŠD tl. 200mm" 285</t>
  </si>
  <si>
    <t>-279344845</t>
  </si>
  <si>
    <t>Poznámka k položce:
kamenivo z trasy stávající vozovky použito v rámci HTÚ na provedení Sanace pláně</t>
  </si>
  <si>
    <t>"Demolice stávající komunikace - ŠD tl. 220mm" 22838</t>
  </si>
  <si>
    <t>113107230</t>
  </si>
  <si>
    <t>Odstranění podkladu z betonu prostého tl 100 mm strojně pl přes 200 m2</t>
  </si>
  <si>
    <t>-1495773849</t>
  </si>
  <si>
    <t>Odstranění podkladů nebo krytů strojně plochy jednotlivě přes 200 m2 s přemístěním hmot na skládku na vzdálenost do 20 m nebo s naložením na dopravní prostředek z betonu prostého, o tl. vrstvy do 100 mm</t>
  </si>
  <si>
    <t>"Bourání vjezdu - KSC tl. 100mm" 285</t>
  </si>
  <si>
    <t>113107231</t>
  </si>
  <si>
    <t>Odstranění podkladu z betonu prostého tl 150 mm strojně pl přes 200 m2</t>
  </si>
  <si>
    <t>1818805825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</si>
  <si>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</si>
  <si>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"Demolice stávající komunikace - KSC tl. 130mm" 22838</t>
  </si>
  <si>
    <t>113154435</t>
  </si>
  <si>
    <t>Frézování živičného krytu tl 200 mm pruh š 2 m pl přes 10000 m2 bez překážek v trase</t>
  </si>
  <si>
    <t>-1397798276</t>
  </si>
  <si>
    <t>Frézování živičného podkladu nebo krytu s naložením na dopravní prostředek plochy přes 10 000 m2 bez překážek v trase pruhu šířky do 2 m, tloušťky vrstvy 200 mm</t>
  </si>
  <si>
    <t>Poznámka k položce:
hmotnost sutě upravena na tl. 150mm</t>
  </si>
  <si>
    <t>"Demolice stávající komunikace - asfaltové vrstvy tl. 150mm" 22838</t>
  </si>
  <si>
    <t>122251107</t>
  </si>
  <si>
    <t>Odkopávky a prokopávky nezapažené v hornině třídy těžitelnosti I, skupiny 3 objem přes 5000 m3 strojně</t>
  </si>
  <si>
    <t>-937498818</t>
  </si>
  <si>
    <t>Odkopávky a prokopávky nezapažené strojně v hornině třídy těžitelnosti I skupiny 3 přes 5 000 m3</t>
  </si>
  <si>
    <t>"odkop stávajícího zemního tělesa - predikce horniny tř. 3 = 75%" 9883*0,75</t>
  </si>
  <si>
    <t>122351106</t>
  </si>
  <si>
    <t>Odkopávky a prokopávky nezapažené v hornině třídy těžitelnosti II, skupiny 4 objem do 5000 m3 strojně</t>
  </si>
  <si>
    <t>467423064</t>
  </si>
  <si>
    <t>Odkopávky a prokopávky nezapažené strojně v hornině třídy těžitelnosti II skupiny 4 přes 1 000 do 5 000 m3</t>
  </si>
  <si>
    <t>"odkop stávajícího zemního tělesa - predikce horniny tř. 4 = 25%" 9883*0,25</t>
  </si>
  <si>
    <t>-1371036240</t>
  </si>
  <si>
    <t>162751137-1</t>
  </si>
  <si>
    <t>Vodorovné přemístění výkopku/sypaniny z horniny třídy těžitelnosti II, skupiny 4 a 5 na recyklační středisko nebo skládku dle dodavatele stavby včetně uložení</t>
  </si>
  <si>
    <t>1922096394</t>
  </si>
  <si>
    <t>Vodorovné přemístění výkopku nebo sypaniny po suchu na obvyklém dopravním prostředku, bez naložení výkopku, z horniny třídy těžitelnosti II na vzdálenost skupiny 4 a 5 na recyklační středisko nebo skládku dle dodavatele stavby včetně uložení</t>
  </si>
  <si>
    <t>127847481</t>
  </si>
  <si>
    <t>"odkop stávajícího zemního tělesa" 9883</t>
  </si>
  <si>
    <t>9883*1,8 'Přepočtené koeficientem množství</t>
  </si>
  <si>
    <t>997221551-0</t>
  </si>
  <si>
    <t>Vodorovná doprava suti na meziskládku a z meziskládky ze sypkých materiálů na vzdálenost dle dodavatele stavby</t>
  </si>
  <si>
    <t>1842827388</t>
  </si>
  <si>
    <t>Vodorovná doprava suti na meziskládku nebo z meziskládky bez naložení, ale se složením a s hrubým urovnáním ze sypkých materiálů, na vzdálenost dle dodavatele stavby</t>
  </si>
  <si>
    <t>"kamenivo - trasa - odvoz na meziskládku" 10048,72</t>
  </si>
  <si>
    <t>992867884</t>
  </si>
  <si>
    <t>"kamenivo - vjezdy" 82,65</t>
  </si>
  <si>
    <t>819260833</t>
  </si>
  <si>
    <t>Vodorovná doprava suti na sklad objednatele bez naložení, ale se složením a s hrubým urovnáním ze sypkých materiálů - na sklad SÚS</t>
  </si>
  <si>
    <t>"frézovaná" 8769,792</t>
  </si>
  <si>
    <t>-1399816361</t>
  </si>
  <si>
    <t>"beton" 68,4+7422,35</t>
  </si>
  <si>
    <t>997221861</t>
  </si>
  <si>
    <t>Poplatek za uložení stavebního odpadu na recyklační skládce (skládkovné) z prostého betonu pod kódem 17 01 01</t>
  </si>
  <si>
    <t>-307962552</t>
  </si>
  <si>
    <t>Poplatek za uložení stavebního odpadu na recyklační skládce (skládkovné) z prostého betonu zatříděného do Katalogu odpadů pod kódem 17 01 01</t>
  </si>
  <si>
    <t>32256979</t>
  </si>
  <si>
    <t>SO 101.801 - Komunikace – Skrývka ornice</t>
  </si>
  <si>
    <t>121103111</t>
  </si>
  <si>
    <t>Skrývka zemin schopných zúrodnění v rovině a svahu do 1:5</t>
  </si>
  <si>
    <t>-539923817</t>
  </si>
  <si>
    <t>Skrývka zemin schopných zúrodnění v rovině a ve sklonu do 1:5</t>
  </si>
  <si>
    <t>"Odhumusování ploch zařízení staveniště v tl. 200mm s naložením na dopravní prostředek" 10020*0,2</t>
  </si>
  <si>
    <t>"Odhumusování ZPF - orná půda s naložením na dopravní prostředek" 15258,8</t>
  </si>
  <si>
    <t>"Odhumusování ZPF - trvalý travní porost s naložením na dopravní prostředek" 1280,0</t>
  </si>
  <si>
    <t>121151123</t>
  </si>
  <si>
    <t>Sejmutí ornice plochy přes 500 m2 tl vrstvy do 200 mm strojně</t>
  </si>
  <si>
    <t>1496903752</t>
  </si>
  <si>
    <t>Sejmutí ornice strojně při souvislé ploše přes 500 m2, tl. vrstvy do 200 mm</t>
  </si>
  <si>
    <t>"Odhumusování ploch skládek ornice v tl. 200mm s přesunem v rámci těchto ploch" 8300</t>
  </si>
  <si>
    <t>-1347203690</t>
  </si>
  <si>
    <t>"Ornice - doprava na meziskládku (viz Poznámka)" 18542,8</t>
  </si>
  <si>
    <t>"Obnova ploch zařízení staveniště v tl. 200mm - doprava z meziskládky" 10020*0,2</t>
  </si>
  <si>
    <t>1687086926</t>
  </si>
  <si>
    <t>181151311</t>
  </si>
  <si>
    <t>Plošná úprava terénu přes 500 m2 zemina tř 1 až 4 nerovnosti do 100 mm v rovinně a svahu do 1:5</t>
  </si>
  <si>
    <t>-1400253901</t>
  </si>
  <si>
    <t>Plošná úprava terénu v zemině tř. 1 až 4 s urovnáním povrchu bez doplnění ornice souvislé plochy přes 500 m2 při nerovnostech terénu přes 50 do 100 mm v rovině nebo na svahu do 1:5</t>
  </si>
  <si>
    <t>"Odhumusování ploch zařízení staveniště v tl. 200mm a srovnání" 10020</t>
  </si>
  <si>
    <t>"Odhumusování ploch skládek ornice v tl. 200mm a srovnání" 8300</t>
  </si>
  <si>
    <t>181301113</t>
  </si>
  <si>
    <t>1809505985</t>
  </si>
  <si>
    <t>"Obnova ploch zařízení staveniště v tl. 200mm - materiál s dovozem z meziskládky" 10020</t>
  </si>
  <si>
    <t>"Obnova ploch skládek ornice v tl. 200mm (mimo pozemek č. 919/2) - materiál na místě" 4800</t>
  </si>
  <si>
    <t>181305111</t>
  </si>
  <si>
    <t>Převrstvení ornice na skládce</t>
  </si>
  <si>
    <t>1825389637</t>
  </si>
  <si>
    <t>"Ošetření přebytku ornice ze stavby"</t>
  </si>
  <si>
    <t>"Zpětně použitý materiál - viz. SO 101.101 - odpočet" -9869,643</t>
  </si>
  <si>
    <t>183405211</t>
  </si>
  <si>
    <t>Výsev trávníku hydroosevem na ornici</t>
  </si>
  <si>
    <t>1366584154</t>
  </si>
  <si>
    <t>Poznámka k položce:
složení výsevné směsi bude stanoveno dle doporučení TP 99 s tím, že pro severní ( západní) svahy bude část podílu psinečků v rozsahu 5% hm. nahražena Trifolium repens a pro jižní (východní) svahy bude část podílu psinečků v rozsahu 5% hm. nahražena Lotus corniculatus</t>
  </si>
  <si>
    <t>"Výsev hydroosevem se stabilizací podkladu"</t>
  </si>
  <si>
    <t>00572474</t>
  </si>
  <si>
    <t>osivo směs travní krajinná-svahová</t>
  </si>
  <si>
    <t>kg</t>
  </si>
  <si>
    <t>262648341</t>
  </si>
  <si>
    <t>"výsev 8g/m2" 14820*8/1000</t>
  </si>
  <si>
    <t>185803112-1</t>
  </si>
  <si>
    <t>Ošetření trávníku - rozvojová péče</t>
  </si>
  <si>
    <t>-1419014785</t>
  </si>
  <si>
    <t>Poznámka k položce:
zálivka trávníku + 4 seče během prvních 12-měsíců od založení; výběrové odplevelení 1x za rok, 2 vegetační
sezóny po sobě (dvouděložné plevele Cirsium, Rumex. Reynoutria)</t>
  </si>
  <si>
    <t>"rozvojová péče travního porostu" 14820</t>
  </si>
  <si>
    <t>998231311</t>
  </si>
  <si>
    <t>Přesun hmot pro sadovnické a krajinářské úpravy vodorovně do 5000 m</t>
  </si>
  <si>
    <t>922605628</t>
  </si>
  <si>
    <t>Přesun hmot pro sadovnické a krajinářské úpravy - strojně dopravní vzdálenost do 5000 m</t>
  </si>
  <si>
    <t>SO 101.802 - Komunikace - HTÚ</t>
  </si>
  <si>
    <t>122151107</t>
  </si>
  <si>
    <t>Odkopávky a prokopávky nezapažené v hornině třídy těžitelnosti I, skupiny 1 a 2 objem přes 5000 m3 strojně</t>
  </si>
  <si>
    <t>-525048432</t>
  </si>
  <si>
    <t>Odkopávky a prokopávky nezapažené strojně v hornině třídy těžitelnosti I skupiny 1 a 2 přes 5 000 m3</t>
  </si>
  <si>
    <t>"Zářez - predikce horniny tř. 1 a 2 = 70%" 62995*0,7</t>
  </si>
  <si>
    <t>-211932442</t>
  </si>
  <si>
    <t>"Zářez - predikce horniny tř. 3 = 25%" 62995*0,25</t>
  </si>
  <si>
    <t>1825997985</t>
  </si>
  <si>
    <t>"Zářez - predikce horniny tř. 4 = 5%" 62995*0,05</t>
  </si>
  <si>
    <t>677336830</t>
  </si>
  <si>
    <t>Poznámka k položce:
převažující třída těžitelnost I.</t>
  </si>
  <si>
    <t>"Výkop materiálu vhodného pro zpětné použití - doprava  na meziskládku" 24472</t>
  </si>
  <si>
    <t>"Násyp - doprava z meziskládky" 24472</t>
  </si>
  <si>
    <t>"Použití podkladní ŠD (prům. tl. 220 mm) stávající komunikace z SO 101.105 Rekultivace na sanaci podloží - doprava z meziskládky" 22838*0,22</t>
  </si>
  <si>
    <t>"Násyp v rámci SO 101.101 Komunikace - materiál z tohoto SO - doprava na meziskládku" 3227,9</t>
  </si>
  <si>
    <t>821013699</t>
  </si>
  <si>
    <t>"Zářez" 62995</t>
  </si>
  <si>
    <t>"Násyp v rámci SO 101.802 HTÚ - odpočet" -24472</t>
  </si>
  <si>
    <t>"Násyp v rámci SO 101.101 Komunikace - odpočet" -3227,9</t>
  </si>
  <si>
    <t>283929059</t>
  </si>
  <si>
    <t>"Násyp - doprava z meziskládky (součástí položky je i výběr vhodného materiálu)" 24472</t>
  </si>
  <si>
    <t>171152121</t>
  </si>
  <si>
    <t>Uložení sypaniny z hornin nesoudržných kamenitých do násypů zhutněných silnic a dálnic</t>
  </si>
  <si>
    <t>-2103090807</t>
  </si>
  <si>
    <t>Uložení sypaniny do zhutněných násypů pro silnice, dálnice a letiště s rozprostřením sypaniny ve vrstvách, s hrubým urovnáním a uzavřením povrchu násypu z hornin nesoudržných kamenitých</t>
  </si>
  <si>
    <t>"Sanace - uložení, resp. zavibrování kameniva v trase vozovky dle úseků (IG průzkum), zahrnuje přehutnění na požadovanou úroveň do 100% PS"</t>
  </si>
  <si>
    <t>"úsek č. 2 - staničení 0,10 - 0,26" 1760*0,2</t>
  </si>
  <si>
    <t>"úsek č. 3 - staničení 0,26 - 0,33" 770*0,5</t>
  </si>
  <si>
    <t>"úsek č. 4 - staničení 0,33 - 0,49" 2426*0,2</t>
  </si>
  <si>
    <t>"úsek č. 5 - staničení 0,49 - 0,72" 6820*0,3</t>
  </si>
  <si>
    <t>"úsek č. 6 - staničení 0,72 - 1,07" 3854*0,2</t>
  </si>
  <si>
    <t>"úsek č. 7 - staničení 1,07 - 1,52" 14047*0,3</t>
  </si>
  <si>
    <t>"úsek č. 8 - staničení 1,52 - 2,35" 13310*0,3</t>
  </si>
  <si>
    <t>"úsek č. 11 - staničení 2,55 - 3,03" 5522*0,3</t>
  </si>
  <si>
    <t>"úsek č. 12 - staničení 3,03 - 3,12" 1100*0,5</t>
  </si>
  <si>
    <t>"úsek č. 13 - staničení 3,12 - 3,28" 3135*0,5</t>
  </si>
  <si>
    <t>"úsek č. 15 - staničení 3,43 - 3,52" 1683*0,4</t>
  </si>
  <si>
    <t>58344197</t>
  </si>
  <si>
    <t>štěrkodrť frakce 0/63</t>
  </si>
  <si>
    <t>2059543595</t>
  </si>
  <si>
    <t>"Sanace - zavibrování kameniva v trase vozovky dle jednotlivých úseků (IG průzkum)" 16693,4</t>
  </si>
  <si>
    <t>"Použití podkladní ŠD (prům. tl. 220 mm) stávající komunikace z SO 101.105 Rekultivace - odpočet" -22838*0,22</t>
  </si>
  <si>
    <t>11669,04*2,1 'Přepočtené koeficientem množství</t>
  </si>
  <si>
    <t>-868055067</t>
  </si>
  <si>
    <t>35295,1*1,8 'Přepočtené koeficientem množství</t>
  </si>
  <si>
    <t>215901101-1</t>
  </si>
  <si>
    <t>Zhutnění podloží z hornin soudržných do 95% PS</t>
  </si>
  <si>
    <t>284605052</t>
  </si>
  <si>
    <t>Zhutnění podloží pod násypy z rostlé horniny tř. 1 až 4 z hornin soudružných do 95 % PS</t>
  </si>
  <si>
    <t>"Sanace - zhutnění podloží"</t>
  </si>
  <si>
    <t>"úsek č. 1 - staničení 0,00 - 0,10" 1100</t>
  </si>
  <si>
    <t>561081121</t>
  </si>
  <si>
    <t>Zřízení podkladu ze zeminy upravené vápnem, cementem, směsnými pojivy tl 500 mm plochy do 5000 m2</t>
  </si>
  <si>
    <t>-1217144446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</si>
  <si>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450 do 500 mm</t>
  </si>
  <si>
    <t>"Sanace - zlepšení pláně vápněním do 0,5m se zhutněním"</t>
  </si>
  <si>
    <t>"úsek č. 9 - staničení 2,35 - 2,42" 825</t>
  </si>
  <si>
    <t>"úsek č. 10 - staničení 2,42 - 2,55" 1744</t>
  </si>
  <si>
    <t>"úsek č. 14 - staničení 3,28-3,43" 2646</t>
  </si>
  <si>
    <t>"úsek č. 16 - staničení 3,52-3,73" 3460</t>
  </si>
  <si>
    <t>58530170</t>
  </si>
  <si>
    <t>vápno nehašené CL 90-Q pro úpravu zemin standardní</t>
  </si>
  <si>
    <t>799219475</t>
  </si>
  <si>
    <t>"Sanace - zlepšení pláně vápněním do 0,5m - předpoklad mn. vápna 3%, upřesní geolog stavby na základě výsledků zkoušek zemin"</t>
  </si>
  <si>
    <t>"úsek č. 9 - staničení 2,35 - 2,42" 825*0,5*53/1000</t>
  </si>
  <si>
    <t>"úsek č. 10 - staničení 2,42 - 2,55" 1744*0,5*53/1000</t>
  </si>
  <si>
    <t>"úsek č. 14 - staničení 3,28-3,43" 2646*0,5*53/1000</t>
  </si>
  <si>
    <t>"úsek č. 16 - staničení 3,52-3,73" 3460*0,5*53/1000</t>
  </si>
  <si>
    <t>-1776801231</t>
  </si>
  <si>
    <t>-1705310856</t>
  </si>
  <si>
    <t>SO 101.803 - Komunikace – Sadové úpravy</t>
  </si>
  <si>
    <t>534468175</t>
  </si>
  <si>
    <t>"výměna půdy při výsadbě stromů" 14</t>
  </si>
  <si>
    <t>1375967096</t>
  </si>
  <si>
    <t>14*1,8 'Přepočtené koeficientem množství</t>
  </si>
  <si>
    <t>183102214</t>
  </si>
  <si>
    <t>Jamky pro výsadbu s výměnou 50 % půdy zeminy tř 1 až 4 objem do 0,125 m3 ve svahu do 1:2</t>
  </si>
  <si>
    <t>-1558348335</t>
  </si>
  <si>
    <t>Hloubení jamek pro vysazování rostlin v zemině tř.1 až 4 s výměnou půdy z 50% na svahu přes 1:5 do 1:2, objemu přes 0,05 do 0,125 m3</t>
  </si>
  <si>
    <t>"Výsadba solitérních stromů vel. 10-12" 224</t>
  </si>
  <si>
    <t>10321100</t>
  </si>
  <si>
    <t>zahradní substrát pro výsadbu VL</t>
  </si>
  <si>
    <t>1483882335</t>
  </si>
  <si>
    <t>224*0,0625 'Přepočtené koeficientem množství</t>
  </si>
  <si>
    <t>183112129</t>
  </si>
  <si>
    <t>Hloubení jamek bez výměny půdy zeminy tř 1 až 4 objem do 0,005 m3 ve svahu do 1:2</t>
  </si>
  <si>
    <t>1559137621</t>
  </si>
  <si>
    <t>Hloubení jamek pro vysazování rostlin v zemině tř.1 až 4 bez výměny půdy na svahu přes 1:5 do 1:2, objemu přes 0,002 do 0,005 m3</t>
  </si>
  <si>
    <t>"Výsadba keřů do pásů jednořadá, 2 ks / 1m" 1285*2</t>
  </si>
  <si>
    <t>"Výsadba keřů do pásů dvouřadá, 4 ks / 1m" 997*4</t>
  </si>
  <si>
    <t>456194165</t>
  </si>
  <si>
    <t>"Ohumusování svahů, tl. 150mm s promítnutím plochy svahu" 53893</t>
  </si>
  <si>
    <t>-172977563</t>
  </si>
  <si>
    <t>"výsev 8g/m2" 65797,7*8/1000</t>
  </si>
  <si>
    <t>184102124</t>
  </si>
  <si>
    <t>Výsadba dřeviny s balem D do 0,5 m do jamky se zalitím ve svahu do 1:2</t>
  </si>
  <si>
    <t>1451138613</t>
  </si>
  <si>
    <t>Výsadba dřeviny s balem do předem vyhloubené jamky se zalitím na svahu přes 1:5 do 1:2, při průměru balu přes 400 do 500 mm</t>
  </si>
  <si>
    <t>Poznámka k položce:
výsadba do jam min 0,1 m3, školkařské výpěstky vel 10-12, stromy s balem; s vylepšením
substrátu agrogelem 0,1 kg/strom (ref. TerraCottem), zásobní hnojení s dlouhodobou účinností, 40 g/ strom (ref. Silvamix), zahrnutí, vytvoření stromové mísy, zálivka; komparativní řez</t>
  </si>
  <si>
    <t>02650515-1</t>
  </si>
  <si>
    <t>strom listnatý, školkařský výpěstek vel. 10-12 s balem</t>
  </si>
  <si>
    <t>-537951312</t>
  </si>
  <si>
    <t>184102411</t>
  </si>
  <si>
    <t>Výsadba keře bez balu v do 1 m do jamky se zalitím ve svahu do 1:2</t>
  </si>
  <si>
    <t>-801116794</t>
  </si>
  <si>
    <t>Výsadba keře bez balu do předem vyhloubené jamky se zalitím na svahu přes 1:5 do 1:2 výšky do 1 m v terénu</t>
  </si>
  <si>
    <t>Poznámka k položce:
výsadba 2 ks keřů na 1 bm prvku, resp. 4 ks keřů na 1 bm prvku (rastr 2 ks/m v každé řadě), mulčování 0,5 m2 na 1 bm prvku; v případě směsi taxonů tvořit shluky 5 -50 -ti kusů; v případě zastoupení poléhavého podrostového taxonu, tento vysazovat pravidelně rozptýlený v ploše prvku;
výsadba do jamek 0,005 m3 se zásobním hnojením a doplněním půdního kondicionéru (Silvamix 10g, Terracotem 20 g)</t>
  </si>
  <si>
    <t>02650531-1</t>
  </si>
  <si>
    <t>keř velikosti 40-60</t>
  </si>
  <si>
    <t>921141222</t>
  </si>
  <si>
    <t>Poznámka k položce:
dle pásem:
a)
Crataegus sp (místně příslušný taxon , pravděpodobně Crataegus macrocarpa) 20%
Swida sanquinea 10%
Amelanchier ovalis 20%
Acer campestre 5%
Cotoneaster interigerimus 30%
Euonymus europaeus 15%
b)
Spiraea bilardii 20%
Frangula alnus 10%
Cotoneaster multiflorus 5%
Lonicera xylosteum 20%
Ribes alpinum 20%
Rosa glauca 5%
Acer ginala 20%</t>
  </si>
  <si>
    <t>184215132</t>
  </si>
  <si>
    <t>Ukotvení kmene dřevin třemi kůly D do 0,1 m délky do 2 m</t>
  </si>
  <si>
    <t>374732219</t>
  </si>
  <si>
    <t>Ukotvení dřeviny kůly třemi kůly, délky přes 1 do 2 m</t>
  </si>
  <si>
    <t>Poznámka k položce:
vč. úvazku a plastové chráničky kmene</t>
  </si>
  <si>
    <t>05217108-1</t>
  </si>
  <si>
    <t>tyče dřevěné v kůře D 80mm dl 1,5m</t>
  </si>
  <si>
    <t>-1730235217</t>
  </si>
  <si>
    <t>"Výsadba solitérních stromů vel. 10-12" 224*3</t>
  </si>
  <si>
    <t>184911422</t>
  </si>
  <si>
    <t>Mulčování rostlin kůrou tl. do 0,1 m ve svahu do 1:2</t>
  </si>
  <si>
    <t>1398446847</t>
  </si>
  <si>
    <t>Mulčování vysazených rostlin mulčovací kůrou, tl. do 100 mm na svahu přes 1:5 do 1:2</t>
  </si>
  <si>
    <t>"Výsadba keřů do pásů jednořadá, 2 ks / 1m" 1285*0,5</t>
  </si>
  <si>
    <t>"Výsadba keřů do pásů dvouřadá, 4 ks / 1m" 997*0,5*2</t>
  </si>
  <si>
    <t>"Výsadba solitérních stromů vel. 10-12" 224*1,0</t>
  </si>
  <si>
    <t>10391100</t>
  </si>
  <si>
    <t>kůra mulčovací VL</t>
  </si>
  <si>
    <t>-1150214284</t>
  </si>
  <si>
    <t>1863,5*0,103 'Přepočtené koeficientem množství</t>
  </si>
  <si>
    <t>-1594564753</t>
  </si>
  <si>
    <t>SO 201 - Most přes levostranný přítok Kalného potoka</t>
  </si>
  <si>
    <t xml:space="preserve">    6 - Úpravy povrchů, podlahy a osazování výplní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</si>
  <si>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</si>
  <si>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</si>
  <si>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</si>
  <si>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-415730185</t>
  </si>
  <si>
    <t>"podskružení NK (podpěrná deska PIŽMO věží)" 2*14,0*2,0</t>
  </si>
  <si>
    <t>115101201</t>
  </si>
  <si>
    <t>Čerpání vody na dopravní výšku do 10 m průměrný přítok do 500 l/min</t>
  </si>
  <si>
    <t>hod</t>
  </si>
  <si>
    <t>456375819</t>
  </si>
  <si>
    <t>Čerpání vody na dopravní výšku do 10 m s uvažovaným průměrným přítokem do 500 l/min</t>
  </si>
  <si>
    <t>"opatření při realizaci založení mostu - odborný odhad" 500</t>
  </si>
  <si>
    <t>122251105</t>
  </si>
  <si>
    <t>Odkopávky a prokopávky nezapažené v hornině třídy těžitelnosti I, skupiny 3 objem do 1000 m3 strojně</t>
  </si>
  <si>
    <t>-514705984</t>
  </si>
  <si>
    <t>Odkopávky a prokopávky nezapažené strojně v hornině třídy těžitelnosti I skupiny 3 přes 500 do 1 000 m3</t>
  </si>
  <si>
    <t>"výkopy pro založení mostu a provedení prací pod mostem" 39,0*(11,3+2,9)</t>
  </si>
  <si>
    <t>600242457</t>
  </si>
  <si>
    <t>Poznámka k položce:
součástí položky je i výběr vhodného materiálu</t>
  </si>
  <si>
    <t>"výplň rýhy v dlažbě pod mostem - biokoridor"</t>
  </si>
  <si>
    <t>"na meziskládku" 0,2*20,0</t>
  </si>
  <si>
    <t>"z meziskládky" 0,2*20,0</t>
  </si>
  <si>
    <t>856082648</t>
  </si>
  <si>
    <t>"vývrt z pilot" 2*8*(3,0+7,0)*0,3*0,3*3,14</t>
  </si>
  <si>
    <t>"výplň rýhy v dlažbě pod mostem - biokoridor - odpočet" -0,2*20,0</t>
  </si>
  <si>
    <t>167151101</t>
  </si>
  <si>
    <t>Nakládání výkopku z hornin třídy těžitelnosti I, skupiny 1 až 3 do 100 m3</t>
  </si>
  <si>
    <t>1653048719</t>
  </si>
  <si>
    <t>Nakládání, skládání a překládání neulehlého výkopku nebo sypaniny strojně nakládání, množství do 100 m3, z horniny třídy těžitelnosti I, skupiny 1 až 3</t>
  </si>
  <si>
    <t>1752204866</t>
  </si>
  <si>
    <t>595,016*1,8 'Přepočtené koeficientem množství</t>
  </si>
  <si>
    <t>174101101</t>
  </si>
  <si>
    <t>Zásyp jam, šachet rýh nebo kolem objektů sypaninou se zhutněním</t>
  </si>
  <si>
    <t>1901555907</t>
  </si>
  <si>
    <t>Zásyp sypaninou z jakékoliv horniny strojně s uložením výkopku ve vrstvách se zhutněním jam, šachet, rýh nebo kolem objektů v těchto vykopávkách</t>
  </si>
  <si>
    <t>"zásyp základů - nepropustná zemina" 9,0*(11,3+1,8)</t>
  </si>
  <si>
    <t>103641000-1</t>
  </si>
  <si>
    <t>nepropustná zemina vhodná do hutněného zásypu</t>
  </si>
  <si>
    <t>605927466</t>
  </si>
  <si>
    <t>Poznámka k položce:
materiál vč. dopravy</t>
  </si>
  <si>
    <t>117,9*1,8 'Přepočtené koeficientem množství</t>
  </si>
  <si>
    <t>174101102</t>
  </si>
  <si>
    <t>Zásyp v uzavřených prostorech sypaninou se zhutněním</t>
  </si>
  <si>
    <t>-1508662947</t>
  </si>
  <si>
    <t>Zásyp sypaninou z jakékoliv horniny strojně s uložením výkopku ve vrstvách se zhutněním v uzavřených prostorách s urovnáním povrchu zásypu</t>
  </si>
  <si>
    <t>"výplň rýhy v dlažbě pod mostem - biokoridor - hutněno ručně" 0,2*20,0</t>
  </si>
  <si>
    <t>452312151</t>
  </si>
  <si>
    <t>Sedlové lože z betonu prostého tř. C 20/25 otevřený výkop</t>
  </si>
  <si>
    <t>-622678915</t>
  </si>
  <si>
    <t>Podkladní a zajišťovací konstrukce z betonu prostého v otevřeném výkopu sedlové lože pod potrubí z betonu tř. C 20/25</t>
  </si>
  <si>
    <t>"Sokl pod rubovou drenáž z betonu C20/25 XC2" 0,6*0,3*9,9*2</t>
  </si>
  <si>
    <t>212341111</t>
  </si>
  <si>
    <t>Obetonování drenážních trub mezerovitým betonem</t>
  </si>
  <si>
    <t>1341080819</t>
  </si>
  <si>
    <t>"Rubová drenáž DN 150 v drenážním betonu MCB-8" 9,9*0,15*2</t>
  </si>
  <si>
    <t>212792212</t>
  </si>
  <si>
    <t>Odvodnění mostní opěry - drenážní flexibilní plastové potrubí DN 160</t>
  </si>
  <si>
    <t>-261561235</t>
  </si>
  <si>
    <t>Odvodnění mostní opěry z plastových trub drenážní potrubí flexibilní DN 160</t>
  </si>
  <si>
    <t>"Rubová drenáž DN 150 v drenážním betonu" 9,9*2</t>
  </si>
  <si>
    <t>"prostup drenáže dříkem opěry" 1,0*2</t>
  </si>
  <si>
    <t>212792312</t>
  </si>
  <si>
    <t>Odvodnění mostní opěry - drenážní plastové potrubí HDPE DN 160</t>
  </si>
  <si>
    <t>-1619318283</t>
  </si>
  <si>
    <t>Odvodnění mostní opěry z plastových trub drenážní potrubí HDPE DN 160</t>
  </si>
  <si>
    <t>"prostup drenáže dříkem opěry - provedení chráničky vložením do bednění" 1,0*2</t>
  </si>
  <si>
    <t>226212212</t>
  </si>
  <si>
    <t>Vrty velkoprofilové svislé zapažené D do 650 mm hl do 10 m hor. II</t>
  </si>
  <si>
    <t>214763377</t>
  </si>
  <si>
    <t>Velkoprofilové vrty náběrovým vrtáním svislé zapažené ocelovými pažnicemi průměru přes 550 do 650 mm, v hl od 0 do 10 m v hornině tř. II</t>
  </si>
  <si>
    <t xml:space="preserve">"piloty DN 600 - hluché vrtání  (z úrovně stávajícího terénu) + část ve tř. II, předpoklad 40%" 2*8*(3,0+7,0*0,4) </t>
  </si>
  <si>
    <t>226212113</t>
  </si>
  <si>
    <t>Vrty velkoprofilové svislé zapažené D do 650 mm hl do 5 m hor. III</t>
  </si>
  <si>
    <t>-1364888902</t>
  </si>
  <si>
    <t>Velkoprofilové vrty náběrovým vrtáním svislé zapažené ocelovými pažnicemi průměru přes 550 do 650 mm, v hl od 0 do 5 m v hornině tř. III</t>
  </si>
  <si>
    <t xml:space="preserve">"piloty DN 600 - část ve tř. III, předpoklad 60%" 2*8*7,0*0,6 </t>
  </si>
  <si>
    <t>231212112</t>
  </si>
  <si>
    <t>Zřízení pilot svislých zapažených D do 650 mm hl do 10 m s vytažením pažnic z betonu železového</t>
  </si>
  <si>
    <t>-1048444711</t>
  </si>
  <si>
    <t>Zřízení výplně pilot zapažených s vytažením pažnic z vrtu svislých z betonu železového, v hl od 0 do 10 m, při průměru piloty přes 450 do 650 mm</t>
  </si>
  <si>
    <t>"piloty DN 600 vč. přebetonování 0,5m" 2*8*(7,0+0,5)</t>
  </si>
  <si>
    <t>58932935-1</t>
  </si>
  <si>
    <t>beton C 25/30 XA1</t>
  </si>
  <si>
    <t>1566733011</t>
  </si>
  <si>
    <t>"piloty DN 600 vč. přebetonování 0,5m" 2*8*(7,0+0,5)*0,3*0,3*3,14</t>
  </si>
  <si>
    <t>231611114</t>
  </si>
  <si>
    <t>Výztuž pilot betonovaných do země ocel z betonářské oceli 10 505</t>
  </si>
  <si>
    <t>784362797</t>
  </si>
  <si>
    <t>Výztuž pilot betonovaných do země z oceli 10 505 (R)</t>
  </si>
  <si>
    <t>"výztuž pilot B500B v množství 100 kg/m3" 33,912*0,10</t>
  </si>
  <si>
    <t>239111112</t>
  </si>
  <si>
    <t>Odbourání vrchní části znehodnocené výplně pilot D piloty do 650 mm</t>
  </si>
  <si>
    <t>-1608388317</t>
  </si>
  <si>
    <t>Odbourání vrchní znehodnocené části výplně betonových pilot při průměru piloty přes 450 do 650 mm</t>
  </si>
  <si>
    <t>"piloty DN 600 - přebetonování 0,5m" 2*8*0,5</t>
  </si>
  <si>
    <t>-1677051276</t>
  </si>
  <si>
    <t>"piloty DN 600 - vrtací plošina tl. 250mm (odměřeno)" 47,5*0,25*2</t>
  </si>
  <si>
    <t>274311127</t>
  </si>
  <si>
    <t>Základové pasy, prahy, věnce a ostruhy z betonu prostého C 25/30</t>
  </si>
  <si>
    <t>-1717842275</t>
  </si>
  <si>
    <t>Základové konstrukce z betonu prostého pasy, prahy, věnce a ostruhy ve výkopu nebo na hlavách pilot C 25/30</t>
  </si>
  <si>
    <t>"zakončovací prahy dlažby z LK" (5+6+7)*0,4*0,8</t>
  </si>
  <si>
    <t>-1250572118</t>
  </si>
  <si>
    <t>"základové pasy pod dříky opěr z betonu C 30/37 XA1, XC2" 1,3*11,58*0,8*2</t>
  </si>
  <si>
    <t>"základové pasy pod křídla z betonu C 30/37 XA1, XC2" (2,34+2,41+2,49+2,72)*1*0,8</t>
  </si>
  <si>
    <t>105408321</t>
  </si>
  <si>
    <t>"základové pasy pod dříky opěr z betonu C 30/37 XA1, XC2" (11,5+9,49)*0,8*2</t>
  </si>
  <si>
    <t>"základové pasy pod křídla z betonu C 30/37 XA1, XC2" (7,34+6,89+7,64+7,50)*0,8</t>
  </si>
  <si>
    <t>"zakončovací prahy dlažby z LK" (5+6+7)*0,8*2</t>
  </si>
  <si>
    <t>721483889</t>
  </si>
  <si>
    <t>-624669864</t>
  </si>
  <si>
    <t>"výztuž říms B500B v množství 120 kg/m3" (24,086+7,968)*0,120</t>
  </si>
  <si>
    <t>231961978</t>
  </si>
  <si>
    <t>59381136</t>
  </si>
  <si>
    <t>panel silniční 2,00x1,00x0,15m</t>
  </si>
  <si>
    <t>-753717232</t>
  </si>
  <si>
    <t>Poznámka k položce:
tvar (min. 2/1m) a tloušťka panelů (min. 0,15m) dle dispozic zhotovitele</t>
  </si>
  <si>
    <t>"obratovost 50%"</t>
  </si>
  <si>
    <t>"podskružení NK (podpěrná deska PIŽMO věží)" 2*14,0*2,0/2,0/1,0*0,5</t>
  </si>
  <si>
    <t>317171126</t>
  </si>
  <si>
    <t>Kotvení monolitického betonu římsy do mostovky kotvou do vývrtu</t>
  </si>
  <si>
    <t>-1021098825</t>
  </si>
  <si>
    <t>Poznámka k položce:
kompletní provedení dle detailu v příloze č.3, vč. uložení</t>
  </si>
  <si>
    <t>"Kotva římsy" 8*2</t>
  </si>
  <si>
    <t>54879202-1</t>
  </si>
  <si>
    <t>kotva do vývrtu pro kotvení mostní  římsy</t>
  </si>
  <si>
    <t>1453411830</t>
  </si>
  <si>
    <t>217760093</t>
  </si>
  <si>
    <t>Poznámka k položce:
vč. zkosení hran 20/20</t>
  </si>
  <si>
    <t>"mostní monolitické římsy z betonu C 30/37 XC4, XF4, XD3" (0,25*0,6+0,65*0,3)*(15,36+15,21)</t>
  </si>
  <si>
    <t>1195280609</t>
  </si>
  <si>
    <t>"mostní monolitické římsy z betonu C 30/37 XC4, XF4, XD3" (0,2+0,3+0,65+0,25)*(15,36+15,21)+2*(0,25*0,6+0,65*0,3)</t>
  </si>
  <si>
    <t>2144830764</t>
  </si>
  <si>
    <t>2047533709</t>
  </si>
  <si>
    <t>"výztuž říms B500B v množství 150 kg/m3" 10,547*0,150</t>
  </si>
  <si>
    <t>-1388171980</t>
  </si>
  <si>
    <t>"dříky opěr z betonu C 30/37 XC2, XF2, XD1" 0,80*11,16*1,968*2</t>
  </si>
  <si>
    <t>-1899969349</t>
  </si>
  <si>
    <t>"křídla z betonu C 30/37 XC2, XF2, XD1" 3,68*0,6*(1,968+0,45)*4-4*((1,968+0,45-1)*1,07*0,6/2)</t>
  </si>
  <si>
    <t>-345317693</t>
  </si>
  <si>
    <t>"dříky opěr z betonu C 30/37 XC2, XF2, XD1" (11,16+9,9)*1,968*2</t>
  </si>
  <si>
    <t>-468120742</t>
  </si>
  <si>
    <t>2087612507</t>
  </si>
  <si>
    <t>"křídla z betonu C 30/37 XC2, XF2, XD1 (uvažováno bez zkosení = čela křídel, průměrné hodnoty)" 4*3,68*1,968*2</t>
  </si>
  <si>
    <t>1577640861</t>
  </si>
  <si>
    <t>2049269274</t>
  </si>
  <si>
    <t>"výztuž dříků opěr B500B v množství 130 kg/m3" 35,141*0,13</t>
  </si>
  <si>
    <t>1282312394</t>
  </si>
  <si>
    <t>"výztuž křídel B500B v množství 150 kg/m3" 19,535*0,150</t>
  </si>
  <si>
    <t>388995212</t>
  </si>
  <si>
    <t>Chránička kabelů z trub HDPE v římse DN 110</t>
  </si>
  <si>
    <t>-426120771</t>
  </si>
  <si>
    <t>Chránička kabelů v římse z trub HDPE přes DN 80 do DN 110</t>
  </si>
  <si>
    <t>"Chránička v římse DN 100" 15,36+15,21</t>
  </si>
  <si>
    <t>421321128</t>
  </si>
  <si>
    <t>Mostní nosné konstrukce deskové ze ŽB C 30/37</t>
  </si>
  <si>
    <t>-230793648</t>
  </si>
  <si>
    <t>Mostní železobetonové nosné konstrukce deskové nebo klenbové, trámové, ostatní deskové, z betonu C 30/37</t>
  </si>
  <si>
    <t>"nosná konstrukce z betonu C 30/37 XC2, XF2, XD1" (0,45*(11,3-0,6)-2*(0,6*0,15/2))*6,258</t>
  </si>
  <si>
    <t>421351111</t>
  </si>
  <si>
    <t>Bednění přesahu spřažené mostovky š do 600 mm - zřízení</t>
  </si>
  <si>
    <t>2112781240</t>
  </si>
  <si>
    <t>Bednění deskových konstrukcí mostů z betonu železového nebo předpjatého zřízení přesahu spřažené mostovky šíře do 600 mm</t>
  </si>
  <si>
    <t>"čela NK" 2*7,928*0,45</t>
  </si>
  <si>
    <t>421351131</t>
  </si>
  <si>
    <t>Bednění boční stěny konstrukcí mostů výšky do 350 mm - zřízení</t>
  </si>
  <si>
    <t>232026926</t>
  </si>
  <si>
    <t>Bednění deskových konstrukcí mostů z betonu železového nebo předpjatého zřízení boční stěny výšky do 350 mm</t>
  </si>
  <si>
    <t>"boční stěny pod římsou" 0,3*(15,36+15,21)</t>
  </si>
  <si>
    <t>421351211</t>
  </si>
  <si>
    <t>Bednění přesahu spřažené mostovky š do 600 mm - odstranění</t>
  </si>
  <si>
    <t>-1436475904</t>
  </si>
  <si>
    <t>Bednění deskových konstrukcí mostů z betonu železového nebo předpjatého odstranění přesahu spřažené mostovky šíře do 600 mm</t>
  </si>
  <si>
    <t>421351231</t>
  </si>
  <si>
    <t>Bednění stěny boční konstrukcí mostů výšky do 350 mm - odstranění</t>
  </si>
  <si>
    <t>1724381769</t>
  </si>
  <si>
    <t>Bednění deskových konstrukcí mostů z betonu železového nebo předpjatého odstranění boční stěny výšky do 350 mm</t>
  </si>
  <si>
    <t>421361226</t>
  </si>
  <si>
    <t>Výztuž ŽB deskového mostu z betonářské oceli 10 505</t>
  </si>
  <si>
    <t>-1827106072</t>
  </si>
  <si>
    <t>Výztuž deskových konstrukcí z betonářské oceli 10 505 (R) nebo BSt 500 deskového mostu</t>
  </si>
  <si>
    <t>"výztuž NK B500B v množství 180 kg/m3" 29,569*0,180</t>
  </si>
  <si>
    <t>421955112</t>
  </si>
  <si>
    <t>Bednění z překližek na mostní skruži - zřízení</t>
  </si>
  <si>
    <t>1467652976</t>
  </si>
  <si>
    <t>Bednění na mostní skruži zřízení bednění z překližek</t>
  </si>
  <si>
    <t>"NK" 10,7*6,258</t>
  </si>
  <si>
    <t>421955212</t>
  </si>
  <si>
    <t>Bednění z překližek na mostní skruži - odstranění</t>
  </si>
  <si>
    <t>-311666143</t>
  </si>
  <si>
    <t>Bednění na mostní skruži odstranění bednění z překližek</t>
  </si>
  <si>
    <t>451312111</t>
  </si>
  <si>
    <t>Podklad pod dlažbu z betonu prostého C 20/25 tl přes 100 do 150 mm</t>
  </si>
  <si>
    <t>1219165983</t>
  </si>
  <si>
    <t>Podklad pod dlažbu z betonu prostého bez zvýšených nároků na prostředí tř. C 20/25 tl. přes 100 do 150 mm</t>
  </si>
  <si>
    <t>"dlažba mimo most (odměřeno)" 60</t>
  </si>
  <si>
    <t>451315114</t>
  </si>
  <si>
    <t>Podkladní nebo výplňová vrstva z betonu C 12/15 tl do 100 mm</t>
  </si>
  <si>
    <t>-242418731</t>
  </si>
  <si>
    <t>Podkladní a výplňové vrstvy z betonu prostého tloušťky do 100 mm, z betonu C 12/15</t>
  </si>
  <si>
    <t>"podkladní betony pod základové pasy z betonu C12/15 X0 (odměřeno) vč. rezervy na nerovnost podkladu 5%" 24*2*1,05</t>
  </si>
  <si>
    <t>451317777</t>
  </si>
  <si>
    <t>Podklad nebo lože pod dlažbu vodorovný nebo do sklonu 1:5 z betonu prostého tl do 100 mm</t>
  </si>
  <si>
    <t>1229086481</t>
  </si>
  <si>
    <t>Podklad nebo lože pod dlažbu (přídlažbu) v ploše vodorovné nebo ve sklonu do 1:5, tloušťky od 50 do 100 mm z betonu prostého</t>
  </si>
  <si>
    <t>"dlažba za římsami v krajnici" 4,50*4</t>
  </si>
  <si>
    <t>451475121</t>
  </si>
  <si>
    <t>Podkladní vrstva plastbetonová samonivelační první vrstva tl 10 mm</t>
  </si>
  <si>
    <t>-593129421</t>
  </si>
  <si>
    <t>Podkladní vrstva plastbetonová samonivelační, tloušťky do 10 mm první vrstva</t>
  </si>
  <si>
    <t>"zabradelní svodidlo - osazení sloupků" 2*7*0,09</t>
  </si>
  <si>
    <t>451475122</t>
  </si>
  <si>
    <t>Podkladní vrstva plastbetonová samonivelační každá další vrstva tl 10 mm</t>
  </si>
  <si>
    <t>-849063917</t>
  </si>
  <si>
    <t>Podkladní vrstva plastbetonová samonivelační, tloušťky do 10 mm každá další vrstva</t>
  </si>
  <si>
    <t>458501111</t>
  </si>
  <si>
    <t>Výplňové klíny za opěrou z kameniva těženého hutněného po vrstvách</t>
  </si>
  <si>
    <t>-1855693010</t>
  </si>
  <si>
    <t>Výplňové klíny za opěrou z kameniva hutněného po vrstvách těženého</t>
  </si>
  <si>
    <t>"ochranný zásyp opěry" 0,6*9,9*2</t>
  </si>
  <si>
    <t>458501112</t>
  </si>
  <si>
    <t>Výplňové klíny za opěrou z kameniva drceného hutněného po vrstvách</t>
  </si>
  <si>
    <t>-14768439</t>
  </si>
  <si>
    <t>Výplňové klíny za opěrou z kameniva hutněného po vrstvách drceného</t>
  </si>
  <si>
    <t>"hutněný zásyp za opěrou" 10,0*(11,30-2*0,06+1,5)</t>
  </si>
  <si>
    <t>458591111</t>
  </si>
  <si>
    <t>Zřízení výplně těsnící vrstvy za opěrou z jílu</t>
  </si>
  <si>
    <t>-1189837084</t>
  </si>
  <si>
    <t>Zřízení výplně těsnící vrstvy za opěrou z jílu</t>
  </si>
  <si>
    <t>"těsnící vrstva za opěrou tl. 200mm" 9,9*4,0*2*0,2</t>
  </si>
  <si>
    <t>58125110</t>
  </si>
  <si>
    <t>jíl surový kusový</t>
  </si>
  <si>
    <t>-1499677767</t>
  </si>
  <si>
    <t>15,84*1,02 'Přepočtené koeficientem množství</t>
  </si>
  <si>
    <t>-1182359790</t>
  </si>
  <si>
    <t>465513256</t>
  </si>
  <si>
    <t>Dlažba svahu u opěr z upraveného lomového žulového kamene tl 250 mm do lože C 25/30 pl do 10 m2</t>
  </si>
  <si>
    <t>275567569</t>
  </si>
  <si>
    <t>Dlažba svahu u mostních opěr z upraveného lomového žulového kamene s vyspárováním maltou MC 25, šíře spáry 15 mm do betonového lože C 25/30 tloušťky 250 mm, plochy do 10 m2</t>
  </si>
  <si>
    <t>"dlažba pod římsami" (3,80+2,50+3,70+2,2)*1,2*0,3</t>
  </si>
  <si>
    <t>465513257</t>
  </si>
  <si>
    <t>Dlažba svahu u opěr z upraveného lomového žulového kamene tl 250 mm do lože C 25/30 pl přes 10 m2</t>
  </si>
  <si>
    <t>1617944242</t>
  </si>
  <si>
    <t>Dlažba svahu u mostních opěr z upraveného lomového žulového kamene s vyspárováním maltou MC 25, šíře spáry 15 mm do betonového lože C 25/30 tloušťky 250 mm, plochy přes 10 m2</t>
  </si>
  <si>
    <t>"dlažba pod mostem (odměřeno)" 80</t>
  </si>
  <si>
    <t>1907568951</t>
  </si>
  <si>
    <t>"obrusná vrstva ACO 11 na mostě" 9,9*7,93</t>
  </si>
  <si>
    <t>578133212</t>
  </si>
  <si>
    <t>Litý asfalt MA 11 (LAS) tl 35 mm š přes 3 m z nemodifikovaného asfaltu</t>
  </si>
  <si>
    <t>-2072439086</t>
  </si>
  <si>
    <t>Litý asfalt MA 11 (LAS) s rozprostřením z nemodifikovaného asfaltu v pruhu šířky přes 3 m tl. 35 mm</t>
  </si>
  <si>
    <t>"Ochrana izolace na vozovce" 9,9*7,93</t>
  </si>
  <si>
    <t>594411111</t>
  </si>
  <si>
    <t>Dlažba z lomového kamene s provedením lože z MC</t>
  </si>
  <si>
    <t>-495964770</t>
  </si>
  <si>
    <t>Dlažba nebo přídlažba z lomového kamene lomařsky upraveného rigolového v ploše vodorovné nebo ve sklonu tl. do 250 mm, bez vyplnění spár, s provedením lože tl. 50 mm z cementové malty</t>
  </si>
  <si>
    <t>67</t>
  </si>
  <si>
    <t>599632111</t>
  </si>
  <si>
    <t>Vyplnění spár dlažby z lomového kamene MC se zatřením</t>
  </si>
  <si>
    <t>-1814160330</t>
  </si>
  <si>
    <t>Vyplnění spár dlažby (přídlažby) z lomového kamene v jakémkoliv sklonu plochy a jakékoliv tloušťky cementovou maltou se zatřením</t>
  </si>
  <si>
    <t>Úpravy povrchů, podlahy a osazování výplní</t>
  </si>
  <si>
    <t>68</t>
  </si>
  <si>
    <t>628611102</t>
  </si>
  <si>
    <t>Nátěr betonu mostu epoxidový 2x ochranný nepružný OS-B</t>
  </si>
  <si>
    <t>-1178777544</t>
  </si>
  <si>
    <t>Nátěr mostních betonových konstrukcí epoxidový 2x ochranný nepružný OS-B</t>
  </si>
  <si>
    <t>"Ochranný nátěr říms (venkovní část římsy)" (15,36+15,21)*0,75</t>
  </si>
  <si>
    <t>69</t>
  </si>
  <si>
    <t>628611131</t>
  </si>
  <si>
    <t>Nátěr betonu mostu akrylátový 2x ochranný pružný OS-C</t>
  </si>
  <si>
    <t>1767648791</t>
  </si>
  <si>
    <t>Nátěr mostních betonových konstrukcí akrylátový na siloxanové a plasticko-elastické bázi 2x ochranný pružný OS-C (OS 4)</t>
  </si>
  <si>
    <t>"Ochranný nátěr říms (vnitřní část římsy - obruba)" (15,36+15,21)*(0,15+0,15)</t>
  </si>
  <si>
    <t>70</t>
  </si>
  <si>
    <t>911331131</t>
  </si>
  <si>
    <t>Svodidlo ocelové jednostranné zádržnosti H1 se zaberaněním sloupků v rozmezí do 2 m</t>
  </si>
  <si>
    <t>-276318356</t>
  </si>
  <si>
    <t>Silniční svodidlo s osazením sloupků zaberaněním ocelové úroveň zádržnosti H1 vzdálenosti sloupků do 2 m jednostranné</t>
  </si>
  <si>
    <t>"Silniční svodidlo (vč. napojení na zábradelní)" 61,2+59,2-38,7-4*9,0</t>
  </si>
  <si>
    <t>71</t>
  </si>
  <si>
    <t>911331412</t>
  </si>
  <si>
    <t>Náběh ocelového svodidla jednostranný délky do 12 m se zaberaněním sloupků v rozmezí do 2 m</t>
  </si>
  <si>
    <t>-1330357828</t>
  </si>
  <si>
    <t>Silniční svodidlo s osazením sloupků zaberaněním ocelové náběh jednostranný, délky přes 4 do 12 m</t>
  </si>
  <si>
    <t>"Silniční svodidlo - náběh 9m" 4*9,0</t>
  </si>
  <si>
    <t>72</t>
  </si>
  <si>
    <t>911334121</t>
  </si>
  <si>
    <t>Svodidlo ocelové zábradelní zádržnosti H2 kotvené do římsy s výplní z vodorovných tyčí</t>
  </si>
  <si>
    <t>349890523</t>
  </si>
  <si>
    <t>Zábradelní svodidla ocelová s osazením sloupků kotvením do římsy, se svodnicí úrovně zádržnosti H2 s výplní z vodorovných tyčí</t>
  </si>
  <si>
    <t>"Zábradelní svodidlo" (15,35+4,0)*2</t>
  </si>
  <si>
    <t>73</t>
  </si>
  <si>
    <t>911334411</t>
  </si>
  <si>
    <t>Ukončení ocelového zábradelního madla</t>
  </si>
  <si>
    <t>465198232</t>
  </si>
  <si>
    <t>Zábradelní svodidla ocelová ukončení zábradelních madel</t>
  </si>
  <si>
    <t>74</t>
  </si>
  <si>
    <t>-196446517</t>
  </si>
  <si>
    <t>"lemování dlažby za římsami v krajnici" 4*11,4</t>
  </si>
  <si>
    <t>75</t>
  </si>
  <si>
    <t>1535283916</t>
  </si>
  <si>
    <t>76</t>
  </si>
  <si>
    <t>919112233</t>
  </si>
  <si>
    <t>Řezání spár pro vytvoření komůrky š 20 mm hl 40 mm pro těsnící zálivku v živičném krytu</t>
  </si>
  <si>
    <t>73403384</t>
  </si>
  <si>
    <t>Řezání dilatačních spár v živičném krytu vytvoření komůrky pro těsnící zálivku šířky 20 mm, hloubky 40 mm</t>
  </si>
  <si>
    <t>"řezaná spára v obrusné vrstvě" 2*9,9</t>
  </si>
  <si>
    <t>77</t>
  </si>
  <si>
    <t>Těsnění spár zálivkou za tepla pro komůrky š 20 mm hl 40 mm bez těsnicího profilu</t>
  </si>
  <si>
    <t>861512400</t>
  </si>
  <si>
    <t>Utěsnění dilatačních spár zálivkou za tepla v cementobetonovém nebo živičném krytu včetně adhezního nátěru bez těsnicího profilu, pro komůrky šířky 20 mm, hloubky 40 mm</t>
  </si>
  <si>
    <t>78</t>
  </si>
  <si>
    <t>931994103-1</t>
  </si>
  <si>
    <t>Ukončovací T profil na hraně NK</t>
  </si>
  <si>
    <t>-1242201899</t>
  </si>
  <si>
    <t>"Ukončovací T profil na hraně NK" 9,9*2</t>
  </si>
  <si>
    <t>79</t>
  </si>
  <si>
    <t>936942211</t>
  </si>
  <si>
    <t>Zhotovení tabulky s letopočtem opravy mostu vložením šablony do bednění</t>
  </si>
  <si>
    <t>461003647</t>
  </si>
  <si>
    <t>Zhotovení tabulky s letopočtem opravy nebo větší údržby vložením šablony do bednění</t>
  </si>
  <si>
    <t>80</t>
  </si>
  <si>
    <t>948411121</t>
  </si>
  <si>
    <t>Zřízení podpěry dočasné kovové Pižmo výšky do 12 m</t>
  </si>
  <si>
    <t>-1163416378</t>
  </si>
  <si>
    <t>Podpěrné skruže a podpěry dočasné kovové zřízení podpěr výšky do 12 m Pižmo</t>
  </si>
  <si>
    <t>Poznámka k položce:
položka vč. dovozu skruže dle dispozic dodavatele, veškerou manipulaci (strojní, ruční sestavení)</t>
  </si>
  <si>
    <t>"podskružení NK (moduly 2,0m - uložení osou koryta potoku, věže podél opěr, předp. 0,35t/m3, vč. nosníkových roštů pro bednění)" 2*14,0*2,0*2,0*0,35</t>
  </si>
  <si>
    <t>81</t>
  </si>
  <si>
    <t>948411221</t>
  </si>
  <si>
    <t>Odstranění podpěry dočasné kovové Pižmo výšky do 12 m</t>
  </si>
  <si>
    <t>1329690227</t>
  </si>
  <si>
    <t>Podpěrné skruže a podpěry dočasné kovové odstranění podpěr výšky do 12 m Pižmo</t>
  </si>
  <si>
    <t>Poznámka k položce:
položka vč. odvozu skruže dle dispozic dodavatele, veškerou manipulaci (strojní, ruční rozebrání)</t>
  </si>
  <si>
    <t>82</t>
  </si>
  <si>
    <t>948411911</t>
  </si>
  <si>
    <t>Měsíční nájemné podpěrné skruže dočasné kovové z věží výšky do 10 m</t>
  </si>
  <si>
    <t>-1491142795</t>
  </si>
  <si>
    <t>Podpěrné skruže a podpěry dočasné kovové měsíční nájemné skruží z věží výšky do 10 m</t>
  </si>
  <si>
    <t>"podskružení NK (moduly 2,0m - uložení osou koryta potoku, předpokl. 2 měsíce" 2*2*14,0*2,0*2,0</t>
  </si>
  <si>
    <t>83</t>
  </si>
  <si>
    <t>961041211</t>
  </si>
  <si>
    <t>Bourání mostních základů z betonu prostého</t>
  </si>
  <si>
    <t>1621658732</t>
  </si>
  <si>
    <t>Bourání mostních konstrukcí základů z prostého betonu</t>
  </si>
  <si>
    <t>84</t>
  </si>
  <si>
    <t>Vodorovná doprava suti na recyklační středisko nebo skládku z kusových materiálů včetně uložení na vzdálenost dle dodavatele stavby</t>
  </si>
  <si>
    <t>1202166462</t>
  </si>
  <si>
    <t>85</t>
  </si>
  <si>
    <t>-452625756</t>
  </si>
  <si>
    <t>"betony" 56,802</t>
  </si>
  <si>
    <t>86</t>
  </si>
  <si>
    <t>998212111</t>
  </si>
  <si>
    <t>Přesun hmot pro mosty zděné, monolitické betonové nebo ocelové v do 20 m</t>
  </si>
  <si>
    <t>-1298983563</t>
  </si>
  <si>
    <t>Přesun hmot pro mosty zděné, betonové monolitické, spřažené ocelobetonové nebo kovové vodorovná dopravní vzdálenost do 100 m výška mostu do 20 m</t>
  </si>
  <si>
    <t>87</t>
  </si>
  <si>
    <t>711111001</t>
  </si>
  <si>
    <t>Provedení izolace proti zemní vlhkosti vodorovné za studena nátěrem penetračním</t>
  </si>
  <si>
    <t>357421370</t>
  </si>
  <si>
    <t>Provedení izolace proti zemní vlhkosti natěradly a tmely za studena na ploše vodorovné V nátěrem penetračním</t>
  </si>
  <si>
    <t>"Izolace NK - pod NAIP" 11,79*7,93</t>
  </si>
  <si>
    <t>88</t>
  </si>
  <si>
    <t>11163150</t>
  </si>
  <si>
    <t>lak penetrační asfaltový</t>
  </si>
  <si>
    <t>787451314</t>
  </si>
  <si>
    <t>93,495*0,0003 'Přepočtené koeficientem množství</t>
  </si>
  <si>
    <t>89</t>
  </si>
  <si>
    <t>2104058052</t>
  </si>
  <si>
    <t>"Izolace dříků opěr Np + 2x An + plošná drenáž" 2*9,9*(1,968+0,5)*2</t>
  </si>
  <si>
    <t>"Izolace křídel Np + 2x An + plošná drenáž" 2*19,54/0,60</t>
  </si>
  <si>
    <t>90</t>
  </si>
  <si>
    <t>-1761594935</t>
  </si>
  <si>
    <t>162,866*0,00045 'Přepočtené koeficientem množství</t>
  </si>
  <si>
    <t>91</t>
  </si>
  <si>
    <t>711142559</t>
  </si>
  <si>
    <t>Provedení izolace proti zemní vlhkosti pásy přitavením svislé NAIP</t>
  </si>
  <si>
    <t>-49459916</t>
  </si>
  <si>
    <t>Provedení izolace proti zemní vlhkosti pásy přitavením NAIP na ploše svislé S</t>
  </si>
  <si>
    <t>"Izolace dříků opěr Np + 2x An + plošná drenáž" 9,9*(1,968+0,5)*2</t>
  </si>
  <si>
    <t>"Izolace křídel Np + 2x An + plošná drenáž" 19,54/0,60</t>
  </si>
  <si>
    <t>92</t>
  </si>
  <si>
    <t>62832001</t>
  </si>
  <si>
    <t>pás asfaltový natavitelný oxidovaný tl 3,5mm typu V60 S35 s vložkou ze skleněné rohože, s jemnozrnným minerálním posypem</t>
  </si>
  <si>
    <t>1327367263</t>
  </si>
  <si>
    <t>81,433*1,2 'Přepočtené koeficientem množství</t>
  </si>
  <si>
    <t>93</t>
  </si>
  <si>
    <t>711341564</t>
  </si>
  <si>
    <t>Provedení hydroizolace mostovek pásy přitavením NAIP</t>
  </si>
  <si>
    <t>-1555184082</t>
  </si>
  <si>
    <t>Provedení izolace mostovek pásy přitavením NAIP</t>
  </si>
  <si>
    <t>"Izolace NK - NAIP" 11,79*7,93</t>
  </si>
  <si>
    <t>"Ochrana izolace pod římsou" (6,26+2*0,84)*0,6*2</t>
  </si>
  <si>
    <t>94</t>
  </si>
  <si>
    <t>62832134</t>
  </si>
  <si>
    <t>pás asfaltový natavitelný oxidovaný tl 4,0mm typu V60 S40 s vložkou ze skleněné rohože, s jemnozrnným minerálním posypem</t>
  </si>
  <si>
    <t>-546944294</t>
  </si>
  <si>
    <t>103,023*1,15 'Přepočtené koeficientem množství</t>
  </si>
  <si>
    <t>95</t>
  </si>
  <si>
    <t>711491272</t>
  </si>
  <si>
    <t>Provedení izolace proti tlakové vodě svislé z textilií vrstva ochranná</t>
  </si>
  <si>
    <t>-1066438700</t>
  </si>
  <si>
    <t>Provedení izolace proti povrchové a podpovrchové tlakové vodě ostatní na ploše svislé S z textilií, vrstva ochranná</t>
  </si>
  <si>
    <t>96</t>
  </si>
  <si>
    <t>69311084</t>
  </si>
  <si>
    <t>geotextilie netkaná separační, ochranná, filtrační, drenážní PP 700g/m2</t>
  </si>
  <si>
    <t>760447565</t>
  </si>
  <si>
    <t>81,433*1,05 'Přepočtené koeficientem množství</t>
  </si>
  <si>
    <t>97</t>
  </si>
  <si>
    <t>-2003212541</t>
  </si>
  <si>
    <t>VRN</t>
  </si>
  <si>
    <t>Vedlejší rozpočtové náklady</t>
  </si>
  <si>
    <t>VRN1</t>
  </si>
  <si>
    <t>Průzkumné, geodetické a projektové práce</t>
  </si>
  <si>
    <t>98</t>
  </si>
  <si>
    <t>011514000</t>
  </si>
  <si>
    <t>Stavebně-statický průzkum</t>
  </si>
  <si>
    <t>kpl</t>
  </si>
  <si>
    <t>1024</t>
  </si>
  <si>
    <t>1992582038</t>
  </si>
  <si>
    <t>"1. HMP" 1</t>
  </si>
  <si>
    <t>99</t>
  </si>
  <si>
    <t>013244000</t>
  </si>
  <si>
    <t>Dokumentace pro provádění stavby</t>
  </si>
  <si>
    <t>1850628451</t>
  </si>
  <si>
    <t>"RDS řady 200" 1</t>
  </si>
  <si>
    <t>100</t>
  </si>
  <si>
    <t>013254000</t>
  </si>
  <si>
    <t>Dokumentace skutečného provedení stavby</t>
  </si>
  <si>
    <t>104908819</t>
  </si>
  <si>
    <t>"DSPS řady 200" 1</t>
  </si>
  <si>
    <t>101</t>
  </si>
  <si>
    <t>013294000</t>
  </si>
  <si>
    <t>Ostatní dokumentace</t>
  </si>
  <si>
    <t>1049872276</t>
  </si>
  <si>
    <t>"Mostní list" 1</t>
  </si>
  <si>
    <t>VRN4</t>
  </si>
  <si>
    <t>Inženýrská činnost</t>
  </si>
  <si>
    <t>102</t>
  </si>
  <si>
    <t>043194000</t>
  </si>
  <si>
    <t>Ostatní zkoušky</t>
  </si>
  <si>
    <t>-1002948072</t>
  </si>
  <si>
    <t>"zkouška integrity pilot metodou PIT" 2*8</t>
  </si>
  <si>
    <t>VON - Vedlejší a ostatní náklady</t>
  </si>
  <si>
    <t>Nedílnou součástí soupisu prací je výkresová, textová část a specifikace projektové dokumentace.</t>
  </si>
  <si>
    <t xml:space="preserve">    VRN3 - Zařízení staveniště</t>
  </si>
  <si>
    <t>012203000-1</t>
  </si>
  <si>
    <t>Geodetické práce a zaměření skutečného provedení</t>
  </si>
  <si>
    <t>Kč</t>
  </si>
  <si>
    <t>-991287179</t>
  </si>
  <si>
    <t>-964697315</t>
  </si>
  <si>
    <t>Poznámka k položce:
Upřesnění: Realizační dokumentace stavby</t>
  </si>
  <si>
    <t>1109324084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</si>
  <si>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</si>
  <si>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</si>
  <si>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</si>
  <si>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</si>
  <si>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1931305296</t>
  </si>
  <si>
    <t>Základní rozdělení průvodních činností a nákladů zařízení staveniště</t>
  </si>
  <si>
    <t>030001000-1</t>
  </si>
  <si>
    <t>Čištění komunikací a prostor dotčených výstavbou</t>
  </si>
  <si>
    <t>-914094701</t>
  </si>
  <si>
    <t>031002000-2</t>
  </si>
  <si>
    <t>Projekt DIO a zajištění DIR</t>
  </si>
  <si>
    <t>1550722989</t>
  </si>
  <si>
    <t>VON-NNÚ - Vedlejší a ostatní náklady - Náklady na údržbu</t>
  </si>
  <si>
    <t>ČERPÁNO V ROZSAHU DLE POKYNU INVESTORA</t>
  </si>
  <si>
    <t>113154332</t>
  </si>
  <si>
    <t>Frézování živičného krytu tl 40 mm pruh š 2 m pl do 10000 m2 bez překážek v trase</t>
  </si>
  <si>
    <t>-239528856</t>
  </si>
  <si>
    <t>Frézování živičného podkladu nebo krytu s naložením na dopravní prostředek plochy přes 1 000 do 10 000 m2 bez překážek v trase pruhu šířky přes 1 m do 2 m, tloušťky vrstvy 40 mm</t>
  </si>
  <si>
    <t>"Frézování / obnova krytu, predikce 100% obrusná vrstva + 50% ložná vrstva" 30800+30800*0,5</t>
  </si>
  <si>
    <t>-806693559</t>
  </si>
  <si>
    <t>spojovací postřik 0,3 kg/m2"</t>
  </si>
  <si>
    <t>-1708638561</t>
  </si>
  <si>
    <t>"Frézování / obnova krytu, predikce 100% obrusná vrstva + 50% ložná vrstva" 30800</t>
  </si>
  <si>
    <t>-684497488</t>
  </si>
  <si>
    <t>"Frézování / obnova krytu, predikce 100% obrusná vrstva + 50% ložná vrstva" 30800*0,5</t>
  </si>
  <si>
    <t>-1169353018</t>
  </si>
  <si>
    <t>"Frézování / obnova krytu + etapizace - odborný odhad, predikce 0,25m / 1m2 ACO" 30800*0,25</t>
  </si>
  <si>
    <t>-1833193138</t>
  </si>
  <si>
    <t>Vodorovná doprava suti na sklad objednatele ze sypkých materiálů včetně uložení</t>
  </si>
  <si>
    <t>-1732012045</t>
  </si>
  <si>
    <t>Vodorovná doprava suti na sklad objednatele bez naložení, ale se složením a s hrubým urovnáním ze sypkých materiálů</t>
  </si>
  <si>
    <t>2068887949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</si>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</sst>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1" fillId="5" borderId="22" xfId="0" applyFont="1" applyFill="1" applyBorder="1" applyAlignment="1" applyProtection="1">
      <alignment horizontal="center" vertical="center"/>
      <protection/>
    </xf>
    <xf numFmtId="0" fontId="36" fillId="5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8"/>
  <sheetViews>
    <sheetView showGridLines="0" tabSelected="1" workbookViewId="0" topLeftCell="A16">
      <selection activeCell="A23" sqref="A23:XFD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23" t="s">
        <v>14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2"/>
      <c r="AQ5" s="22"/>
      <c r="AR5" s="20"/>
      <c r="BE5" s="32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5" t="s">
        <v>17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2"/>
      <c r="AQ6" s="22"/>
      <c r="AR6" s="20"/>
      <c r="BE6" s="32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21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2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21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21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2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21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21"/>
      <c r="BS13" s="17" t="s">
        <v>6</v>
      </c>
    </row>
    <row r="14" spans="2:71" ht="12.75">
      <c r="B14" s="21"/>
      <c r="C14" s="22"/>
      <c r="D14" s="22"/>
      <c r="E14" s="326" t="s">
        <v>30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2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21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21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2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21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21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2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21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21"/>
    </row>
    <row r="23" spans="2:57" s="1" customFormat="1" ht="175.5" customHeight="1">
      <c r="B23" s="21"/>
      <c r="C23" s="22"/>
      <c r="D23" s="22"/>
      <c r="E23" s="328" t="s">
        <v>37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22"/>
      <c r="AP23" s="22"/>
      <c r="AQ23" s="22"/>
      <c r="AR23" s="20"/>
      <c r="BE23" s="32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2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21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9">
        <f>ROUND(AG54,2)</f>
        <v>0</v>
      </c>
      <c r="AL26" s="330"/>
      <c r="AM26" s="330"/>
      <c r="AN26" s="330"/>
      <c r="AO26" s="330"/>
      <c r="AP26" s="36"/>
      <c r="AQ26" s="36"/>
      <c r="AR26" s="39"/>
      <c r="BE26" s="32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2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31" t="s">
        <v>39</v>
      </c>
      <c r="M28" s="331"/>
      <c r="N28" s="331"/>
      <c r="O28" s="331"/>
      <c r="P28" s="331"/>
      <c r="Q28" s="36"/>
      <c r="R28" s="36"/>
      <c r="S28" s="36"/>
      <c r="T28" s="36"/>
      <c r="U28" s="36"/>
      <c r="V28" s="36"/>
      <c r="W28" s="331" t="s">
        <v>40</v>
      </c>
      <c r="X28" s="331"/>
      <c r="Y28" s="331"/>
      <c r="Z28" s="331"/>
      <c r="AA28" s="331"/>
      <c r="AB28" s="331"/>
      <c r="AC28" s="331"/>
      <c r="AD28" s="331"/>
      <c r="AE28" s="331"/>
      <c r="AF28" s="36"/>
      <c r="AG28" s="36"/>
      <c r="AH28" s="36"/>
      <c r="AI28" s="36"/>
      <c r="AJ28" s="36"/>
      <c r="AK28" s="331" t="s">
        <v>41</v>
      </c>
      <c r="AL28" s="331"/>
      <c r="AM28" s="331"/>
      <c r="AN28" s="331"/>
      <c r="AO28" s="331"/>
      <c r="AP28" s="36"/>
      <c r="AQ28" s="36"/>
      <c r="AR28" s="39"/>
      <c r="BE28" s="321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334">
        <v>0.21</v>
      </c>
      <c r="M29" s="333"/>
      <c r="N29" s="333"/>
      <c r="O29" s="333"/>
      <c r="P29" s="333"/>
      <c r="Q29" s="41"/>
      <c r="R29" s="41"/>
      <c r="S29" s="41"/>
      <c r="T29" s="41"/>
      <c r="U29" s="41"/>
      <c r="V29" s="41"/>
      <c r="W29" s="332">
        <f>ROUND(AZ54,2)</f>
        <v>0</v>
      </c>
      <c r="X29" s="333"/>
      <c r="Y29" s="333"/>
      <c r="Z29" s="333"/>
      <c r="AA29" s="333"/>
      <c r="AB29" s="333"/>
      <c r="AC29" s="333"/>
      <c r="AD29" s="333"/>
      <c r="AE29" s="333"/>
      <c r="AF29" s="41"/>
      <c r="AG29" s="41"/>
      <c r="AH29" s="41"/>
      <c r="AI29" s="41"/>
      <c r="AJ29" s="41"/>
      <c r="AK29" s="332">
        <f>ROUND(AV54,2)</f>
        <v>0</v>
      </c>
      <c r="AL29" s="333"/>
      <c r="AM29" s="333"/>
      <c r="AN29" s="333"/>
      <c r="AO29" s="333"/>
      <c r="AP29" s="41"/>
      <c r="AQ29" s="41"/>
      <c r="AR29" s="42"/>
      <c r="BE29" s="322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334">
        <v>0.15</v>
      </c>
      <c r="M30" s="333"/>
      <c r="N30" s="333"/>
      <c r="O30" s="333"/>
      <c r="P30" s="333"/>
      <c r="Q30" s="41"/>
      <c r="R30" s="41"/>
      <c r="S30" s="41"/>
      <c r="T30" s="41"/>
      <c r="U30" s="41"/>
      <c r="V30" s="41"/>
      <c r="W30" s="332">
        <f>ROUND(BA54,2)</f>
        <v>0</v>
      </c>
      <c r="X30" s="333"/>
      <c r="Y30" s="333"/>
      <c r="Z30" s="333"/>
      <c r="AA30" s="333"/>
      <c r="AB30" s="333"/>
      <c r="AC30" s="333"/>
      <c r="AD30" s="333"/>
      <c r="AE30" s="333"/>
      <c r="AF30" s="41"/>
      <c r="AG30" s="41"/>
      <c r="AH30" s="41"/>
      <c r="AI30" s="41"/>
      <c r="AJ30" s="41"/>
      <c r="AK30" s="332">
        <f>ROUND(AW54,2)</f>
        <v>0</v>
      </c>
      <c r="AL30" s="333"/>
      <c r="AM30" s="333"/>
      <c r="AN30" s="333"/>
      <c r="AO30" s="333"/>
      <c r="AP30" s="41"/>
      <c r="AQ30" s="41"/>
      <c r="AR30" s="42"/>
      <c r="BE30" s="322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334">
        <v>0.21</v>
      </c>
      <c r="M31" s="333"/>
      <c r="N31" s="333"/>
      <c r="O31" s="333"/>
      <c r="P31" s="333"/>
      <c r="Q31" s="41"/>
      <c r="R31" s="41"/>
      <c r="S31" s="41"/>
      <c r="T31" s="41"/>
      <c r="U31" s="41"/>
      <c r="V31" s="41"/>
      <c r="W31" s="332">
        <f>ROUND(BB54,2)</f>
        <v>0</v>
      </c>
      <c r="X31" s="333"/>
      <c r="Y31" s="333"/>
      <c r="Z31" s="333"/>
      <c r="AA31" s="333"/>
      <c r="AB31" s="333"/>
      <c r="AC31" s="333"/>
      <c r="AD31" s="333"/>
      <c r="AE31" s="333"/>
      <c r="AF31" s="41"/>
      <c r="AG31" s="41"/>
      <c r="AH31" s="41"/>
      <c r="AI31" s="41"/>
      <c r="AJ31" s="41"/>
      <c r="AK31" s="332">
        <v>0</v>
      </c>
      <c r="AL31" s="333"/>
      <c r="AM31" s="333"/>
      <c r="AN31" s="333"/>
      <c r="AO31" s="333"/>
      <c r="AP31" s="41"/>
      <c r="AQ31" s="41"/>
      <c r="AR31" s="42"/>
      <c r="BE31" s="322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334">
        <v>0.15</v>
      </c>
      <c r="M32" s="333"/>
      <c r="N32" s="333"/>
      <c r="O32" s="333"/>
      <c r="P32" s="333"/>
      <c r="Q32" s="41"/>
      <c r="R32" s="41"/>
      <c r="S32" s="41"/>
      <c r="T32" s="41"/>
      <c r="U32" s="41"/>
      <c r="V32" s="41"/>
      <c r="W32" s="332">
        <f>ROUND(BC54,2)</f>
        <v>0</v>
      </c>
      <c r="X32" s="333"/>
      <c r="Y32" s="333"/>
      <c r="Z32" s="333"/>
      <c r="AA32" s="333"/>
      <c r="AB32" s="333"/>
      <c r="AC32" s="333"/>
      <c r="AD32" s="333"/>
      <c r="AE32" s="333"/>
      <c r="AF32" s="41"/>
      <c r="AG32" s="41"/>
      <c r="AH32" s="41"/>
      <c r="AI32" s="41"/>
      <c r="AJ32" s="41"/>
      <c r="AK32" s="332">
        <v>0</v>
      </c>
      <c r="AL32" s="333"/>
      <c r="AM32" s="333"/>
      <c r="AN32" s="333"/>
      <c r="AO32" s="333"/>
      <c r="AP32" s="41"/>
      <c r="AQ32" s="41"/>
      <c r="AR32" s="42"/>
      <c r="BE32" s="322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334">
        <v>0</v>
      </c>
      <c r="M33" s="333"/>
      <c r="N33" s="333"/>
      <c r="O33" s="333"/>
      <c r="P33" s="333"/>
      <c r="Q33" s="41"/>
      <c r="R33" s="41"/>
      <c r="S33" s="41"/>
      <c r="T33" s="41"/>
      <c r="U33" s="41"/>
      <c r="V33" s="41"/>
      <c r="W33" s="332">
        <f>ROUND(BD54,2)</f>
        <v>0</v>
      </c>
      <c r="X33" s="333"/>
      <c r="Y33" s="333"/>
      <c r="Z33" s="333"/>
      <c r="AA33" s="333"/>
      <c r="AB33" s="333"/>
      <c r="AC33" s="333"/>
      <c r="AD33" s="333"/>
      <c r="AE33" s="333"/>
      <c r="AF33" s="41"/>
      <c r="AG33" s="41"/>
      <c r="AH33" s="41"/>
      <c r="AI33" s="41"/>
      <c r="AJ33" s="41"/>
      <c r="AK33" s="332">
        <v>0</v>
      </c>
      <c r="AL33" s="333"/>
      <c r="AM33" s="333"/>
      <c r="AN33" s="333"/>
      <c r="AO33" s="333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38" t="s">
        <v>50</v>
      </c>
      <c r="Y35" s="336"/>
      <c r="Z35" s="336"/>
      <c r="AA35" s="336"/>
      <c r="AB35" s="336"/>
      <c r="AC35" s="45"/>
      <c r="AD35" s="45"/>
      <c r="AE35" s="45"/>
      <c r="AF35" s="45"/>
      <c r="AG35" s="45"/>
      <c r="AH35" s="45"/>
      <c r="AI35" s="45"/>
      <c r="AJ35" s="45"/>
      <c r="AK35" s="335">
        <f>SUM(AK26:AK33)</f>
        <v>0</v>
      </c>
      <c r="AL35" s="336"/>
      <c r="AM35" s="336"/>
      <c r="AN35" s="336"/>
      <c r="AO35" s="33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56816-1-2-1R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7" t="str">
        <f>K6</f>
        <v>Přeložka silnice II/187 – Číhaň - Kolinec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mezi obcemi Číhaň – Kolinec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43" t="str">
        <f>IF(AN8="","",AN8)</f>
        <v>31. 1. 2020</v>
      </c>
      <c r="AN47" s="343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SÚS Plzeňského kraje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44" t="str">
        <f>IF(E17="","",E17)</f>
        <v>VIN Consult, s. r. o.</v>
      </c>
      <c r="AN49" s="345"/>
      <c r="AO49" s="345"/>
      <c r="AP49" s="345"/>
      <c r="AQ49" s="36"/>
      <c r="AR49" s="39"/>
      <c r="AS49" s="346" t="s">
        <v>52</v>
      </c>
      <c r="AT49" s="347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344" t="str">
        <f>IF(E20="","",E20)</f>
        <v xml:space="preserve"> </v>
      </c>
      <c r="AN50" s="345"/>
      <c r="AO50" s="345"/>
      <c r="AP50" s="345"/>
      <c r="AQ50" s="36"/>
      <c r="AR50" s="39"/>
      <c r="AS50" s="348"/>
      <c r="AT50" s="349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50"/>
      <c r="AT51" s="351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13" t="s">
        <v>53</v>
      </c>
      <c r="D52" s="314"/>
      <c r="E52" s="314"/>
      <c r="F52" s="314"/>
      <c r="G52" s="314"/>
      <c r="H52" s="66"/>
      <c r="I52" s="316" t="s">
        <v>54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42" t="s">
        <v>55</v>
      </c>
      <c r="AH52" s="314"/>
      <c r="AI52" s="314"/>
      <c r="AJ52" s="314"/>
      <c r="AK52" s="314"/>
      <c r="AL52" s="314"/>
      <c r="AM52" s="314"/>
      <c r="AN52" s="316" t="s">
        <v>56</v>
      </c>
      <c r="AO52" s="314"/>
      <c r="AP52" s="314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19">
        <f>ROUND(SUM(AG55:AG66),2)</f>
        <v>0</v>
      </c>
      <c r="AH54" s="319"/>
      <c r="AI54" s="319"/>
      <c r="AJ54" s="319"/>
      <c r="AK54" s="319"/>
      <c r="AL54" s="319"/>
      <c r="AM54" s="319"/>
      <c r="AN54" s="352">
        <f aca="true" t="shared" si="0" ref="AN54:AN66">SUM(AG54,AT54)</f>
        <v>0</v>
      </c>
      <c r="AO54" s="352"/>
      <c r="AP54" s="352"/>
      <c r="AQ54" s="78" t="s">
        <v>19</v>
      </c>
      <c r="AR54" s="79"/>
      <c r="AS54" s="80">
        <f>ROUND(SUM(AS55:AS66),2)</f>
        <v>0</v>
      </c>
      <c r="AT54" s="81">
        <f aca="true" t="shared" si="1" ref="AT54:AT66">ROUND(SUM(AV54:AW54),2)</f>
        <v>0</v>
      </c>
      <c r="AU54" s="82">
        <f>ROUND(SUM(AU55:AU66),5)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ROUND(SUM(AZ55:AZ66),2)</f>
        <v>0</v>
      </c>
      <c r="BA54" s="81">
        <f>ROUND(SUM(BA55:BA66),2)</f>
        <v>0</v>
      </c>
      <c r="BB54" s="81">
        <f>ROUND(SUM(BB55:BB66),2)</f>
        <v>0</v>
      </c>
      <c r="BC54" s="81">
        <f>ROUND(SUM(BC55:BC66),2)</f>
        <v>0</v>
      </c>
      <c r="BD54" s="83">
        <f>ROUND(SUM(BD55:BD66),2)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24.75" customHeight="1">
      <c r="A55" s="86" t="s">
        <v>76</v>
      </c>
      <c r="B55" s="87"/>
      <c r="C55" s="88"/>
      <c r="D55" s="315" t="s">
        <v>77</v>
      </c>
      <c r="E55" s="315"/>
      <c r="F55" s="315"/>
      <c r="G55" s="315"/>
      <c r="H55" s="315"/>
      <c r="I55" s="89"/>
      <c r="J55" s="315" t="s">
        <v>78</v>
      </c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40">
        <f>'SO 101.001 - Komunikace –...'!J30</f>
        <v>0</v>
      </c>
      <c r="AH55" s="341"/>
      <c r="AI55" s="341"/>
      <c r="AJ55" s="341"/>
      <c r="AK55" s="341"/>
      <c r="AL55" s="341"/>
      <c r="AM55" s="341"/>
      <c r="AN55" s="340">
        <f t="shared" si="0"/>
        <v>0</v>
      </c>
      <c r="AO55" s="341"/>
      <c r="AP55" s="341"/>
      <c r="AQ55" s="90" t="s">
        <v>79</v>
      </c>
      <c r="AR55" s="91"/>
      <c r="AS55" s="92">
        <v>0</v>
      </c>
      <c r="AT55" s="93">
        <f t="shared" si="1"/>
        <v>0</v>
      </c>
      <c r="AU55" s="94">
        <f>'SO 101.001 - Komunikace –...'!P85</f>
        <v>0</v>
      </c>
      <c r="AV55" s="93">
        <f>'SO 101.001 - Komunikace –...'!J33</f>
        <v>0</v>
      </c>
      <c r="AW55" s="93">
        <f>'SO 101.001 - Komunikace –...'!J34</f>
        <v>0</v>
      </c>
      <c r="AX55" s="93">
        <f>'SO 101.001 - Komunikace –...'!J35</f>
        <v>0</v>
      </c>
      <c r="AY55" s="93">
        <f>'SO 101.001 - Komunikace –...'!J36</f>
        <v>0</v>
      </c>
      <c r="AZ55" s="93">
        <f>'SO 101.001 - Komunikace –...'!F33</f>
        <v>0</v>
      </c>
      <c r="BA55" s="93">
        <f>'SO 101.001 - Komunikace –...'!F34</f>
        <v>0</v>
      </c>
      <c r="BB55" s="93">
        <f>'SO 101.001 - Komunikace –...'!F35</f>
        <v>0</v>
      </c>
      <c r="BC55" s="93">
        <f>'SO 101.001 - Komunikace –...'!F36</f>
        <v>0</v>
      </c>
      <c r="BD55" s="95">
        <f>'SO 101.001 - Komunikace –...'!F37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1" s="7" customFormat="1" ht="24.75" customHeight="1">
      <c r="A56" s="86" t="s">
        <v>76</v>
      </c>
      <c r="B56" s="87"/>
      <c r="C56" s="88"/>
      <c r="D56" s="315" t="s">
        <v>83</v>
      </c>
      <c r="E56" s="315"/>
      <c r="F56" s="315"/>
      <c r="G56" s="315"/>
      <c r="H56" s="315"/>
      <c r="I56" s="89"/>
      <c r="J56" s="315" t="s">
        <v>84</v>
      </c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40">
        <f>'SO 101.101 - Komunikace –...'!J30</f>
        <v>0</v>
      </c>
      <c r="AH56" s="341"/>
      <c r="AI56" s="341"/>
      <c r="AJ56" s="341"/>
      <c r="AK56" s="341"/>
      <c r="AL56" s="341"/>
      <c r="AM56" s="341"/>
      <c r="AN56" s="340">
        <f t="shared" si="0"/>
        <v>0</v>
      </c>
      <c r="AO56" s="341"/>
      <c r="AP56" s="341"/>
      <c r="AQ56" s="90" t="s">
        <v>79</v>
      </c>
      <c r="AR56" s="91"/>
      <c r="AS56" s="92">
        <v>0</v>
      </c>
      <c r="AT56" s="93">
        <f t="shared" si="1"/>
        <v>0</v>
      </c>
      <c r="AU56" s="94">
        <f>'SO 101.101 - Komunikace –...'!P90</f>
        <v>0</v>
      </c>
      <c r="AV56" s="93">
        <f>'SO 101.101 - Komunikace –...'!J33</f>
        <v>0</v>
      </c>
      <c r="AW56" s="93">
        <f>'SO 101.101 - Komunikace –...'!J34</f>
        <v>0</v>
      </c>
      <c r="AX56" s="93">
        <f>'SO 101.101 - Komunikace –...'!J35</f>
        <v>0</v>
      </c>
      <c r="AY56" s="93">
        <f>'SO 101.101 - Komunikace –...'!J36</f>
        <v>0</v>
      </c>
      <c r="AZ56" s="93">
        <f>'SO 101.101 - Komunikace –...'!F33</f>
        <v>0</v>
      </c>
      <c r="BA56" s="93">
        <f>'SO 101.101 - Komunikace –...'!F34</f>
        <v>0</v>
      </c>
      <c r="BB56" s="93">
        <f>'SO 101.101 - Komunikace –...'!F35</f>
        <v>0</v>
      </c>
      <c r="BC56" s="93">
        <f>'SO 101.101 - Komunikace –...'!F36</f>
        <v>0</v>
      </c>
      <c r="BD56" s="95">
        <f>'SO 101.101 - Komunikace –...'!F37</f>
        <v>0</v>
      </c>
      <c r="BT56" s="96" t="s">
        <v>80</v>
      </c>
      <c r="BV56" s="96" t="s">
        <v>74</v>
      </c>
      <c r="BW56" s="96" t="s">
        <v>85</v>
      </c>
      <c r="BX56" s="96" t="s">
        <v>5</v>
      </c>
      <c r="CL56" s="96" t="s">
        <v>19</v>
      </c>
      <c r="CM56" s="96" t="s">
        <v>82</v>
      </c>
    </row>
    <row r="57" spans="1:91" s="7" customFormat="1" ht="24.75" customHeight="1">
      <c r="A57" s="86" t="s">
        <v>76</v>
      </c>
      <c r="B57" s="87"/>
      <c r="C57" s="88"/>
      <c r="D57" s="315" t="s">
        <v>86</v>
      </c>
      <c r="E57" s="315"/>
      <c r="F57" s="315"/>
      <c r="G57" s="315"/>
      <c r="H57" s="315"/>
      <c r="I57" s="89"/>
      <c r="J57" s="315" t="s">
        <v>87</v>
      </c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40">
        <f>'SO 101.102 - Komunikace –...'!J30</f>
        <v>0</v>
      </c>
      <c r="AH57" s="341"/>
      <c r="AI57" s="341"/>
      <c r="AJ57" s="341"/>
      <c r="AK57" s="341"/>
      <c r="AL57" s="341"/>
      <c r="AM57" s="341"/>
      <c r="AN57" s="340">
        <f t="shared" si="0"/>
        <v>0</v>
      </c>
      <c r="AO57" s="341"/>
      <c r="AP57" s="341"/>
      <c r="AQ57" s="90" t="s">
        <v>79</v>
      </c>
      <c r="AR57" s="91"/>
      <c r="AS57" s="92">
        <v>0</v>
      </c>
      <c r="AT57" s="93">
        <f t="shared" si="1"/>
        <v>0</v>
      </c>
      <c r="AU57" s="94">
        <f>'SO 101.102 - Komunikace –...'!P83</f>
        <v>0</v>
      </c>
      <c r="AV57" s="93">
        <f>'SO 101.102 - Komunikace –...'!J33</f>
        <v>0</v>
      </c>
      <c r="AW57" s="93">
        <f>'SO 101.102 - Komunikace –...'!J34</f>
        <v>0</v>
      </c>
      <c r="AX57" s="93">
        <f>'SO 101.102 - Komunikace –...'!J35</f>
        <v>0</v>
      </c>
      <c r="AY57" s="93">
        <f>'SO 101.102 - Komunikace –...'!J36</f>
        <v>0</v>
      </c>
      <c r="AZ57" s="93">
        <f>'SO 101.102 - Komunikace –...'!F33</f>
        <v>0</v>
      </c>
      <c r="BA57" s="93">
        <f>'SO 101.102 - Komunikace –...'!F34</f>
        <v>0</v>
      </c>
      <c r="BB57" s="93">
        <f>'SO 101.102 - Komunikace –...'!F35</f>
        <v>0</v>
      </c>
      <c r="BC57" s="93">
        <f>'SO 101.102 - Komunikace –...'!F36</f>
        <v>0</v>
      </c>
      <c r="BD57" s="95">
        <f>'SO 101.102 - Komunikace –...'!F37</f>
        <v>0</v>
      </c>
      <c r="BT57" s="96" t="s">
        <v>80</v>
      </c>
      <c r="BV57" s="96" t="s">
        <v>74</v>
      </c>
      <c r="BW57" s="96" t="s">
        <v>88</v>
      </c>
      <c r="BX57" s="96" t="s">
        <v>5</v>
      </c>
      <c r="CL57" s="96" t="s">
        <v>19</v>
      </c>
      <c r="CM57" s="96" t="s">
        <v>82</v>
      </c>
    </row>
    <row r="58" spans="1:91" s="7" customFormat="1" ht="24.75" customHeight="1">
      <c r="A58" s="86" t="s">
        <v>76</v>
      </c>
      <c r="B58" s="87"/>
      <c r="C58" s="88"/>
      <c r="D58" s="315" t="s">
        <v>89</v>
      </c>
      <c r="E58" s="315"/>
      <c r="F58" s="315"/>
      <c r="G58" s="315"/>
      <c r="H58" s="315"/>
      <c r="I58" s="89"/>
      <c r="J58" s="315" t="s">
        <v>90</v>
      </c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40">
        <f>'SO 101.103 - Provizorní d...'!J30</f>
        <v>0</v>
      </c>
      <c r="AH58" s="341"/>
      <c r="AI58" s="341"/>
      <c r="AJ58" s="341"/>
      <c r="AK58" s="341"/>
      <c r="AL58" s="341"/>
      <c r="AM58" s="341"/>
      <c r="AN58" s="340">
        <f t="shared" si="0"/>
        <v>0</v>
      </c>
      <c r="AO58" s="341"/>
      <c r="AP58" s="341"/>
      <c r="AQ58" s="90" t="s">
        <v>79</v>
      </c>
      <c r="AR58" s="91"/>
      <c r="AS58" s="92">
        <v>0</v>
      </c>
      <c r="AT58" s="93">
        <f t="shared" si="1"/>
        <v>0</v>
      </c>
      <c r="AU58" s="94">
        <f>'SO 101.103 - Provizorní d...'!P88</f>
        <v>0</v>
      </c>
      <c r="AV58" s="93">
        <f>'SO 101.103 - Provizorní d...'!J33</f>
        <v>0</v>
      </c>
      <c r="AW58" s="93">
        <f>'SO 101.103 - Provizorní d...'!J34</f>
        <v>0</v>
      </c>
      <c r="AX58" s="93">
        <f>'SO 101.103 - Provizorní d...'!J35</f>
        <v>0</v>
      </c>
      <c r="AY58" s="93">
        <f>'SO 101.103 - Provizorní d...'!J36</f>
        <v>0</v>
      </c>
      <c r="AZ58" s="93">
        <f>'SO 101.103 - Provizorní d...'!F33</f>
        <v>0</v>
      </c>
      <c r="BA58" s="93">
        <f>'SO 101.103 - Provizorní d...'!F34</f>
        <v>0</v>
      </c>
      <c r="BB58" s="93">
        <f>'SO 101.103 - Provizorní d...'!F35</f>
        <v>0</v>
      </c>
      <c r="BC58" s="93">
        <f>'SO 101.103 - Provizorní d...'!F36</f>
        <v>0</v>
      </c>
      <c r="BD58" s="95">
        <f>'SO 101.103 - Provizorní d...'!F37</f>
        <v>0</v>
      </c>
      <c r="BT58" s="96" t="s">
        <v>80</v>
      </c>
      <c r="BV58" s="96" t="s">
        <v>74</v>
      </c>
      <c r="BW58" s="96" t="s">
        <v>91</v>
      </c>
      <c r="BX58" s="96" t="s">
        <v>5</v>
      </c>
      <c r="CL58" s="96" t="s">
        <v>19</v>
      </c>
      <c r="CM58" s="96" t="s">
        <v>82</v>
      </c>
    </row>
    <row r="59" spans="1:91" s="7" customFormat="1" ht="24.75" customHeight="1">
      <c r="A59" s="86" t="s">
        <v>76</v>
      </c>
      <c r="B59" s="87"/>
      <c r="C59" s="88"/>
      <c r="D59" s="315" t="s">
        <v>92</v>
      </c>
      <c r="E59" s="315"/>
      <c r="F59" s="315"/>
      <c r="G59" s="315"/>
      <c r="H59" s="315"/>
      <c r="I59" s="89"/>
      <c r="J59" s="315" t="s">
        <v>93</v>
      </c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40">
        <f>'SO 101.104 - Komunikace –...'!J30</f>
        <v>0</v>
      </c>
      <c r="AH59" s="341"/>
      <c r="AI59" s="341"/>
      <c r="AJ59" s="341"/>
      <c r="AK59" s="341"/>
      <c r="AL59" s="341"/>
      <c r="AM59" s="341"/>
      <c r="AN59" s="340">
        <f t="shared" si="0"/>
        <v>0</v>
      </c>
      <c r="AO59" s="341"/>
      <c r="AP59" s="341"/>
      <c r="AQ59" s="90" t="s">
        <v>79</v>
      </c>
      <c r="AR59" s="91"/>
      <c r="AS59" s="92">
        <v>0</v>
      </c>
      <c r="AT59" s="93">
        <f t="shared" si="1"/>
        <v>0</v>
      </c>
      <c r="AU59" s="94">
        <f>'SO 101.104 - Komunikace –...'!P90</f>
        <v>0</v>
      </c>
      <c r="AV59" s="93">
        <f>'SO 101.104 - Komunikace –...'!J33</f>
        <v>0</v>
      </c>
      <c r="AW59" s="93">
        <f>'SO 101.104 - Komunikace –...'!J34</f>
        <v>0</v>
      </c>
      <c r="AX59" s="93">
        <f>'SO 101.104 - Komunikace –...'!J35</f>
        <v>0</v>
      </c>
      <c r="AY59" s="93">
        <f>'SO 101.104 - Komunikace –...'!J36</f>
        <v>0</v>
      </c>
      <c r="AZ59" s="93">
        <f>'SO 101.104 - Komunikace –...'!F33</f>
        <v>0</v>
      </c>
      <c r="BA59" s="93">
        <f>'SO 101.104 - Komunikace –...'!F34</f>
        <v>0</v>
      </c>
      <c r="BB59" s="93">
        <f>'SO 101.104 - Komunikace –...'!F35</f>
        <v>0</v>
      </c>
      <c r="BC59" s="93">
        <f>'SO 101.104 - Komunikace –...'!F36</f>
        <v>0</v>
      </c>
      <c r="BD59" s="95">
        <f>'SO 101.104 - Komunikace –...'!F37</f>
        <v>0</v>
      </c>
      <c r="BT59" s="96" t="s">
        <v>80</v>
      </c>
      <c r="BV59" s="96" t="s">
        <v>74</v>
      </c>
      <c r="BW59" s="96" t="s">
        <v>94</v>
      </c>
      <c r="BX59" s="96" t="s">
        <v>5</v>
      </c>
      <c r="CL59" s="96" t="s">
        <v>19</v>
      </c>
      <c r="CM59" s="96" t="s">
        <v>82</v>
      </c>
    </row>
    <row r="60" spans="1:91" s="7" customFormat="1" ht="24.75" customHeight="1">
      <c r="A60" s="86" t="s">
        <v>76</v>
      </c>
      <c r="B60" s="87"/>
      <c r="C60" s="88"/>
      <c r="D60" s="315" t="s">
        <v>95</v>
      </c>
      <c r="E60" s="315"/>
      <c r="F60" s="315"/>
      <c r="G60" s="315"/>
      <c r="H60" s="315"/>
      <c r="I60" s="89"/>
      <c r="J60" s="315" t="s">
        <v>96</v>
      </c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40">
        <f>'SO 101.105 - Komunikace –...'!J30</f>
        <v>0</v>
      </c>
      <c r="AH60" s="341"/>
      <c r="AI60" s="341"/>
      <c r="AJ60" s="341"/>
      <c r="AK60" s="341"/>
      <c r="AL60" s="341"/>
      <c r="AM60" s="341"/>
      <c r="AN60" s="340">
        <f t="shared" si="0"/>
        <v>0</v>
      </c>
      <c r="AO60" s="341"/>
      <c r="AP60" s="341"/>
      <c r="AQ60" s="90" t="s">
        <v>79</v>
      </c>
      <c r="AR60" s="91"/>
      <c r="AS60" s="92">
        <v>0</v>
      </c>
      <c r="AT60" s="93">
        <f t="shared" si="1"/>
        <v>0</v>
      </c>
      <c r="AU60" s="94">
        <f>'SO 101.105 - Komunikace –...'!P82</f>
        <v>0</v>
      </c>
      <c r="AV60" s="93">
        <f>'SO 101.105 - Komunikace –...'!J33</f>
        <v>0</v>
      </c>
      <c r="AW60" s="93">
        <f>'SO 101.105 - Komunikace –...'!J34</f>
        <v>0</v>
      </c>
      <c r="AX60" s="93">
        <f>'SO 101.105 - Komunikace –...'!J35</f>
        <v>0</v>
      </c>
      <c r="AY60" s="93">
        <f>'SO 101.105 - Komunikace –...'!J36</f>
        <v>0</v>
      </c>
      <c r="AZ60" s="93">
        <f>'SO 101.105 - Komunikace –...'!F33</f>
        <v>0</v>
      </c>
      <c r="BA60" s="93">
        <f>'SO 101.105 - Komunikace –...'!F34</f>
        <v>0</v>
      </c>
      <c r="BB60" s="93">
        <f>'SO 101.105 - Komunikace –...'!F35</f>
        <v>0</v>
      </c>
      <c r="BC60" s="93">
        <f>'SO 101.105 - Komunikace –...'!F36</f>
        <v>0</v>
      </c>
      <c r="BD60" s="95">
        <f>'SO 101.105 - Komunikace –...'!F37</f>
        <v>0</v>
      </c>
      <c r="BT60" s="96" t="s">
        <v>80</v>
      </c>
      <c r="BV60" s="96" t="s">
        <v>74</v>
      </c>
      <c r="BW60" s="96" t="s">
        <v>97</v>
      </c>
      <c r="BX60" s="96" t="s">
        <v>5</v>
      </c>
      <c r="CL60" s="96" t="s">
        <v>19</v>
      </c>
      <c r="CM60" s="96" t="s">
        <v>82</v>
      </c>
    </row>
    <row r="61" spans="1:91" s="7" customFormat="1" ht="24.75" customHeight="1">
      <c r="A61" s="86" t="s">
        <v>76</v>
      </c>
      <c r="B61" s="87"/>
      <c r="C61" s="88"/>
      <c r="D61" s="315" t="s">
        <v>98</v>
      </c>
      <c r="E61" s="315"/>
      <c r="F61" s="315"/>
      <c r="G61" s="315"/>
      <c r="H61" s="315"/>
      <c r="I61" s="89"/>
      <c r="J61" s="315" t="s">
        <v>99</v>
      </c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40">
        <f>'SO 101.801 - Komunikace –...'!J30</f>
        <v>0</v>
      </c>
      <c r="AH61" s="341"/>
      <c r="AI61" s="341"/>
      <c r="AJ61" s="341"/>
      <c r="AK61" s="341"/>
      <c r="AL61" s="341"/>
      <c r="AM61" s="341"/>
      <c r="AN61" s="340">
        <f t="shared" si="0"/>
        <v>0</v>
      </c>
      <c r="AO61" s="341"/>
      <c r="AP61" s="341"/>
      <c r="AQ61" s="90" t="s">
        <v>79</v>
      </c>
      <c r="AR61" s="91"/>
      <c r="AS61" s="92">
        <v>0</v>
      </c>
      <c r="AT61" s="93">
        <f t="shared" si="1"/>
        <v>0</v>
      </c>
      <c r="AU61" s="94">
        <f>'SO 101.801 - Komunikace –...'!P82</f>
        <v>0</v>
      </c>
      <c r="AV61" s="93">
        <f>'SO 101.801 - Komunikace –...'!J33</f>
        <v>0</v>
      </c>
      <c r="AW61" s="93">
        <f>'SO 101.801 - Komunikace –...'!J34</f>
        <v>0</v>
      </c>
      <c r="AX61" s="93">
        <f>'SO 101.801 - Komunikace –...'!J35</f>
        <v>0</v>
      </c>
      <c r="AY61" s="93">
        <f>'SO 101.801 - Komunikace –...'!J36</f>
        <v>0</v>
      </c>
      <c r="AZ61" s="93">
        <f>'SO 101.801 - Komunikace –...'!F33</f>
        <v>0</v>
      </c>
      <c r="BA61" s="93">
        <f>'SO 101.801 - Komunikace –...'!F34</f>
        <v>0</v>
      </c>
      <c r="BB61" s="93">
        <f>'SO 101.801 - Komunikace –...'!F35</f>
        <v>0</v>
      </c>
      <c r="BC61" s="93">
        <f>'SO 101.801 - Komunikace –...'!F36</f>
        <v>0</v>
      </c>
      <c r="BD61" s="95">
        <f>'SO 101.801 - Komunikace –...'!F37</f>
        <v>0</v>
      </c>
      <c r="BT61" s="96" t="s">
        <v>80</v>
      </c>
      <c r="BV61" s="96" t="s">
        <v>74</v>
      </c>
      <c r="BW61" s="96" t="s">
        <v>100</v>
      </c>
      <c r="BX61" s="96" t="s">
        <v>5</v>
      </c>
      <c r="CL61" s="96" t="s">
        <v>19</v>
      </c>
      <c r="CM61" s="96" t="s">
        <v>82</v>
      </c>
    </row>
    <row r="62" spans="1:91" s="7" customFormat="1" ht="24.75" customHeight="1">
      <c r="A62" s="86" t="s">
        <v>76</v>
      </c>
      <c r="B62" s="87"/>
      <c r="C62" s="88"/>
      <c r="D62" s="315" t="s">
        <v>101</v>
      </c>
      <c r="E62" s="315"/>
      <c r="F62" s="315"/>
      <c r="G62" s="315"/>
      <c r="H62" s="315"/>
      <c r="I62" s="89"/>
      <c r="J62" s="315" t="s">
        <v>102</v>
      </c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40">
        <f>'SO 101.802 - Komunikace -...'!J30</f>
        <v>0</v>
      </c>
      <c r="AH62" s="341"/>
      <c r="AI62" s="341"/>
      <c r="AJ62" s="341"/>
      <c r="AK62" s="341"/>
      <c r="AL62" s="341"/>
      <c r="AM62" s="341"/>
      <c r="AN62" s="340">
        <f t="shared" si="0"/>
        <v>0</v>
      </c>
      <c r="AO62" s="341"/>
      <c r="AP62" s="341"/>
      <c r="AQ62" s="90" t="s">
        <v>79</v>
      </c>
      <c r="AR62" s="91"/>
      <c r="AS62" s="92">
        <v>0</v>
      </c>
      <c r="AT62" s="93">
        <f t="shared" si="1"/>
        <v>0</v>
      </c>
      <c r="AU62" s="94">
        <f>'SO 101.802 - Komunikace -...'!P84</f>
        <v>0</v>
      </c>
      <c r="AV62" s="93">
        <f>'SO 101.802 - Komunikace -...'!J33</f>
        <v>0</v>
      </c>
      <c r="AW62" s="93">
        <f>'SO 101.802 - Komunikace -...'!J34</f>
        <v>0</v>
      </c>
      <c r="AX62" s="93">
        <f>'SO 101.802 - Komunikace -...'!J35</f>
        <v>0</v>
      </c>
      <c r="AY62" s="93">
        <f>'SO 101.802 - Komunikace -...'!J36</f>
        <v>0</v>
      </c>
      <c r="AZ62" s="93">
        <f>'SO 101.802 - Komunikace -...'!F33</f>
        <v>0</v>
      </c>
      <c r="BA62" s="93">
        <f>'SO 101.802 - Komunikace -...'!F34</f>
        <v>0</v>
      </c>
      <c r="BB62" s="93">
        <f>'SO 101.802 - Komunikace -...'!F35</f>
        <v>0</v>
      </c>
      <c r="BC62" s="93">
        <f>'SO 101.802 - Komunikace -...'!F36</f>
        <v>0</v>
      </c>
      <c r="BD62" s="95">
        <f>'SO 101.802 - Komunikace -...'!F37</f>
        <v>0</v>
      </c>
      <c r="BT62" s="96" t="s">
        <v>80</v>
      </c>
      <c r="BV62" s="96" t="s">
        <v>74</v>
      </c>
      <c r="BW62" s="96" t="s">
        <v>103</v>
      </c>
      <c r="BX62" s="96" t="s">
        <v>5</v>
      </c>
      <c r="CL62" s="96" t="s">
        <v>19</v>
      </c>
      <c r="CM62" s="96" t="s">
        <v>82</v>
      </c>
    </row>
    <row r="63" spans="1:91" s="7" customFormat="1" ht="24.75" customHeight="1">
      <c r="A63" s="86" t="s">
        <v>76</v>
      </c>
      <c r="B63" s="87"/>
      <c r="C63" s="88"/>
      <c r="D63" s="315" t="s">
        <v>104</v>
      </c>
      <c r="E63" s="315"/>
      <c r="F63" s="315"/>
      <c r="G63" s="315"/>
      <c r="H63" s="315"/>
      <c r="I63" s="89"/>
      <c r="J63" s="315" t="s">
        <v>105</v>
      </c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40">
        <f>'SO 101.803 - Komunikace –...'!J30</f>
        <v>0</v>
      </c>
      <c r="AH63" s="341"/>
      <c r="AI63" s="341"/>
      <c r="AJ63" s="341"/>
      <c r="AK63" s="341"/>
      <c r="AL63" s="341"/>
      <c r="AM63" s="341"/>
      <c r="AN63" s="340">
        <f t="shared" si="0"/>
        <v>0</v>
      </c>
      <c r="AO63" s="341"/>
      <c r="AP63" s="341"/>
      <c r="AQ63" s="90" t="s">
        <v>79</v>
      </c>
      <c r="AR63" s="91"/>
      <c r="AS63" s="92">
        <v>0</v>
      </c>
      <c r="AT63" s="93">
        <f t="shared" si="1"/>
        <v>0</v>
      </c>
      <c r="AU63" s="94">
        <f>'SO 101.803 - Komunikace –...'!P82</f>
        <v>0</v>
      </c>
      <c r="AV63" s="93">
        <f>'SO 101.803 - Komunikace –...'!J33</f>
        <v>0</v>
      </c>
      <c r="AW63" s="93">
        <f>'SO 101.803 - Komunikace –...'!J34</f>
        <v>0</v>
      </c>
      <c r="AX63" s="93">
        <f>'SO 101.803 - Komunikace –...'!J35</f>
        <v>0</v>
      </c>
      <c r="AY63" s="93">
        <f>'SO 101.803 - Komunikace –...'!J36</f>
        <v>0</v>
      </c>
      <c r="AZ63" s="93">
        <f>'SO 101.803 - Komunikace –...'!F33</f>
        <v>0</v>
      </c>
      <c r="BA63" s="93">
        <f>'SO 101.803 - Komunikace –...'!F34</f>
        <v>0</v>
      </c>
      <c r="BB63" s="93">
        <f>'SO 101.803 - Komunikace –...'!F35</f>
        <v>0</v>
      </c>
      <c r="BC63" s="93">
        <f>'SO 101.803 - Komunikace –...'!F36</f>
        <v>0</v>
      </c>
      <c r="BD63" s="95">
        <f>'SO 101.803 - Komunikace –...'!F37</f>
        <v>0</v>
      </c>
      <c r="BT63" s="96" t="s">
        <v>80</v>
      </c>
      <c r="BV63" s="96" t="s">
        <v>74</v>
      </c>
      <c r="BW63" s="96" t="s">
        <v>106</v>
      </c>
      <c r="BX63" s="96" t="s">
        <v>5</v>
      </c>
      <c r="CL63" s="96" t="s">
        <v>19</v>
      </c>
      <c r="CM63" s="96" t="s">
        <v>82</v>
      </c>
    </row>
    <row r="64" spans="1:91" s="7" customFormat="1" ht="24.75" customHeight="1">
      <c r="A64" s="86" t="s">
        <v>76</v>
      </c>
      <c r="B64" s="87"/>
      <c r="C64" s="88"/>
      <c r="D64" s="315" t="s">
        <v>107</v>
      </c>
      <c r="E64" s="315"/>
      <c r="F64" s="315"/>
      <c r="G64" s="315"/>
      <c r="H64" s="315"/>
      <c r="I64" s="89"/>
      <c r="J64" s="315" t="s">
        <v>108</v>
      </c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40">
        <f>'SO 201 - Most přes levost...'!J30</f>
        <v>0</v>
      </c>
      <c r="AH64" s="341"/>
      <c r="AI64" s="341"/>
      <c r="AJ64" s="341"/>
      <c r="AK64" s="341"/>
      <c r="AL64" s="341"/>
      <c r="AM64" s="341"/>
      <c r="AN64" s="340">
        <f t="shared" si="0"/>
        <v>0</v>
      </c>
      <c r="AO64" s="341"/>
      <c r="AP64" s="341"/>
      <c r="AQ64" s="90" t="s">
        <v>79</v>
      </c>
      <c r="AR64" s="91"/>
      <c r="AS64" s="92">
        <v>0</v>
      </c>
      <c r="AT64" s="93">
        <f t="shared" si="1"/>
        <v>0</v>
      </c>
      <c r="AU64" s="94">
        <f>'SO 201 - Most přes levost...'!P94</f>
        <v>0</v>
      </c>
      <c r="AV64" s="93">
        <f>'SO 201 - Most přes levost...'!J33</f>
        <v>0</v>
      </c>
      <c r="AW64" s="93">
        <f>'SO 201 - Most přes levost...'!J34</f>
        <v>0</v>
      </c>
      <c r="AX64" s="93">
        <f>'SO 201 - Most přes levost...'!J35</f>
        <v>0</v>
      </c>
      <c r="AY64" s="93">
        <f>'SO 201 - Most přes levost...'!J36</f>
        <v>0</v>
      </c>
      <c r="AZ64" s="93">
        <f>'SO 201 - Most přes levost...'!F33</f>
        <v>0</v>
      </c>
      <c r="BA64" s="93">
        <f>'SO 201 - Most přes levost...'!F34</f>
        <v>0</v>
      </c>
      <c r="BB64" s="93">
        <f>'SO 201 - Most přes levost...'!F35</f>
        <v>0</v>
      </c>
      <c r="BC64" s="93">
        <f>'SO 201 - Most přes levost...'!F36</f>
        <v>0</v>
      </c>
      <c r="BD64" s="95">
        <f>'SO 201 - Most přes levost...'!F37</f>
        <v>0</v>
      </c>
      <c r="BT64" s="96" t="s">
        <v>80</v>
      </c>
      <c r="BV64" s="96" t="s">
        <v>74</v>
      </c>
      <c r="BW64" s="96" t="s">
        <v>109</v>
      </c>
      <c r="BX64" s="96" t="s">
        <v>5</v>
      </c>
      <c r="CL64" s="96" t="s">
        <v>19</v>
      </c>
      <c r="CM64" s="96" t="s">
        <v>82</v>
      </c>
    </row>
    <row r="65" spans="1:91" s="7" customFormat="1" ht="16.5" customHeight="1">
      <c r="A65" s="86" t="s">
        <v>76</v>
      </c>
      <c r="B65" s="87"/>
      <c r="C65" s="88"/>
      <c r="D65" s="315" t="s">
        <v>110</v>
      </c>
      <c r="E65" s="315"/>
      <c r="F65" s="315"/>
      <c r="G65" s="315"/>
      <c r="H65" s="315"/>
      <c r="I65" s="89"/>
      <c r="J65" s="315" t="s">
        <v>111</v>
      </c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40">
        <f>'VON - Vedlejší a ostatní ...'!J30</f>
        <v>0</v>
      </c>
      <c r="AH65" s="341"/>
      <c r="AI65" s="341"/>
      <c r="AJ65" s="341"/>
      <c r="AK65" s="341"/>
      <c r="AL65" s="341"/>
      <c r="AM65" s="341"/>
      <c r="AN65" s="340">
        <f t="shared" si="0"/>
        <v>0</v>
      </c>
      <c r="AO65" s="341"/>
      <c r="AP65" s="341"/>
      <c r="AQ65" s="90" t="s">
        <v>110</v>
      </c>
      <c r="AR65" s="91"/>
      <c r="AS65" s="92">
        <v>0</v>
      </c>
      <c r="AT65" s="93">
        <f t="shared" si="1"/>
        <v>0</v>
      </c>
      <c r="AU65" s="94">
        <f>'VON - Vedlejší a ostatní ...'!P82</f>
        <v>0</v>
      </c>
      <c r="AV65" s="93">
        <f>'VON - Vedlejší a ostatní ...'!J33</f>
        <v>0</v>
      </c>
      <c r="AW65" s="93">
        <f>'VON - Vedlejší a ostatní ...'!J34</f>
        <v>0</v>
      </c>
      <c r="AX65" s="93">
        <f>'VON - Vedlejší a ostatní ...'!J35</f>
        <v>0</v>
      </c>
      <c r="AY65" s="93">
        <f>'VON - Vedlejší a ostatní ...'!J36</f>
        <v>0</v>
      </c>
      <c r="AZ65" s="93">
        <f>'VON - Vedlejší a ostatní ...'!F33</f>
        <v>0</v>
      </c>
      <c r="BA65" s="93">
        <f>'VON - Vedlejší a ostatní ...'!F34</f>
        <v>0</v>
      </c>
      <c r="BB65" s="93">
        <f>'VON - Vedlejší a ostatní ...'!F35</f>
        <v>0</v>
      </c>
      <c r="BC65" s="93">
        <f>'VON - Vedlejší a ostatní ...'!F36</f>
        <v>0</v>
      </c>
      <c r="BD65" s="95">
        <f>'VON - Vedlejší a ostatní ...'!F37</f>
        <v>0</v>
      </c>
      <c r="BT65" s="96" t="s">
        <v>80</v>
      </c>
      <c r="BV65" s="96" t="s">
        <v>74</v>
      </c>
      <c r="BW65" s="96" t="s">
        <v>112</v>
      </c>
      <c r="BX65" s="96" t="s">
        <v>5</v>
      </c>
      <c r="CL65" s="96" t="s">
        <v>19</v>
      </c>
      <c r="CM65" s="96" t="s">
        <v>82</v>
      </c>
    </row>
    <row r="66" spans="1:91" s="7" customFormat="1" ht="24.75" customHeight="1">
      <c r="A66" s="86" t="s">
        <v>76</v>
      </c>
      <c r="B66" s="87"/>
      <c r="C66" s="88"/>
      <c r="D66" s="315" t="s">
        <v>113</v>
      </c>
      <c r="E66" s="315"/>
      <c r="F66" s="315"/>
      <c r="G66" s="315"/>
      <c r="H66" s="315"/>
      <c r="I66" s="89"/>
      <c r="J66" s="315" t="s">
        <v>114</v>
      </c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40">
        <f>'VON-NNÚ - Vedlejší a osta...'!J30</f>
        <v>0</v>
      </c>
      <c r="AH66" s="341"/>
      <c r="AI66" s="341"/>
      <c r="AJ66" s="341"/>
      <c r="AK66" s="341"/>
      <c r="AL66" s="341"/>
      <c r="AM66" s="341"/>
      <c r="AN66" s="340">
        <f t="shared" si="0"/>
        <v>0</v>
      </c>
      <c r="AO66" s="341"/>
      <c r="AP66" s="341"/>
      <c r="AQ66" s="90" t="s">
        <v>110</v>
      </c>
      <c r="AR66" s="91"/>
      <c r="AS66" s="97">
        <v>0</v>
      </c>
      <c r="AT66" s="98">
        <f t="shared" si="1"/>
        <v>0</v>
      </c>
      <c r="AU66" s="99">
        <f>'VON-NNÚ - Vedlejší a osta...'!P85</f>
        <v>0</v>
      </c>
      <c r="AV66" s="98">
        <f>'VON-NNÚ - Vedlejší a osta...'!J33</f>
        <v>0</v>
      </c>
      <c r="AW66" s="98">
        <f>'VON-NNÚ - Vedlejší a osta...'!J34</f>
        <v>0</v>
      </c>
      <c r="AX66" s="98">
        <f>'VON-NNÚ - Vedlejší a osta...'!J35</f>
        <v>0</v>
      </c>
      <c r="AY66" s="98">
        <f>'VON-NNÚ - Vedlejší a osta...'!J36</f>
        <v>0</v>
      </c>
      <c r="AZ66" s="98">
        <f>'VON-NNÚ - Vedlejší a osta...'!F33</f>
        <v>0</v>
      </c>
      <c r="BA66" s="98">
        <f>'VON-NNÚ - Vedlejší a osta...'!F34</f>
        <v>0</v>
      </c>
      <c r="BB66" s="98">
        <f>'VON-NNÚ - Vedlejší a osta...'!F35</f>
        <v>0</v>
      </c>
      <c r="BC66" s="98">
        <f>'VON-NNÚ - Vedlejší a osta...'!F36</f>
        <v>0</v>
      </c>
      <c r="BD66" s="100">
        <f>'VON-NNÚ - Vedlejší a osta...'!F37</f>
        <v>0</v>
      </c>
      <c r="BT66" s="96" t="s">
        <v>80</v>
      </c>
      <c r="BV66" s="96" t="s">
        <v>74</v>
      </c>
      <c r="BW66" s="96" t="s">
        <v>115</v>
      </c>
      <c r="BX66" s="96" t="s">
        <v>5</v>
      </c>
      <c r="CL66" s="96" t="s">
        <v>19</v>
      </c>
      <c r="CM66" s="96" t="s">
        <v>82</v>
      </c>
    </row>
    <row r="67" spans="1:57" s="2" customFormat="1" ht="30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9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39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</sheetData>
  <sheetProtection algorithmName="SHA-512" hashValue="KhWYZFMevkUdxkZatdkIOhwo8fzdDY/AJIH9TjKmUKxX/oq8dS5AoPWt1VfL8n64I//9R1LCqORVYQAN+T515w==" saltValue="dPvBJqg+akR/Nia9kFhoHk9J3btZ9PGDRi1qha3FwPCBv0maH6wpaP23tvMgbN6d+eq/+3N50GM1oaJuX0LJtQ==" spinCount="100000" sheet="1" objects="1" scenarios="1" formatColumns="0" formatRows="0"/>
  <mergeCells count="86"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101.001 - Komunikace –...'!C2" display="/"/>
    <hyperlink ref="A56" location="'SO 101.101 - Komunikace –...'!C2" display="/"/>
    <hyperlink ref="A57" location="'SO 101.102 - Komunikace –...'!C2" display="/"/>
    <hyperlink ref="A58" location="'SO 101.103 - Provizorní d...'!C2" display="/"/>
    <hyperlink ref="A59" location="'SO 101.104 - Komunikace –...'!C2" display="/"/>
    <hyperlink ref="A60" location="'SO 101.105 - Komunikace –...'!C2" display="/"/>
    <hyperlink ref="A61" location="'SO 101.801 - Komunikace –...'!C2" display="/"/>
    <hyperlink ref="A62" location="'SO 101.802 - Komunikace -...'!C2" display="/"/>
    <hyperlink ref="A63" location="'SO 101.803 - Komunikace –...'!C2" display="/"/>
    <hyperlink ref="A64" location="'SO 201 - Most přes levost...'!C2" display="/"/>
    <hyperlink ref="A65" location="'VON - Vedlejší a ostatní ...'!C2" display="/"/>
    <hyperlink ref="A66" location="'VON-NNÚ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106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1771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ROUND((SUM(BE82:BE145)),2)</f>
        <v>0</v>
      </c>
      <c r="G33" s="34"/>
      <c r="H33" s="34"/>
      <c r="I33" s="118">
        <v>0.21</v>
      </c>
      <c r="J33" s="117">
        <f>ROUND(((SUM(BE82:BE145))*I33),2)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ROUND((SUM(BF82:BF145)),2)</f>
        <v>0</v>
      </c>
      <c r="G34" s="34"/>
      <c r="H34" s="34"/>
      <c r="I34" s="118">
        <v>0.15</v>
      </c>
      <c r="J34" s="117">
        <f>ROUND(((SUM(BF82:BF145))*I34),2)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ROUND((SUM(BG82:BG145)),2)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ROUND((SUM(BH82:BH145)),2)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ROUND((SUM(BI82:BI145)),2)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101.803 - Komunikace – Sadové úpravy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" customHeight="1">
      <c r="B62" s="140"/>
      <c r="C62" s="141"/>
      <c r="D62" s="142" t="s">
        <v>129</v>
      </c>
      <c r="E62" s="143"/>
      <c r="F62" s="143"/>
      <c r="G62" s="143"/>
      <c r="H62" s="143"/>
      <c r="I62" s="143"/>
      <c r="J62" s="144">
        <f>J143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60" t="str">
        <f>E7</f>
        <v>Přeložka silnice II/187 – Číhaň - Kolinec</v>
      </c>
      <c r="F72" s="361"/>
      <c r="G72" s="361"/>
      <c r="H72" s="361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117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17" t="str">
        <f>E9</f>
        <v>SO 101.803 - Komunikace – Sadové úpravy</v>
      </c>
      <c r="F74" s="362"/>
      <c r="G74" s="362"/>
      <c r="H74" s="362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>mezi obcemi Číhaň – Kolinec</v>
      </c>
      <c r="G76" s="36"/>
      <c r="H76" s="36"/>
      <c r="I76" s="29" t="s">
        <v>23</v>
      </c>
      <c r="J76" s="59" t="str">
        <f>IF(J12="","",J12)</f>
        <v>31. 1. 2020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6"/>
      <c r="E78" s="36"/>
      <c r="F78" s="27" t="str">
        <f>E15</f>
        <v>SÚS Plzeňského kraje</v>
      </c>
      <c r="G78" s="36"/>
      <c r="H78" s="36"/>
      <c r="I78" s="29" t="s">
        <v>31</v>
      </c>
      <c r="J78" s="32" t="str">
        <f>E21</f>
        <v>VIN Consult, s. r. 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131</v>
      </c>
      <c r="D81" s="149" t="s">
        <v>57</v>
      </c>
      <c r="E81" s="149" t="s">
        <v>53</v>
      </c>
      <c r="F81" s="149" t="s">
        <v>54</v>
      </c>
      <c r="G81" s="149" t="s">
        <v>132</v>
      </c>
      <c r="H81" s="149" t="s">
        <v>133</v>
      </c>
      <c r="I81" s="149" t="s">
        <v>134</v>
      </c>
      <c r="J81" s="149" t="s">
        <v>122</v>
      </c>
      <c r="K81" s="150" t="s">
        <v>135</v>
      </c>
      <c r="L81" s="151"/>
      <c r="M81" s="68" t="s">
        <v>19</v>
      </c>
      <c r="N81" s="69" t="s">
        <v>42</v>
      </c>
      <c r="O81" s="69" t="s">
        <v>136</v>
      </c>
      <c r="P81" s="69" t="s">
        <v>137</v>
      </c>
      <c r="Q81" s="69" t="s">
        <v>138</v>
      </c>
      <c r="R81" s="69" t="s">
        <v>139</v>
      </c>
      <c r="S81" s="69" t="s">
        <v>140</v>
      </c>
      <c r="T81" s="70" t="s">
        <v>141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9" customHeight="1">
      <c r="A82" s="34"/>
      <c r="B82" s="35"/>
      <c r="C82" s="75" t="s">
        <v>142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193.99911500000002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123</v>
      </c>
      <c r="BK82" s="156">
        <f>BK83</f>
        <v>0</v>
      </c>
    </row>
    <row r="83" spans="2:63" s="12" customFormat="1" ht="25.9" customHeight="1">
      <c r="B83" s="157"/>
      <c r="C83" s="158"/>
      <c r="D83" s="159" t="s">
        <v>71</v>
      </c>
      <c r="E83" s="160" t="s">
        <v>143</v>
      </c>
      <c r="F83" s="160" t="s">
        <v>144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P84+P143</f>
        <v>0</v>
      </c>
      <c r="Q83" s="165"/>
      <c r="R83" s="166">
        <f>R84+R143</f>
        <v>193.99911500000002</v>
      </c>
      <c r="S83" s="165"/>
      <c r="T83" s="167">
        <f>T84+T143</f>
        <v>0</v>
      </c>
      <c r="AR83" s="168" t="s">
        <v>80</v>
      </c>
      <c r="AT83" s="169" t="s">
        <v>71</v>
      </c>
      <c r="AU83" s="169" t="s">
        <v>72</v>
      </c>
      <c r="AY83" s="168" t="s">
        <v>145</v>
      </c>
      <c r="BK83" s="170">
        <f>BK84+BK143</f>
        <v>0</v>
      </c>
    </row>
    <row r="84" spans="2:63" s="12" customFormat="1" ht="22.9" customHeight="1">
      <c r="B84" s="157"/>
      <c r="C84" s="158"/>
      <c r="D84" s="159" t="s">
        <v>71</v>
      </c>
      <c r="E84" s="171" t="s">
        <v>80</v>
      </c>
      <c r="F84" s="171" t="s">
        <v>146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SUM(P85:P142)</f>
        <v>0</v>
      </c>
      <c r="Q84" s="165"/>
      <c r="R84" s="166">
        <f>SUM(R85:R142)</f>
        <v>193.99911500000002</v>
      </c>
      <c r="S84" s="165"/>
      <c r="T84" s="167">
        <f>SUM(T85:T142)</f>
        <v>0</v>
      </c>
      <c r="AR84" s="168" t="s">
        <v>80</v>
      </c>
      <c r="AT84" s="169" t="s">
        <v>71</v>
      </c>
      <c r="AU84" s="169" t="s">
        <v>80</v>
      </c>
      <c r="AY84" s="168" t="s">
        <v>145</v>
      </c>
      <c r="BK84" s="170">
        <f>SUM(BK85:BK142)</f>
        <v>0</v>
      </c>
    </row>
    <row r="85" spans="1:65" s="2" customFormat="1" ht="24.2" customHeight="1">
      <c r="A85" s="34"/>
      <c r="B85" s="35"/>
      <c r="C85" s="173" t="s">
        <v>80</v>
      </c>
      <c r="D85" s="173" t="s">
        <v>147</v>
      </c>
      <c r="E85" s="174" t="s">
        <v>363</v>
      </c>
      <c r="F85" s="175" t="s">
        <v>364</v>
      </c>
      <c r="G85" s="176" t="s">
        <v>352</v>
      </c>
      <c r="H85" s="177">
        <v>14</v>
      </c>
      <c r="I85" s="178"/>
      <c r="J85" s="179">
        <f>ROUND(I85*H85,2)</f>
        <v>0</v>
      </c>
      <c r="K85" s="175" t="s">
        <v>19</v>
      </c>
      <c r="L85" s="39"/>
      <c r="M85" s="180" t="s">
        <v>19</v>
      </c>
      <c r="N85" s="181" t="s">
        <v>43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152</v>
      </c>
      <c r="AT85" s="184" t="s">
        <v>147</v>
      </c>
      <c r="AU85" s="184" t="s">
        <v>82</v>
      </c>
      <c r="AY85" s="17" t="s">
        <v>145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80</v>
      </c>
      <c r="BK85" s="185">
        <f>ROUND(I85*H85,2)</f>
        <v>0</v>
      </c>
      <c r="BL85" s="17" t="s">
        <v>152</v>
      </c>
      <c r="BM85" s="184" t="s">
        <v>1772</v>
      </c>
    </row>
    <row r="86" spans="1:47" s="2" customFormat="1" ht="19.5">
      <c r="A86" s="34"/>
      <c r="B86" s="35"/>
      <c r="C86" s="36"/>
      <c r="D86" s="186" t="s">
        <v>154</v>
      </c>
      <c r="E86" s="36"/>
      <c r="F86" s="187" t="s">
        <v>366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154</v>
      </c>
      <c r="AU86" s="17" t="s">
        <v>82</v>
      </c>
    </row>
    <row r="87" spans="2:51" s="13" customFormat="1" ht="11.25">
      <c r="B87" s="192"/>
      <c r="C87" s="193"/>
      <c r="D87" s="186" t="s">
        <v>158</v>
      </c>
      <c r="E87" s="194" t="s">
        <v>19</v>
      </c>
      <c r="F87" s="195" t="s">
        <v>1773</v>
      </c>
      <c r="G87" s="193"/>
      <c r="H87" s="196">
        <v>14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158</v>
      </c>
      <c r="AU87" s="202" t="s">
        <v>82</v>
      </c>
      <c r="AV87" s="13" t="s">
        <v>82</v>
      </c>
      <c r="AW87" s="13" t="s">
        <v>33</v>
      </c>
      <c r="AX87" s="13" t="s">
        <v>72</v>
      </c>
      <c r="AY87" s="202" t="s">
        <v>145</v>
      </c>
    </row>
    <row r="88" spans="1:65" s="2" customFormat="1" ht="14.45" customHeight="1">
      <c r="A88" s="34"/>
      <c r="B88" s="35"/>
      <c r="C88" s="173" t="s">
        <v>82</v>
      </c>
      <c r="D88" s="173" t="s">
        <v>147</v>
      </c>
      <c r="E88" s="174" t="s">
        <v>373</v>
      </c>
      <c r="F88" s="175" t="s">
        <v>374</v>
      </c>
      <c r="G88" s="176" t="s">
        <v>308</v>
      </c>
      <c r="H88" s="177">
        <v>25.2</v>
      </c>
      <c r="I88" s="178"/>
      <c r="J88" s="179">
        <f>ROUND(I88*H88,2)</f>
        <v>0</v>
      </c>
      <c r="K88" s="175" t="s">
        <v>151</v>
      </c>
      <c r="L88" s="39"/>
      <c r="M88" s="180" t="s">
        <v>19</v>
      </c>
      <c r="N88" s="181" t="s">
        <v>43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152</v>
      </c>
      <c r="AT88" s="184" t="s">
        <v>147</v>
      </c>
      <c r="AU88" s="184" t="s">
        <v>82</v>
      </c>
      <c r="AY88" s="17" t="s">
        <v>145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80</v>
      </c>
      <c r="BK88" s="185">
        <f>ROUND(I88*H88,2)</f>
        <v>0</v>
      </c>
      <c r="BL88" s="17" t="s">
        <v>152</v>
      </c>
      <c r="BM88" s="184" t="s">
        <v>1774</v>
      </c>
    </row>
    <row r="89" spans="1:47" s="2" customFormat="1" ht="19.5">
      <c r="A89" s="34"/>
      <c r="B89" s="35"/>
      <c r="C89" s="36"/>
      <c r="D89" s="186" t="s">
        <v>154</v>
      </c>
      <c r="E89" s="36"/>
      <c r="F89" s="187" t="s">
        <v>325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154</v>
      </c>
      <c r="AU89" s="17" t="s">
        <v>82</v>
      </c>
    </row>
    <row r="90" spans="2:51" s="13" customFormat="1" ht="11.25">
      <c r="B90" s="192"/>
      <c r="C90" s="193"/>
      <c r="D90" s="186" t="s">
        <v>158</v>
      </c>
      <c r="E90" s="193"/>
      <c r="F90" s="195" t="s">
        <v>1775</v>
      </c>
      <c r="G90" s="193"/>
      <c r="H90" s="196">
        <v>25.2</v>
      </c>
      <c r="I90" s="197"/>
      <c r="J90" s="193"/>
      <c r="K90" s="193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158</v>
      </c>
      <c r="AU90" s="202" t="s">
        <v>82</v>
      </c>
      <c r="AV90" s="13" t="s">
        <v>82</v>
      </c>
      <c r="AW90" s="13" t="s">
        <v>4</v>
      </c>
      <c r="AX90" s="13" t="s">
        <v>80</v>
      </c>
      <c r="AY90" s="202" t="s">
        <v>145</v>
      </c>
    </row>
    <row r="91" spans="1:65" s="2" customFormat="1" ht="14.45" customHeight="1">
      <c r="A91" s="34"/>
      <c r="B91" s="35"/>
      <c r="C91" s="173" t="s">
        <v>165</v>
      </c>
      <c r="D91" s="173" t="s">
        <v>147</v>
      </c>
      <c r="E91" s="174" t="s">
        <v>1776</v>
      </c>
      <c r="F91" s="175" t="s">
        <v>1777</v>
      </c>
      <c r="G91" s="176" t="s">
        <v>173</v>
      </c>
      <c r="H91" s="177">
        <v>224</v>
      </c>
      <c r="I91" s="178"/>
      <c r="J91" s="179">
        <f>ROUND(I91*H91,2)</f>
        <v>0</v>
      </c>
      <c r="K91" s="175" t="s">
        <v>151</v>
      </c>
      <c r="L91" s="39"/>
      <c r="M91" s="180" t="s">
        <v>19</v>
      </c>
      <c r="N91" s="181" t="s">
        <v>43</v>
      </c>
      <c r="O91" s="64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152</v>
      </c>
      <c r="AT91" s="184" t="s">
        <v>147</v>
      </c>
      <c r="AU91" s="184" t="s">
        <v>82</v>
      </c>
      <c r="AY91" s="17" t="s">
        <v>145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80</v>
      </c>
      <c r="BK91" s="185">
        <f>ROUND(I91*H91,2)</f>
        <v>0</v>
      </c>
      <c r="BL91" s="17" t="s">
        <v>152</v>
      </c>
      <c r="BM91" s="184" t="s">
        <v>1778</v>
      </c>
    </row>
    <row r="92" spans="1:47" s="2" customFormat="1" ht="19.5">
      <c r="A92" s="34"/>
      <c r="B92" s="35"/>
      <c r="C92" s="36"/>
      <c r="D92" s="186" t="s">
        <v>154</v>
      </c>
      <c r="E92" s="36"/>
      <c r="F92" s="187" t="s">
        <v>1779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154</v>
      </c>
      <c r="AU92" s="17" t="s">
        <v>82</v>
      </c>
    </row>
    <row r="93" spans="2:51" s="13" customFormat="1" ht="11.25">
      <c r="B93" s="192"/>
      <c r="C93" s="193"/>
      <c r="D93" s="186" t="s">
        <v>158</v>
      </c>
      <c r="E93" s="194" t="s">
        <v>19</v>
      </c>
      <c r="F93" s="195" t="s">
        <v>1780</v>
      </c>
      <c r="G93" s="193"/>
      <c r="H93" s="196">
        <v>224</v>
      </c>
      <c r="I93" s="197"/>
      <c r="J93" s="193"/>
      <c r="K93" s="193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158</v>
      </c>
      <c r="AU93" s="202" t="s">
        <v>82</v>
      </c>
      <c r="AV93" s="13" t="s">
        <v>82</v>
      </c>
      <c r="AW93" s="13" t="s">
        <v>33</v>
      </c>
      <c r="AX93" s="13" t="s">
        <v>72</v>
      </c>
      <c r="AY93" s="202" t="s">
        <v>145</v>
      </c>
    </row>
    <row r="94" spans="1:65" s="2" customFormat="1" ht="14.45" customHeight="1">
      <c r="A94" s="34"/>
      <c r="B94" s="35"/>
      <c r="C94" s="203" t="s">
        <v>152</v>
      </c>
      <c r="D94" s="203" t="s">
        <v>292</v>
      </c>
      <c r="E94" s="204" t="s">
        <v>1781</v>
      </c>
      <c r="F94" s="205" t="s">
        <v>1782</v>
      </c>
      <c r="G94" s="206" t="s">
        <v>352</v>
      </c>
      <c r="H94" s="207">
        <v>14</v>
      </c>
      <c r="I94" s="208"/>
      <c r="J94" s="209">
        <f>ROUND(I94*H94,2)</f>
        <v>0</v>
      </c>
      <c r="K94" s="205" t="s">
        <v>151</v>
      </c>
      <c r="L94" s="210"/>
      <c r="M94" s="211" t="s">
        <v>19</v>
      </c>
      <c r="N94" s="212" t="s">
        <v>43</v>
      </c>
      <c r="O94" s="64"/>
      <c r="P94" s="182">
        <f>O94*H94</f>
        <v>0</v>
      </c>
      <c r="Q94" s="182">
        <v>0.22</v>
      </c>
      <c r="R94" s="182">
        <f>Q94*H94</f>
        <v>3.08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196</v>
      </c>
      <c r="AT94" s="184" t="s">
        <v>292</v>
      </c>
      <c r="AU94" s="184" t="s">
        <v>82</v>
      </c>
      <c r="AY94" s="17" t="s">
        <v>145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80</v>
      </c>
      <c r="BK94" s="185">
        <f>ROUND(I94*H94,2)</f>
        <v>0</v>
      </c>
      <c r="BL94" s="17" t="s">
        <v>152</v>
      </c>
      <c r="BM94" s="184" t="s">
        <v>1783</v>
      </c>
    </row>
    <row r="95" spans="1:47" s="2" customFormat="1" ht="11.25">
      <c r="A95" s="34"/>
      <c r="B95" s="35"/>
      <c r="C95" s="36"/>
      <c r="D95" s="186" t="s">
        <v>154</v>
      </c>
      <c r="E95" s="36"/>
      <c r="F95" s="187" t="s">
        <v>1782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154</v>
      </c>
      <c r="AU95" s="17" t="s">
        <v>82</v>
      </c>
    </row>
    <row r="96" spans="2:51" s="13" customFormat="1" ht="11.25">
      <c r="B96" s="192"/>
      <c r="C96" s="193"/>
      <c r="D96" s="186" t="s">
        <v>158</v>
      </c>
      <c r="E96" s="193"/>
      <c r="F96" s="195" t="s">
        <v>1784</v>
      </c>
      <c r="G96" s="193"/>
      <c r="H96" s="196">
        <v>14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158</v>
      </c>
      <c r="AU96" s="202" t="s">
        <v>82</v>
      </c>
      <c r="AV96" s="13" t="s">
        <v>82</v>
      </c>
      <c r="AW96" s="13" t="s">
        <v>4</v>
      </c>
      <c r="AX96" s="13" t="s">
        <v>80</v>
      </c>
      <c r="AY96" s="202" t="s">
        <v>145</v>
      </c>
    </row>
    <row r="97" spans="1:65" s="2" customFormat="1" ht="14.45" customHeight="1">
      <c r="A97" s="34"/>
      <c r="B97" s="35"/>
      <c r="C97" s="173" t="s">
        <v>178</v>
      </c>
      <c r="D97" s="173" t="s">
        <v>147</v>
      </c>
      <c r="E97" s="174" t="s">
        <v>1785</v>
      </c>
      <c r="F97" s="175" t="s">
        <v>1786</v>
      </c>
      <c r="G97" s="176" t="s">
        <v>173</v>
      </c>
      <c r="H97" s="177">
        <v>6558</v>
      </c>
      <c r="I97" s="178"/>
      <c r="J97" s="179">
        <f>ROUND(I97*H97,2)</f>
        <v>0</v>
      </c>
      <c r="K97" s="175" t="s">
        <v>151</v>
      </c>
      <c r="L97" s="39"/>
      <c r="M97" s="180" t="s">
        <v>19</v>
      </c>
      <c r="N97" s="181" t="s">
        <v>43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152</v>
      </c>
      <c r="AT97" s="184" t="s">
        <v>147</v>
      </c>
      <c r="AU97" s="184" t="s">
        <v>82</v>
      </c>
      <c r="AY97" s="17" t="s">
        <v>145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80</v>
      </c>
      <c r="BK97" s="185">
        <f>ROUND(I97*H97,2)</f>
        <v>0</v>
      </c>
      <c r="BL97" s="17" t="s">
        <v>152</v>
      </c>
      <c r="BM97" s="184" t="s">
        <v>1787</v>
      </c>
    </row>
    <row r="98" spans="1:47" s="2" customFormat="1" ht="11.25">
      <c r="A98" s="34"/>
      <c r="B98" s="35"/>
      <c r="C98" s="36"/>
      <c r="D98" s="186" t="s">
        <v>154</v>
      </c>
      <c r="E98" s="36"/>
      <c r="F98" s="187" t="s">
        <v>1788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154</v>
      </c>
      <c r="AU98" s="17" t="s">
        <v>82</v>
      </c>
    </row>
    <row r="99" spans="2:51" s="13" customFormat="1" ht="11.25">
      <c r="B99" s="192"/>
      <c r="C99" s="193"/>
      <c r="D99" s="186" t="s">
        <v>158</v>
      </c>
      <c r="E99" s="194" t="s">
        <v>19</v>
      </c>
      <c r="F99" s="195" t="s">
        <v>1789</v>
      </c>
      <c r="G99" s="193"/>
      <c r="H99" s="196">
        <v>2570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158</v>
      </c>
      <c r="AU99" s="202" t="s">
        <v>82</v>
      </c>
      <c r="AV99" s="13" t="s">
        <v>82</v>
      </c>
      <c r="AW99" s="13" t="s">
        <v>33</v>
      </c>
      <c r="AX99" s="13" t="s">
        <v>72</v>
      </c>
      <c r="AY99" s="202" t="s">
        <v>145</v>
      </c>
    </row>
    <row r="100" spans="2:51" s="13" customFormat="1" ht="11.25">
      <c r="B100" s="192"/>
      <c r="C100" s="193"/>
      <c r="D100" s="186" t="s">
        <v>158</v>
      </c>
      <c r="E100" s="194" t="s">
        <v>19</v>
      </c>
      <c r="F100" s="195" t="s">
        <v>1790</v>
      </c>
      <c r="G100" s="193"/>
      <c r="H100" s="196">
        <v>3988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158</v>
      </c>
      <c r="AU100" s="202" t="s">
        <v>82</v>
      </c>
      <c r="AV100" s="13" t="s">
        <v>82</v>
      </c>
      <c r="AW100" s="13" t="s">
        <v>33</v>
      </c>
      <c r="AX100" s="13" t="s">
        <v>72</v>
      </c>
      <c r="AY100" s="202" t="s">
        <v>145</v>
      </c>
    </row>
    <row r="101" spans="1:65" s="2" customFormat="1" ht="14.45" customHeight="1">
      <c r="A101" s="34"/>
      <c r="B101" s="35"/>
      <c r="C101" s="173" t="s">
        <v>184</v>
      </c>
      <c r="D101" s="173" t="s">
        <v>147</v>
      </c>
      <c r="E101" s="174" t="s">
        <v>1681</v>
      </c>
      <c r="F101" s="175" t="s">
        <v>1682</v>
      </c>
      <c r="G101" s="176" t="s">
        <v>150</v>
      </c>
      <c r="H101" s="177">
        <v>65797.9</v>
      </c>
      <c r="I101" s="178"/>
      <c r="J101" s="179">
        <f>ROUND(I101*H101,2)</f>
        <v>0</v>
      </c>
      <c r="K101" s="175" t="s">
        <v>151</v>
      </c>
      <c r="L101" s="39"/>
      <c r="M101" s="180" t="s">
        <v>19</v>
      </c>
      <c r="N101" s="181" t="s">
        <v>43</v>
      </c>
      <c r="O101" s="64"/>
      <c r="P101" s="182">
        <f>O101*H101</f>
        <v>0</v>
      </c>
      <c r="Q101" s="182">
        <v>0.00127</v>
      </c>
      <c r="R101" s="182">
        <f>Q101*H101</f>
        <v>83.563333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152</v>
      </c>
      <c r="AT101" s="184" t="s">
        <v>147</v>
      </c>
      <c r="AU101" s="184" t="s">
        <v>82</v>
      </c>
      <c r="AY101" s="17" t="s">
        <v>145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80</v>
      </c>
      <c r="BK101" s="185">
        <f>ROUND(I101*H101,2)</f>
        <v>0</v>
      </c>
      <c r="BL101" s="17" t="s">
        <v>152</v>
      </c>
      <c r="BM101" s="184" t="s">
        <v>1791</v>
      </c>
    </row>
    <row r="102" spans="1:47" s="2" customFormat="1" ht="11.25">
      <c r="A102" s="34"/>
      <c r="B102" s="35"/>
      <c r="C102" s="36"/>
      <c r="D102" s="186" t="s">
        <v>154</v>
      </c>
      <c r="E102" s="36"/>
      <c r="F102" s="187" t="s">
        <v>1682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154</v>
      </c>
      <c r="AU102" s="17" t="s">
        <v>82</v>
      </c>
    </row>
    <row r="103" spans="1:47" s="2" customFormat="1" ht="29.25">
      <c r="A103" s="34"/>
      <c r="B103" s="35"/>
      <c r="C103" s="36"/>
      <c r="D103" s="186" t="s">
        <v>156</v>
      </c>
      <c r="E103" s="36"/>
      <c r="F103" s="191" t="s">
        <v>1684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156</v>
      </c>
      <c r="AU103" s="17" t="s">
        <v>82</v>
      </c>
    </row>
    <row r="104" spans="2:51" s="14" customFormat="1" ht="11.25">
      <c r="B104" s="217"/>
      <c r="C104" s="218"/>
      <c r="D104" s="186" t="s">
        <v>158</v>
      </c>
      <c r="E104" s="219" t="s">
        <v>19</v>
      </c>
      <c r="F104" s="220" t="s">
        <v>1685</v>
      </c>
      <c r="G104" s="218"/>
      <c r="H104" s="219" t="s">
        <v>19</v>
      </c>
      <c r="I104" s="221"/>
      <c r="J104" s="218"/>
      <c r="K104" s="218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158</v>
      </c>
      <c r="AU104" s="226" t="s">
        <v>82</v>
      </c>
      <c r="AV104" s="14" t="s">
        <v>80</v>
      </c>
      <c r="AW104" s="14" t="s">
        <v>33</v>
      </c>
      <c r="AX104" s="14" t="s">
        <v>72</v>
      </c>
      <c r="AY104" s="226" t="s">
        <v>145</v>
      </c>
    </row>
    <row r="105" spans="2:51" s="13" customFormat="1" ht="11.25">
      <c r="B105" s="192"/>
      <c r="C105" s="193"/>
      <c r="D105" s="186" t="s">
        <v>158</v>
      </c>
      <c r="E105" s="194" t="s">
        <v>19</v>
      </c>
      <c r="F105" s="195" t="s">
        <v>1792</v>
      </c>
      <c r="G105" s="193"/>
      <c r="H105" s="196">
        <v>53893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158</v>
      </c>
      <c r="AU105" s="202" t="s">
        <v>82</v>
      </c>
      <c r="AV105" s="13" t="s">
        <v>82</v>
      </c>
      <c r="AW105" s="13" t="s">
        <v>33</v>
      </c>
      <c r="AX105" s="13" t="s">
        <v>72</v>
      </c>
      <c r="AY105" s="202" t="s">
        <v>145</v>
      </c>
    </row>
    <row r="106" spans="2:51" s="13" customFormat="1" ht="11.25">
      <c r="B106" s="192"/>
      <c r="C106" s="193"/>
      <c r="D106" s="186" t="s">
        <v>158</v>
      </c>
      <c r="E106" s="194" t="s">
        <v>19</v>
      </c>
      <c r="F106" s="195" t="s">
        <v>391</v>
      </c>
      <c r="G106" s="193"/>
      <c r="H106" s="196">
        <v>7833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82</v>
      </c>
      <c r="AV106" s="13" t="s">
        <v>82</v>
      </c>
      <c r="AW106" s="13" t="s">
        <v>33</v>
      </c>
      <c r="AX106" s="13" t="s">
        <v>72</v>
      </c>
      <c r="AY106" s="202" t="s">
        <v>145</v>
      </c>
    </row>
    <row r="107" spans="2:51" s="13" customFormat="1" ht="11.25">
      <c r="B107" s="192"/>
      <c r="C107" s="193"/>
      <c r="D107" s="186" t="s">
        <v>158</v>
      </c>
      <c r="E107" s="194" t="s">
        <v>19</v>
      </c>
      <c r="F107" s="195" t="s">
        <v>392</v>
      </c>
      <c r="G107" s="193"/>
      <c r="H107" s="196">
        <v>4071.9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82</v>
      </c>
      <c r="AV107" s="13" t="s">
        <v>82</v>
      </c>
      <c r="AW107" s="13" t="s">
        <v>33</v>
      </c>
      <c r="AX107" s="13" t="s">
        <v>72</v>
      </c>
      <c r="AY107" s="202" t="s">
        <v>145</v>
      </c>
    </row>
    <row r="108" spans="1:65" s="2" customFormat="1" ht="14.45" customHeight="1">
      <c r="A108" s="34"/>
      <c r="B108" s="35"/>
      <c r="C108" s="203" t="s">
        <v>190</v>
      </c>
      <c r="D108" s="203" t="s">
        <v>292</v>
      </c>
      <c r="E108" s="204" t="s">
        <v>1686</v>
      </c>
      <c r="F108" s="205" t="s">
        <v>1687</v>
      </c>
      <c r="G108" s="206" t="s">
        <v>1688</v>
      </c>
      <c r="H108" s="207">
        <v>526.382</v>
      </c>
      <c r="I108" s="208"/>
      <c r="J108" s="209">
        <f>ROUND(I108*H108,2)</f>
        <v>0</v>
      </c>
      <c r="K108" s="205" t="s">
        <v>151</v>
      </c>
      <c r="L108" s="210"/>
      <c r="M108" s="211" t="s">
        <v>19</v>
      </c>
      <c r="N108" s="212" t="s">
        <v>43</v>
      </c>
      <c r="O108" s="64"/>
      <c r="P108" s="182">
        <f>O108*H108</f>
        <v>0</v>
      </c>
      <c r="Q108" s="182">
        <v>0.001</v>
      </c>
      <c r="R108" s="182">
        <f>Q108*H108</f>
        <v>0.5263819999999999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196</v>
      </c>
      <c r="AT108" s="184" t="s">
        <v>292</v>
      </c>
      <c r="AU108" s="184" t="s">
        <v>82</v>
      </c>
      <c r="AY108" s="17" t="s">
        <v>145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80</v>
      </c>
      <c r="BK108" s="185">
        <f>ROUND(I108*H108,2)</f>
        <v>0</v>
      </c>
      <c r="BL108" s="17" t="s">
        <v>152</v>
      </c>
      <c r="BM108" s="184" t="s">
        <v>1793</v>
      </c>
    </row>
    <row r="109" spans="1:47" s="2" customFormat="1" ht="11.25">
      <c r="A109" s="34"/>
      <c r="B109" s="35"/>
      <c r="C109" s="36"/>
      <c r="D109" s="186" t="s">
        <v>154</v>
      </c>
      <c r="E109" s="36"/>
      <c r="F109" s="187" t="s">
        <v>1687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154</v>
      </c>
      <c r="AU109" s="17" t="s">
        <v>82</v>
      </c>
    </row>
    <row r="110" spans="2:51" s="13" customFormat="1" ht="11.25">
      <c r="B110" s="192"/>
      <c r="C110" s="193"/>
      <c r="D110" s="186" t="s">
        <v>158</v>
      </c>
      <c r="E110" s="194" t="s">
        <v>19</v>
      </c>
      <c r="F110" s="195" t="s">
        <v>1794</v>
      </c>
      <c r="G110" s="193"/>
      <c r="H110" s="196">
        <v>526.382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158</v>
      </c>
      <c r="AU110" s="202" t="s">
        <v>82</v>
      </c>
      <c r="AV110" s="13" t="s">
        <v>82</v>
      </c>
      <c r="AW110" s="13" t="s">
        <v>33</v>
      </c>
      <c r="AX110" s="13" t="s">
        <v>72</v>
      </c>
      <c r="AY110" s="202" t="s">
        <v>145</v>
      </c>
    </row>
    <row r="111" spans="1:65" s="2" customFormat="1" ht="14.45" customHeight="1">
      <c r="A111" s="34"/>
      <c r="B111" s="35"/>
      <c r="C111" s="173" t="s">
        <v>196</v>
      </c>
      <c r="D111" s="173" t="s">
        <v>147</v>
      </c>
      <c r="E111" s="174" t="s">
        <v>1795</v>
      </c>
      <c r="F111" s="175" t="s">
        <v>1796</v>
      </c>
      <c r="G111" s="176" t="s">
        <v>173</v>
      </c>
      <c r="H111" s="177">
        <v>224</v>
      </c>
      <c r="I111" s="178"/>
      <c r="J111" s="179">
        <f>ROUND(I111*H111,2)</f>
        <v>0</v>
      </c>
      <c r="K111" s="175" t="s">
        <v>151</v>
      </c>
      <c r="L111" s="39"/>
      <c r="M111" s="180" t="s">
        <v>19</v>
      </c>
      <c r="N111" s="181" t="s">
        <v>43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152</v>
      </c>
      <c r="AT111" s="184" t="s">
        <v>147</v>
      </c>
      <c r="AU111" s="184" t="s">
        <v>82</v>
      </c>
      <c r="AY111" s="17" t="s">
        <v>145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80</v>
      </c>
      <c r="BK111" s="185">
        <f>ROUND(I111*H111,2)</f>
        <v>0</v>
      </c>
      <c r="BL111" s="17" t="s">
        <v>152</v>
      </c>
      <c r="BM111" s="184" t="s">
        <v>1797</v>
      </c>
    </row>
    <row r="112" spans="1:47" s="2" customFormat="1" ht="11.25">
      <c r="A112" s="34"/>
      <c r="B112" s="35"/>
      <c r="C112" s="36"/>
      <c r="D112" s="186" t="s">
        <v>154</v>
      </c>
      <c r="E112" s="36"/>
      <c r="F112" s="187" t="s">
        <v>1798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154</v>
      </c>
      <c r="AU112" s="17" t="s">
        <v>82</v>
      </c>
    </row>
    <row r="113" spans="1:47" s="2" customFormat="1" ht="39">
      <c r="A113" s="34"/>
      <c r="B113" s="35"/>
      <c r="C113" s="36"/>
      <c r="D113" s="186" t="s">
        <v>156</v>
      </c>
      <c r="E113" s="36"/>
      <c r="F113" s="191" t="s">
        <v>1799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156</v>
      </c>
      <c r="AU113" s="17" t="s">
        <v>82</v>
      </c>
    </row>
    <row r="114" spans="2:51" s="13" customFormat="1" ht="11.25">
      <c r="B114" s="192"/>
      <c r="C114" s="193"/>
      <c r="D114" s="186" t="s">
        <v>158</v>
      </c>
      <c r="E114" s="194" t="s">
        <v>19</v>
      </c>
      <c r="F114" s="195" t="s">
        <v>1780</v>
      </c>
      <c r="G114" s="193"/>
      <c r="H114" s="196">
        <v>224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158</v>
      </c>
      <c r="AU114" s="202" t="s">
        <v>82</v>
      </c>
      <c r="AV114" s="13" t="s">
        <v>82</v>
      </c>
      <c r="AW114" s="13" t="s">
        <v>33</v>
      </c>
      <c r="AX114" s="13" t="s">
        <v>72</v>
      </c>
      <c r="AY114" s="202" t="s">
        <v>145</v>
      </c>
    </row>
    <row r="115" spans="1:65" s="2" customFormat="1" ht="14.45" customHeight="1">
      <c r="A115" s="34"/>
      <c r="B115" s="35"/>
      <c r="C115" s="203" t="s">
        <v>202</v>
      </c>
      <c r="D115" s="203" t="s">
        <v>292</v>
      </c>
      <c r="E115" s="204" t="s">
        <v>1800</v>
      </c>
      <c r="F115" s="205" t="s">
        <v>1801</v>
      </c>
      <c r="G115" s="206" t="s">
        <v>173</v>
      </c>
      <c r="H115" s="207">
        <v>224</v>
      </c>
      <c r="I115" s="208"/>
      <c r="J115" s="209">
        <f>ROUND(I115*H115,2)</f>
        <v>0</v>
      </c>
      <c r="K115" s="205" t="s">
        <v>19</v>
      </c>
      <c r="L115" s="210"/>
      <c r="M115" s="211" t="s">
        <v>19</v>
      </c>
      <c r="N115" s="212" t="s">
        <v>43</v>
      </c>
      <c r="O115" s="64"/>
      <c r="P115" s="182">
        <f>O115*H115</f>
        <v>0</v>
      </c>
      <c r="Q115" s="182">
        <v>0.027</v>
      </c>
      <c r="R115" s="182">
        <f>Q115*H115</f>
        <v>6.048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196</v>
      </c>
      <c r="AT115" s="184" t="s">
        <v>292</v>
      </c>
      <c r="AU115" s="184" t="s">
        <v>82</v>
      </c>
      <c r="AY115" s="17" t="s">
        <v>145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80</v>
      </c>
      <c r="BK115" s="185">
        <f>ROUND(I115*H115,2)</f>
        <v>0</v>
      </c>
      <c r="BL115" s="17" t="s">
        <v>152</v>
      </c>
      <c r="BM115" s="184" t="s">
        <v>1802</v>
      </c>
    </row>
    <row r="116" spans="1:47" s="2" customFormat="1" ht="11.25">
      <c r="A116" s="34"/>
      <c r="B116" s="35"/>
      <c r="C116" s="36"/>
      <c r="D116" s="186" t="s">
        <v>154</v>
      </c>
      <c r="E116" s="36"/>
      <c r="F116" s="187" t="s">
        <v>1801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154</v>
      </c>
      <c r="AU116" s="17" t="s">
        <v>82</v>
      </c>
    </row>
    <row r="117" spans="2:51" s="13" customFormat="1" ht="11.25">
      <c r="B117" s="192"/>
      <c r="C117" s="193"/>
      <c r="D117" s="186" t="s">
        <v>158</v>
      </c>
      <c r="E117" s="194" t="s">
        <v>19</v>
      </c>
      <c r="F117" s="195" t="s">
        <v>1780</v>
      </c>
      <c r="G117" s="193"/>
      <c r="H117" s="196">
        <v>224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82</v>
      </c>
      <c r="AV117" s="13" t="s">
        <v>82</v>
      </c>
      <c r="AW117" s="13" t="s">
        <v>33</v>
      </c>
      <c r="AX117" s="13" t="s">
        <v>72</v>
      </c>
      <c r="AY117" s="202" t="s">
        <v>145</v>
      </c>
    </row>
    <row r="118" spans="1:65" s="2" customFormat="1" ht="14.45" customHeight="1">
      <c r="A118" s="34"/>
      <c r="B118" s="35"/>
      <c r="C118" s="173" t="s">
        <v>208</v>
      </c>
      <c r="D118" s="173" t="s">
        <v>147</v>
      </c>
      <c r="E118" s="174" t="s">
        <v>1803</v>
      </c>
      <c r="F118" s="175" t="s">
        <v>1804</v>
      </c>
      <c r="G118" s="176" t="s">
        <v>173</v>
      </c>
      <c r="H118" s="177">
        <v>6558</v>
      </c>
      <c r="I118" s="178"/>
      <c r="J118" s="179">
        <f>ROUND(I118*H118,2)</f>
        <v>0</v>
      </c>
      <c r="K118" s="175" t="s">
        <v>151</v>
      </c>
      <c r="L118" s="39"/>
      <c r="M118" s="180" t="s">
        <v>19</v>
      </c>
      <c r="N118" s="181" t="s">
        <v>43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152</v>
      </c>
      <c r="AT118" s="184" t="s">
        <v>147</v>
      </c>
      <c r="AU118" s="184" t="s">
        <v>82</v>
      </c>
      <c r="AY118" s="17" t="s">
        <v>145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152</v>
      </c>
      <c r="BM118" s="184" t="s">
        <v>1805</v>
      </c>
    </row>
    <row r="119" spans="1:47" s="2" customFormat="1" ht="11.25">
      <c r="A119" s="34"/>
      <c r="B119" s="35"/>
      <c r="C119" s="36"/>
      <c r="D119" s="186" t="s">
        <v>154</v>
      </c>
      <c r="E119" s="36"/>
      <c r="F119" s="187" t="s">
        <v>1806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154</v>
      </c>
      <c r="AU119" s="17" t="s">
        <v>82</v>
      </c>
    </row>
    <row r="120" spans="1:47" s="2" customFormat="1" ht="48.75">
      <c r="A120" s="34"/>
      <c r="B120" s="35"/>
      <c r="C120" s="36"/>
      <c r="D120" s="186" t="s">
        <v>156</v>
      </c>
      <c r="E120" s="36"/>
      <c r="F120" s="191" t="s">
        <v>1807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156</v>
      </c>
      <c r="AU120" s="17" t="s">
        <v>82</v>
      </c>
    </row>
    <row r="121" spans="2:51" s="13" customFormat="1" ht="11.25">
      <c r="B121" s="192"/>
      <c r="C121" s="193"/>
      <c r="D121" s="186" t="s">
        <v>158</v>
      </c>
      <c r="E121" s="194" t="s">
        <v>19</v>
      </c>
      <c r="F121" s="195" t="s">
        <v>1789</v>
      </c>
      <c r="G121" s="193"/>
      <c r="H121" s="196">
        <v>2570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82</v>
      </c>
      <c r="AV121" s="13" t="s">
        <v>82</v>
      </c>
      <c r="AW121" s="13" t="s">
        <v>33</v>
      </c>
      <c r="AX121" s="13" t="s">
        <v>72</v>
      </c>
      <c r="AY121" s="202" t="s">
        <v>145</v>
      </c>
    </row>
    <row r="122" spans="2:51" s="13" customFormat="1" ht="11.25">
      <c r="B122" s="192"/>
      <c r="C122" s="193"/>
      <c r="D122" s="186" t="s">
        <v>158</v>
      </c>
      <c r="E122" s="194" t="s">
        <v>19</v>
      </c>
      <c r="F122" s="195" t="s">
        <v>1790</v>
      </c>
      <c r="G122" s="193"/>
      <c r="H122" s="196">
        <v>3988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158</v>
      </c>
      <c r="AU122" s="202" t="s">
        <v>82</v>
      </c>
      <c r="AV122" s="13" t="s">
        <v>82</v>
      </c>
      <c r="AW122" s="13" t="s">
        <v>33</v>
      </c>
      <c r="AX122" s="13" t="s">
        <v>72</v>
      </c>
      <c r="AY122" s="202" t="s">
        <v>145</v>
      </c>
    </row>
    <row r="123" spans="1:65" s="2" customFormat="1" ht="14.45" customHeight="1">
      <c r="A123" s="34"/>
      <c r="B123" s="35"/>
      <c r="C123" s="203" t="s">
        <v>214</v>
      </c>
      <c r="D123" s="203" t="s">
        <v>292</v>
      </c>
      <c r="E123" s="204" t="s">
        <v>1808</v>
      </c>
      <c r="F123" s="205" t="s">
        <v>1809</v>
      </c>
      <c r="G123" s="206" t="s">
        <v>173</v>
      </c>
      <c r="H123" s="207">
        <v>6558</v>
      </c>
      <c r="I123" s="208"/>
      <c r="J123" s="209">
        <f>ROUND(I123*H123,2)</f>
        <v>0</v>
      </c>
      <c r="K123" s="205" t="s">
        <v>19</v>
      </c>
      <c r="L123" s="210"/>
      <c r="M123" s="211" t="s">
        <v>19</v>
      </c>
      <c r="N123" s="212" t="s">
        <v>43</v>
      </c>
      <c r="O123" s="64"/>
      <c r="P123" s="182">
        <f>O123*H123</f>
        <v>0</v>
      </c>
      <c r="Q123" s="182">
        <v>0.009</v>
      </c>
      <c r="R123" s="182">
        <f>Q123*H123</f>
        <v>59.022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196</v>
      </c>
      <c r="AT123" s="184" t="s">
        <v>292</v>
      </c>
      <c r="AU123" s="184" t="s">
        <v>82</v>
      </c>
      <c r="AY123" s="17" t="s">
        <v>145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80</v>
      </c>
      <c r="BK123" s="185">
        <f>ROUND(I123*H123,2)</f>
        <v>0</v>
      </c>
      <c r="BL123" s="17" t="s">
        <v>152</v>
      </c>
      <c r="BM123" s="184" t="s">
        <v>1810</v>
      </c>
    </row>
    <row r="124" spans="1:47" s="2" customFormat="1" ht="11.25">
      <c r="A124" s="34"/>
      <c r="B124" s="35"/>
      <c r="C124" s="36"/>
      <c r="D124" s="186" t="s">
        <v>154</v>
      </c>
      <c r="E124" s="36"/>
      <c r="F124" s="187" t="s">
        <v>1809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154</v>
      </c>
      <c r="AU124" s="17" t="s">
        <v>82</v>
      </c>
    </row>
    <row r="125" spans="1:47" s="2" customFormat="1" ht="165.75">
      <c r="A125" s="34"/>
      <c r="B125" s="35"/>
      <c r="C125" s="36"/>
      <c r="D125" s="186" t="s">
        <v>156</v>
      </c>
      <c r="E125" s="36"/>
      <c r="F125" s="191" t="s">
        <v>1811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156</v>
      </c>
      <c r="AU125" s="17" t="s">
        <v>82</v>
      </c>
    </row>
    <row r="126" spans="2:51" s="13" customFormat="1" ht="11.25">
      <c r="B126" s="192"/>
      <c r="C126" s="193"/>
      <c r="D126" s="186" t="s">
        <v>158</v>
      </c>
      <c r="E126" s="194" t="s">
        <v>19</v>
      </c>
      <c r="F126" s="195" t="s">
        <v>1789</v>
      </c>
      <c r="G126" s="193"/>
      <c r="H126" s="196">
        <v>2570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82</v>
      </c>
      <c r="AV126" s="13" t="s">
        <v>82</v>
      </c>
      <c r="AW126" s="13" t="s">
        <v>33</v>
      </c>
      <c r="AX126" s="13" t="s">
        <v>72</v>
      </c>
      <c r="AY126" s="202" t="s">
        <v>145</v>
      </c>
    </row>
    <row r="127" spans="2:51" s="13" customFormat="1" ht="11.25">
      <c r="B127" s="192"/>
      <c r="C127" s="193"/>
      <c r="D127" s="186" t="s">
        <v>158</v>
      </c>
      <c r="E127" s="194" t="s">
        <v>19</v>
      </c>
      <c r="F127" s="195" t="s">
        <v>1790</v>
      </c>
      <c r="G127" s="193"/>
      <c r="H127" s="196">
        <v>3988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33</v>
      </c>
      <c r="AX127" s="13" t="s">
        <v>72</v>
      </c>
      <c r="AY127" s="202" t="s">
        <v>145</v>
      </c>
    </row>
    <row r="128" spans="1:65" s="2" customFormat="1" ht="14.45" customHeight="1">
      <c r="A128" s="34"/>
      <c r="B128" s="35"/>
      <c r="C128" s="173" t="s">
        <v>220</v>
      </c>
      <c r="D128" s="173" t="s">
        <v>147</v>
      </c>
      <c r="E128" s="174" t="s">
        <v>1812</v>
      </c>
      <c r="F128" s="175" t="s">
        <v>1813</v>
      </c>
      <c r="G128" s="176" t="s">
        <v>173</v>
      </c>
      <c r="H128" s="177">
        <v>224</v>
      </c>
      <c r="I128" s="178"/>
      <c r="J128" s="179">
        <f>ROUND(I128*H128,2)</f>
        <v>0</v>
      </c>
      <c r="K128" s="175" t="s">
        <v>151</v>
      </c>
      <c r="L128" s="39"/>
      <c r="M128" s="180" t="s">
        <v>19</v>
      </c>
      <c r="N128" s="181" t="s">
        <v>43</v>
      </c>
      <c r="O128" s="64"/>
      <c r="P128" s="182">
        <f>O128*H128</f>
        <v>0</v>
      </c>
      <c r="Q128" s="182">
        <v>5E-05</v>
      </c>
      <c r="R128" s="182">
        <f>Q128*H128</f>
        <v>0.0112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152</v>
      </c>
      <c r="AT128" s="184" t="s">
        <v>147</v>
      </c>
      <c r="AU128" s="184" t="s">
        <v>82</v>
      </c>
      <c r="AY128" s="17" t="s">
        <v>145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152</v>
      </c>
      <c r="BM128" s="184" t="s">
        <v>1814</v>
      </c>
    </row>
    <row r="129" spans="1:47" s="2" customFormat="1" ht="11.25">
      <c r="A129" s="34"/>
      <c r="B129" s="35"/>
      <c r="C129" s="36"/>
      <c r="D129" s="186" t="s">
        <v>154</v>
      </c>
      <c r="E129" s="36"/>
      <c r="F129" s="187" t="s">
        <v>1815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154</v>
      </c>
      <c r="AU129" s="17" t="s">
        <v>82</v>
      </c>
    </row>
    <row r="130" spans="1:47" s="2" customFormat="1" ht="19.5">
      <c r="A130" s="34"/>
      <c r="B130" s="35"/>
      <c r="C130" s="36"/>
      <c r="D130" s="186" t="s">
        <v>156</v>
      </c>
      <c r="E130" s="36"/>
      <c r="F130" s="191" t="s">
        <v>1816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156</v>
      </c>
      <c r="AU130" s="17" t="s">
        <v>82</v>
      </c>
    </row>
    <row r="131" spans="2:51" s="13" customFormat="1" ht="11.25">
      <c r="B131" s="192"/>
      <c r="C131" s="193"/>
      <c r="D131" s="186" t="s">
        <v>158</v>
      </c>
      <c r="E131" s="194" t="s">
        <v>19</v>
      </c>
      <c r="F131" s="195" t="s">
        <v>1780</v>
      </c>
      <c r="G131" s="193"/>
      <c r="H131" s="196">
        <v>224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158</v>
      </c>
      <c r="AU131" s="202" t="s">
        <v>82</v>
      </c>
      <c r="AV131" s="13" t="s">
        <v>82</v>
      </c>
      <c r="AW131" s="13" t="s">
        <v>33</v>
      </c>
      <c r="AX131" s="13" t="s">
        <v>72</v>
      </c>
      <c r="AY131" s="202" t="s">
        <v>145</v>
      </c>
    </row>
    <row r="132" spans="1:65" s="2" customFormat="1" ht="14.45" customHeight="1">
      <c r="A132" s="34"/>
      <c r="B132" s="35"/>
      <c r="C132" s="203" t="s">
        <v>226</v>
      </c>
      <c r="D132" s="203" t="s">
        <v>292</v>
      </c>
      <c r="E132" s="204" t="s">
        <v>1817</v>
      </c>
      <c r="F132" s="205" t="s">
        <v>1818</v>
      </c>
      <c r="G132" s="206" t="s">
        <v>173</v>
      </c>
      <c r="H132" s="207">
        <v>672</v>
      </c>
      <c r="I132" s="208"/>
      <c r="J132" s="209">
        <f>ROUND(I132*H132,2)</f>
        <v>0</v>
      </c>
      <c r="K132" s="205" t="s">
        <v>19</v>
      </c>
      <c r="L132" s="210"/>
      <c r="M132" s="211" t="s">
        <v>19</v>
      </c>
      <c r="N132" s="212" t="s">
        <v>43</v>
      </c>
      <c r="O132" s="64"/>
      <c r="P132" s="182">
        <f>O132*H132</f>
        <v>0</v>
      </c>
      <c r="Q132" s="182">
        <v>0.005</v>
      </c>
      <c r="R132" s="182">
        <f>Q132*H132</f>
        <v>3.36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196</v>
      </c>
      <c r="AT132" s="184" t="s">
        <v>292</v>
      </c>
      <c r="AU132" s="184" t="s">
        <v>82</v>
      </c>
      <c r="AY132" s="17" t="s">
        <v>145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80</v>
      </c>
      <c r="BK132" s="185">
        <f>ROUND(I132*H132,2)</f>
        <v>0</v>
      </c>
      <c r="BL132" s="17" t="s">
        <v>152</v>
      </c>
      <c r="BM132" s="184" t="s">
        <v>1819</v>
      </c>
    </row>
    <row r="133" spans="1:47" s="2" customFormat="1" ht="11.25">
      <c r="A133" s="34"/>
      <c r="B133" s="35"/>
      <c r="C133" s="36"/>
      <c r="D133" s="186" t="s">
        <v>154</v>
      </c>
      <c r="E133" s="36"/>
      <c r="F133" s="187" t="s">
        <v>1818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154</v>
      </c>
      <c r="AU133" s="17" t="s">
        <v>82</v>
      </c>
    </row>
    <row r="134" spans="2:51" s="13" customFormat="1" ht="11.25">
      <c r="B134" s="192"/>
      <c r="C134" s="193"/>
      <c r="D134" s="186" t="s">
        <v>158</v>
      </c>
      <c r="E134" s="194" t="s">
        <v>19</v>
      </c>
      <c r="F134" s="195" t="s">
        <v>1820</v>
      </c>
      <c r="G134" s="193"/>
      <c r="H134" s="196">
        <v>672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158</v>
      </c>
      <c r="AU134" s="202" t="s">
        <v>82</v>
      </c>
      <c r="AV134" s="13" t="s">
        <v>82</v>
      </c>
      <c r="AW134" s="13" t="s">
        <v>33</v>
      </c>
      <c r="AX134" s="13" t="s">
        <v>72</v>
      </c>
      <c r="AY134" s="202" t="s">
        <v>145</v>
      </c>
    </row>
    <row r="135" spans="1:65" s="2" customFormat="1" ht="14.45" customHeight="1">
      <c r="A135" s="34"/>
      <c r="B135" s="35"/>
      <c r="C135" s="173" t="s">
        <v>232</v>
      </c>
      <c r="D135" s="173" t="s">
        <v>147</v>
      </c>
      <c r="E135" s="174" t="s">
        <v>1821</v>
      </c>
      <c r="F135" s="175" t="s">
        <v>1822</v>
      </c>
      <c r="G135" s="176" t="s">
        <v>150</v>
      </c>
      <c r="H135" s="177">
        <v>1863.5</v>
      </c>
      <c r="I135" s="178"/>
      <c r="J135" s="179">
        <f>ROUND(I135*H135,2)</f>
        <v>0</v>
      </c>
      <c r="K135" s="175" t="s">
        <v>151</v>
      </c>
      <c r="L135" s="39"/>
      <c r="M135" s="180" t="s">
        <v>19</v>
      </c>
      <c r="N135" s="181" t="s">
        <v>43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152</v>
      </c>
      <c r="AT135" s="184" t="s">
        <v>147</v>
      </c>
      <c r="AU135" s="184" t="s">
        <v>82</v>
      </c>
      <c r="AY135" s="17" t="s">
        <v>145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80</v>
      </c>
      <c r="BK135" s="185">
        <f>ROUND(I135*H135,2)</f>
        <v>0</v>
      </c>
      <c r="BL135" s="17" t="s">
        <v>152</v>
      </c>
      <c r="BM135" s="184" t="s">
        <v>1823</v>
      </c>
    </row>
    <row r="136" spans="1:47" s="2" customFormat="1" ht="11.25">
      <c r="A136" s="34"/>
      <c r="B136" s="35"/>
      <c r="C136" s="36"/>
      <c r="D136" s="186" t="s">
        <v>154</v>
      </c>
      <c r="E136" s="36"/>
      <c r="F136" s="187" t="s">
        <v>1824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154</v>
      </c>
      <c r="AU136" s="17" t="s">
        <v>82</v>
      </c>
    </row>
    <row r="137" spans="2:51" s="13" customFormat="1" ht="11.25">
      <c r="B137" s="192"/>
      <c r="C137" s="193"/>
      <c r="D137" s="186" t="s">
        <v>158</v>
      </c>
      <c r="E137" s="194" t="s">
        <v>19</v>
      </c>
      <c r="F137" s="195" t="s">
        <v>1825</v>
      </c>
      <c r="G137" s="193"/>
      <c r="H137" s="196">
        <v>642.5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82</v>
      </c>
      <c r="AV137" s="13" t="s">
        <v>82</v>
      </c>
      <c r="AW137" s="13" t="s">
        <v>33</v>
      </c>
      <c r="AX137" s="13" t="s">
        <v>72</v>
      </c>
      <c r="AY137" s="202" t="s">
        <v>145</v>
      </c>
    </row>
    <row r="138" spans="2:51" s="13" customFormat="1" ht="11.25">
      <c r="B138" s="192"/>
      <c r="C138" s="193"/>
      <c r="D138" s="186" t="s">
        <v>158</v>
      </c>
      <c r="E138" s="194" t="s">
        <v>19</v>
      </c>
      <c r="F138" s="195" t="s">
        <v>1826</v>
      </c>
      <c r="G138" s="193"/>
      <c r="H138" s="196">
        <v>997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158</v>
      </c>
      <c r="AU138" s="202" t="s">
        <v>82</v>
      </c>
      <c r="AV138" s="13" t="s">
        <v>82</v>
      </c>
      <c r="AW138" s="13" t="s">
        <v>33</v>
      </c>
      <c r="AX138" s="13" t="s">
        <v>72</v>
      </c>
      <c r="AY138" s="202" t="s">
        <v>145</v>
      </c>
    </row>
    <row r="139" spans="2:51" s="13" customFormat="1" ht="11.25">
      <c r="B139" s="192"/>
      <c r="C139" s="193"/>
      <c r="D139" s="186" t="s">
        <v>158</v>
      </c>
      <c r="E139" s="194" t="s">
        <v>19</v>
      </c>
      <c r="F139" s="195" t="s">
        <v>1827</v>
      </c>
      <c r="G139" s="193"/>
      <c r="H139" s="196">
        <v>224</v>
      </c>
      <c r="I139" s="197"/>
      <c r="J139" s="193"/>
      <c r="K139" s="193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158</v>
      </c>
      <c r="AU139" s="202" t="s">
        <v>82</v>
      </c>
      <c r="AV139" s="13" t="s">
        <v>82</v>
      </c>
      <c r="AW139" s="13" t="s">
        <v>33</v>
      </c>
      <c r="AX139" s="13" t="s">
        <v>72</v>
      </c>
      <c r="AY139" s="202" t="s">
        <v>145</v>
      </c>
    </row>
    <row r="140" spans="1:65" s="2" customFormat="1" ht="14.45" customHeight="1">
      <c r="A140" s="34"/>
      <c r="B140" s="35"/>
      <c r="C140" s="203" t="s">
        <v>8</v>
      </c>
      <c r="D140" s="203" t="s">
        <v>292</v>
      </c>
      <c r="E140" s="204" t="s">
        <v>1828</v>
      </c>
      <c r="F140" s="205" t="s">
        <v>1829</v>
      </c>
      <c r="G140" s="206" t="s">
        <v>352</v>
      </c>
      <c r="H140" s="207">
        <v>191.941</v>
      </c>
      <c r="I140" s="208"/>
      <c r="J140" s="209">
        <f>ROUND(I140*H140,2)</f>
        <v>0</v>
      </c>
      <c r="K140" s="205" t="s">
        <v>151</v>
      </c>
      <c r="L140" s="210"/>
      <c r="M140" s="211" t="s">
        <v>19</v>
      </c>
      <c r="N140" s="212" t="s">
        <v>43</v>
      </c>
      <c r="O140" s="64"/>
      <c r="P140" s="182">
        <f>O140*H140</f>
        <v>0</v>
      </c>
      <c r="Q140" s="182">
        <v>0.2</v>
      </c>
      <c r="R140" s="182">
        <f>Q140*H140</f>
        <v>38.388200000000005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196</v>
      </c>
      <c r="AT140" s="184" t="s">
        <v>292</v>
      </c>
      <c r="AU140" s="184" t="s">
        <v>82</v>
      </c>
      <c r="AY140" s="17" t="s">
        <v>145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80</v>
      </c>
      <c r="BK140" s="185">
        <f>ROUND(I140*H140,2)</f>
        <v>0</v>
      </c>
      <c r="BL140" s="17" t="s">
        <v>152</v>
      </c>
      <c r="BM140" s="184" t="s">
        <v>1830</v>
      </c>
    </row>
    <row r="141" spans="1:47" s="2" customFormat="1" ht="11.25">
      <c r="A141" s="34"/>
      <c r="B141" s="35"/>
      <c r="C141" s="36"/>
      <c r="D141" s="186" t="s">
        <v>154</v>
      </c>
      <c r="E141" s="36"/>
      <c r="F141" s="187" t="s">
        <v>1829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154</v>
      </c>
      <c r="AU141" s="17" t="s">
        <v>82</v>
      </c>
    </row>
    <row r="142" spans="2:51" s="13" customFormat="1" ht="11.25">
      <c r="B142" s="192"/>
      <c r="C142" s="193"/>
      <c r="D142" s="186" t="s">
        <v>158</v>
      </c>
      <c r="E142" s="193"/>
      <c r="F142" s="195" t="s">
        <v>1831</v>
      </c>
      <c r="G142" s="193"/>
      <c r="H142" s="196">
        <v>191.941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158</v>
      </c>
      <c r="AU142" s="202" t="s">
        <v>82</v>
      </c>
      <c r="AV142" s="13" t="s">
        <v>82</v>
      </c>
      <c r="AW142" s="13" t="s">
        <v>4</v>
      </c>
      <c r="AX142" s="13" t="s">
        <v>80</v>
      </c>
      <c r="AY142" s="202" t="s">
        <v>145</v>
      </c>
    </row>
    <row r="143" spans="2:63" s="12" customFormat="1" ht="22.9" customHeight="1">
      <c r="B143" s="157"/>
      <c r="C143" s="158"/>
      <c r="D143" s="159" t="s">
        <v>71</v>
      </c>
      <c r="E143" s="171" t="s">
        <v>327</v>
      </c>
      <c r="F143" s="171" t="s">
        <v>328</v>
      </c>
      <c r="G143" s="158"/>
      <c r="H143" s="158"/>
      <c r="I143" s="161"/>
      <c r="J143" s="172">
        <f>BK143</f>
        <v>0</v>
      </c>
      <c r="K143" s="158"/>
      <c r="L143" s="163"/>
      <c r="M143" s="164"/>
      <c r="N143" s="165"/>
      <c r="O143" s="165"/>
      <c r="P143" s="166">
        <f>SUM(P144:P145)</f>
        <v>0</v>
      </c>
      <c r="Q143" s="165"/>
      <c r="R143" s="166">
        <f>SUM(R144:R145)</f>
        <v>0</v>
      </c>
      <c r="S143" s="165"/>
      <c r="T143" s="167">
        <f>SUM(T144:T145)</f>
        <v>0</v>
      </c>
      <c r="AR143" s="168" t="s">
        <v>80</v>
      </c>
      <c r="AT143" s="169" t="s">
        <v>71</v>
      </c>
      <c r="AU143" s="169" t="s">
        <v>80</v>
      </c>
      <c r="AY143" s="168" t="s">
        <v>145</v>
      </c>
      <c r="BK143" s="170">
        <f>SUM(BK144:BK145)</f>
        <v>0</v>
      </c>
    </row>
    <row r="144" spans="1:65" s="2" customFormat="1" ht="14.45" customHeight="1">
      <c r="A144" s="34"/>
      <c r="B144" s="35"/>
      <c r="C144" s="173" t="s">
        <v>241</v>
      </c>
      <c r="D144" s="173" t="s">
        <v>147</v>
      </c>
      <c r="E144" s="174" t="s">
        <v>1696</v>
      </c>
      <c r="F144" s="175" t="s">
        <v>1697</v>
      </c>
      <c r="G144" s="176" t="s">
        <v>308</v>
      </c>
      <c r="H144" s="177">
        <v>193.999</v>
      </c>
      <c r="I144" s="178"/>
      <c r="J144" s="179">
        <f>ROUND(I144*H144,2)</f>
        <v>0</v>
      </c>
      <c r="K144" s="175" t="s">
        <v>151</v>
      </c>
      <c r="L144" s="39"/>
      <c r="M144" s="180" t="s">
        <v>19</v>
      </c>
      <c r="N144" s="181" t="s">
        <v>43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152</v>
      </c>
      <c r="AT144" s="184" t="s">
        <v>147</v>
      </c>
      <c r="AU144" s="184" t="s">
        <v>82</v>
      </c>
      <c r="AY144" s="17" t="s">
        <v>145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80</v>
      </c>
      <c r="BK144" s="185">
        <f>ROUND(I144*H144,2)</f>
        <v>0</v>
      </c>
      <c r="BL144" s="17" t="s">
        <v>152</v>
      </c>
      <c r="BM144" s="184" t="s">
        <v>1832</v>
      </c>
    </row>
    <row r="145" spans="1:47" s="2" customFormat="1" ht="11.25">
      <c r="A145" s="34"/>
      <c r="B145" s="35"/>
      <c r="C145" s="36"/>
      <c r="D145" s="186" t="s">
        <v>154</v>
      </c>
      <c r="E145" s="36"/>
      <c r="F145" s="187" t="s">
        <v>1699</v>
      </c>
      <c r="G145" s="36"/>
      <c r="H145" s="36"/>
      <c r="I145" s="188"/>
      <c r="J145" s="36"/>
      <c r="K145" s="36"/>
      <c r="L145" s="39"/>
      <c r="M145" s="213"/>
      <c r="N145" s="214"/>
      <c r="O145" s="215"/>
      <c r="P145" s="215"/>
      <c r="Q145" s="215"/>
      <c r="R145" s="215"/>
      <c r="S145" s="215"/>
      <c r="T145" s="21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154</v>
      </c>
      <c r="AU145" s="17" t="s">
        <v>82</v>
      </c>
    </row>
    <row r="146" spans="1:31" s="2" customFormat="1" ht="6.95" customHeight="1">
      <c r="A146" s="34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9"/>
      <c r="M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</sheetData>
  <sheetProtection algorithmName="SHA-512" hashValue="mWPGF7TBB8uBJKfPiVjc/pNncJ1jt7GtnWDpqZOmXsXefpVyUcm9NDU3nMMYo5Yx4ZNy2bYgbFiGwQ6LH2DuTQ==" saltValue="1WqtqJsKHlxlkAkLeXs3VQSNpuFRt0Xy07HH3v54KHjlwESLrpdwQ+F5v7PAFxkIvDNCNW8k2/Jgjs4Yb0YHHQ==" spinCount="100000" sheet="1" objects="1" scenarios="1" formatColumns="0" formatRows="0" autoFilter="0"/>
  <autoFilter ref="C81:K14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109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1833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ROUND(J94,2)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ROUND((SUM(BE94:BE428)),2)</f>
        <v>0</v>
      </c>
      <c r="G33" s="34"/>
      <c r="H33" s="34"/>
      <c r="I33" s="118">
        <v>0.21</v>
      </c>
      <c r="J33" s="117">
        <f>ROUND(((SUM(BE94:BE428))*I33),2)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ROUND((SUM(BF94:BF428)),2)</f>
        <v>0</v>
      </c>
      <c r="G34" s="34"/>
      <c r="H34" s="34"/>
      <c r="I34" s="118">
        <v>0.15</v>
      </c>
      <c r="J34" s="117">
        <f>ROUND(((SUM(BF94:BF428))*I34),2)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ROUND((SUM(BG94:BG428)),2)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ROUND((SUM(BH94:BH428)),2)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ROUND((SUM(BI94:BI428)),2)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201 - Most přes levostranný přítok Kalného potoka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J94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J95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J96</f>
        <v>0</v>
      </c>
      <c r="K61" s="141"/>
      <c r="L61" s="145"/>
    </row>
    <row r="62" spans="2:12" s="10" customFormat="1" ht="19.9" customHeight="1">
      <c r="B62" s="140"/>
      <c r="C62" s="141"/>
      <c r="D62" s="142" t="s">
        <v>335</v>
      </c>
      <c r="E62" s="143"/>
      <c r="F62" s="143"/>
      <c r="G62" s="143"/>
      <c r="H62" s="143"/>
      <c r="I62" s="143"/>
      <c r="J62" s="144">
        <f>J138</f>
        <v>0</v>
      </c>
      <c r="K62" s="141"/>
      <c r="L62" s="145"/>
    </row>
    <row r="63" spans="2:12" s="10" customFormat="1" ht="19.9" customHeight="1">
      <c r="B63" s="140"/>
      <c r="C63" s="141"/>
      <c r="D63" s="142" t="s">
        <v>336</v>
      </c>
      <c r="E63" s="143"/>
      <c r="F63" s="143"/>
      <c r="G63" s="143"/>
      <c r="H63" s="143"/>
      <c r="I63" s="143"/>
      <c r="J63" s="144">
        <f>J199</f>
        <v>0</v>
      </c>
      <c r="K63" s="141"/>
      <c r="L63" s="145"/>
    </row>
    <row r="64" spans="2:12" s="10" customFormat="1" ht="19.9" customHeight="1">
      <c r="B64" s="140"/>
      <c r="C64" s="141"/>
      <c r="D64" s="142" t="s">
        <v>337</v>
      </c>
      <c r="E64" s="143"/>
      <c r="F64" s="143"/>
      <c r="G64" s="143"/>
      <c r="H64" s="143"/>
      <c r="I64" s="143"/>
      <c r="J64" s="144">
        <f>J243</f>
        <v>0</v>
      </c>
      <c r="K64" s="141"/>
      <c r="L64" s="145"/>
    </row>
    <row r="65" spans="2:12" s="10" customFormat="1" ht="19.9" customHeight="1">
      <c r="B65" s="140"/>
      <c r="C65" s="141"/>
      <c r="D65" s="142" t="s">
        <v>126</v>
      </c>
      <c r="E65" s="143"/>
      <c r="F65" s="143"/>
      <c r="G65" s="143"/>
      <c r="H65" s="143"/>
      <c r="I65" s="143"/>
      <c r="J65" s="144">
        <f>J301</f>
        <v>0</v>
      </c>
      <c r="K65" s="141"/>
      <c r="L65" s="145"/>
    </row>
    <row r="66" spans="2:12" s="10" customFormat="1" ht="19.9" customHeight="1">
      <c r="B66" s="140"/>
      <c r="C66" s="141"/>
      <c r="D66" s="142" t="s">
        <v>1834</v>
      </c>
      <c r="E66" s="143"/>
      <c r="F66" s="143"/>
      <c r="G66" s="143"/>
      <c r="H66" s="143"/>
      <c r="I66" s="143"/>
      <c r="J66" s="144">
        <f>J314</f>
        <v>0</v>
      </c>
      <c r="K66" s="141"/>
      <c r="L66" s="145"/>
    </row>
    <row r="67" spans="2:12" s="10" customFormat="1" ht="19.9" customHeight="1">
      <c r="B67" s="140"/>
      <c r="C67" s="141"/>
      <c r="D67" s="142" t="s">
        <v>127</v>
      </c>
      <c r="E67" s="143"/>
      <c r="F67" s="143"/>
      <c r="G67" s="143"/>
      <c r="H67" s="143"/>
      <c r="I67" s="143"/>
      <c r="J67" s="144">
        <f>J321</f>
        <v>0</v>
      </c>
      <c r="K67" s="141"/>
      <c r="L67" s="145"/>
    </row>
    <row r="68" spans="2:12" s="10" customFormat="1" ht="19.9" customHeight="1">
      <c r="B68" s="140"/>
      <c r="C68" s="141"/>
      <c r="D68" s="142" t="s">
        <v>128</v>
      </c>
      <c r="E68" s="143"/>
      <c r="F68" s="143"/>
      <c r="G68" s="143"/>
      <c r="H68" s="143"/>
      <c r="I68" s="143"/>
      <c r="J68" s="144">
        <f>J364</f>
        <v>0</v>
      </c>
      <c r="K68" s="141"/>
      <c r="L68" s="145"/>
    </row>
    <row r="69" spans="2:12" s="10" customFormat="1" ht="19.9" customHeight="1">
      <c r="B69" s="140"/>
      <c r="C69" s="141"/>
      <c r="D69" s="142" t="s">
        <v>129</v>
      </c>
      <c r="E69" s="143"/>
      <c r="F69" s="143"/>
      <c r="G69" s="143"/>
      <c r="H69" s="143"/>
      <c r="I69" s="143"/>
      <c r="J69" s="144">
        <f>J370</f>
        <v>0</v>
      </c>
      <c r="K69" s="141"/>
      <c r="L69" s="145"/>
    </row>
    <row r="70" spans="2:12" s="9" customFormat="1" ht="24.95" customHeight="1">
      <c r="B70" s="134"/>
      <c r="C70" s="135"/>
      <c r="D70" s="136" t="s">
        <v>338</v>
      </c>
      <c r="E70" s="137"/>
      <c r="F70" s="137"/>
      <c r="G70" s="137"/>
      <c r="H70" s="137"/>
      <c r="I70" s="137"/>
      <c r="J70" s="138">
        <f>J373</f>
        <v>0</v>
      </c>
      <c r="K70" s="135"/>
      <c r="L70" s="139"/>
    </row>
    <row r="71" spans="2:12" s="10" customFormat="1" ht="19.9" customHeight="1">
      <c r="B71" s="140"/>
      <c r="C71" s="141"/>
      <c r="D71" s="142" t="s">
        <v>339</v>
      </c>
      <c r="E71" s="143"/>
      <c r="F71" s="143"/>
      <c r="G71" s="143"/>
      <c r="H71" s="143"/>
      <c r="I71" s="143"/>
      <c r="J71" s="144">
        <f>J374</f>
        <v>0</v>
      </c>
      <c r="K71" s="141"/>
      <c r="L71" s="145"/>
    </row>
    <row r="72" spans="2:12" s="9" customFormat="1" ht="24.95" customHeight="1">
      <c r="B72" s="134"/>
      <c r="C72" s="135"/>
      <c r="D72" s="136" t="s">
        <v>1835</v>
      </c>
      <c r="E72" s="137"/>
      <c r="F72" s="137"/>
      <c r="G72" s="137"/>
      <c r="H72" s="137"/>
      <c r="I72" s="137"/>
      <c r="J72" s="138">
        <f>J411</f>
        <v>0</v>
      </c>
      <c r="K72" s="135"/>
      <c r="L72" s="139"/>
    </row>
    <row r="73" spans="2:12" s="10" customFormat="1" ht="19.9" customHeight="1">
      <c r="B73" s="140"/>
      <c r="C73" s="141"/>
      <c r="D73" s="142" t="s">
        <v>1836</v>
      </c>
      <c r="E73" s="143"/>
      <c r="F73" s="143"/>
      <c r="G73" s="143"/>
      <c r="H73" s="143"/>
      <c r="I73" s="143"/>
      <c r="J73" s="144">
        <f>J412</f>
        <v>0</v>
      </c>
      <c r="K73" s="141"/>
      <c r="L73" s="145"/>
    </row>
    <row r="74" spans="2:12" s="10" customFormat="1" ht="19.9" customHeight="1">
      <c r="B74" s="140"/>
      <c r="C74" s="141"/>
      <c r="D74" s="142" t="s">
        <v>1837</v>
      </c>
      <c r="E74" s="143"/>
      <c r="F74" s="143"/>
      <c r="G74" s="143"/>
      <c r="H74" s="143"/>
      <c r="I74" s="143"/>
      <c r="J74" s="144">
        <f>J425</f>
        <v>0</v>
      </c>
      <c r="K74" s="141"/>
      <c r="L74" s="145"/>
    </row>
    <row r="75" spans="1:31" s="2" customFormat="1" ht="21.7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80" spans="1:31" s="2" customFormat="1" ht="6.95" customHeight="1">
      <c r="A80" s="34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4.95" customHeight="1">
      <c r="A81" s="34"/>
      <c r="B81" s="35"/>
      <c r="C81" s="23" t="s">
        <v>130</v>
      </c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16</v>
      </c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6"/>
      <c r="D84" s="36"/>
      <c r="E84" s="360" t="str">
        <f>E7</f>
        <v>Přeložka silnice II/187 – Číhaň - Kolinec</v>
      </c>
      <c r="F84" s="361"/>
      <c r="G84" s="361"/>
      <c r="H84" s="361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117</v>
      </c>
      <c r="D85" s="36"/>
      <c r="E85" s="36"/>
      <c r="F85" s="36"/>
      <c r="G85" s="36"/>
      <c r="H85" s="36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6.5" customHeight="1">
      <c r="A86" s="34"/>
      <c r="B86" s="35"/>
      <c r="C86" s="36"/>
      <c r="D86" s="36"/>
      <c r="E86" s="317" t="str">
        <f>E9</f>
        <v>SO 201 - Most přes levostranný přítok Kalného potoka</v>
      </c>
      <c r="F86" s="362"/>
      <c r="G86" s="362"/>
      <c r="H86" s="362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21</v>
      </c>
      <c r="D88" s="36"/>
      <c r="E88" s="36"/>
      <c r="F88" s="27" t="str">
        <f>F12</f>
        <v>mezi obcemi Číhaň – Kolinec</v>
      </c>
      <c r="G88" s="36"/>
      <c r="H88" s="36"/>
      <c r="I88" s="29" t="s">
        <v>23</v>
      </c>
      <c r="J88" s="59" t="str">
        <f>IF(J12="","",J12)</f>
        <v>31. 1. 2020</v>
      </c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6.9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25</v>
      </c>
      <c r="D90" s="36"/>
      <c r="E90" s="36"/>
      <c r="F90" s="27" t="str">
        <f>E15</f>
        <v>SÚS Plzeňského kraje</v>
      </c>
      <c r="G90" s="36"/>
      <c r="H90" s="36"/>
      <c r="I90" s="29" t="s">
        <v>31</v>
      </c>
      <c r="J90" s="32" t="str">
        <f>E21</f>
        <v>VIN Consult, s. r. o.</v>
      </c>
      <c r="K90" s="36"/>
      <c r="L90" s="10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29</v>
      </c>
      <c r="D91" s="36"/>
      <c r="E91" s="36"/>
      <c r="F91" s="27" t="str">
        <f>IF(E18="","",E18)</f>
        <v>Vyplň údaj</v>
      </c>
      <c r="G91" s="36"/>
      <c r="H91" s="36"/>
      <c r="I91" s="29" t="s">
        <v>34</v>
      </c>
      <c r="J91" s="32" t="str">
        <f>E24</f>
        <v xml:space="preserve"> </v>
      </c>
      <c r="K91" s="36"/>
      <c r="L91" s="10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0.3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10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1" customFormat="1" ht="29.25" customHeight="1">
      <c r="A93" s="146"/>
      <c r="B93" s="147"/>
      <c r="C93" s="148" t="s">
        <v>131</v>
      </c>
      <c r="D93" s="149" t="s">
        <v>57</v>
      </c>
      <c r="E93" s="149" t="s">
        <v>53</v>
      </c>
      <c r="F93" s="149" t="s">
        <v>54</v>
      </c>
      <c r="G93" s="149" t="s">
        <v>132</v>
      </c>
      <c r="H93" s="149" t="s">
        <v>133</v>
      </c>
      <c r="I93" s="149" t="s">
        <v>134</v>
      </c>
      <c r="J93" s="149" t="s">
        <v>122</v>
      </c>
      <c r="K93" s="150" t="s">
        <v>135</v>
      </c>
      <c r="L93" s="151"/>
      <c r="M93" s="68" t="s">
        <v>19</v>
      </c>
      <c r="N93" s="69" t="s">
        <v>42</v>
      </c>
      <c r="O93" s="69" t="s">
        <v>136</v>
      </c>
      <c r="P93" s="69" t="s">
        <v>137</v>
      </c>
      <c r="Q93" s="69" t="s">
        <v>138</v>
      </c>
      <c r="R93" s="69" t="s">
        <v>139</v>
      </c>
      <c r="S93" s="69" t="s">
        <v>140</v>
      </c>
      <c r="T93" s="70" t="s">
        <v>141</v>
      </c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</row>
    <row r="94" spans="1:63" s="2" customFormat="1" ht="22.9" customHeight="1">
      <c r="A94" s="34"/>
      <c r="B94" s="35"/>
      <c r="C94" s="75" t="s">
        <v>142</v>
      </c>
      <c r="D94" s="36"/>
      <c r="E94" s="36"/>
      <c r="F94" s="36"/>
      <c r="G94" s="36"/>
      <c r="H94" s="36"/>
      <c r="I94" s="36"/>
      <c r="J94" s="152">
        <f>BK94</f>
        <v>0</v>
      </c>
      <c r="K94" s="36"/>
      <c r="L94" s="39"/>
      <c r="M94" s="71"/>
      <c r="N94" s="153"/>
      <c r="O94" s="72"/>
      <c r="P94" s="154">
        <f>P95+P373+P411</f>
        <v>0</v>
      </c>
      <c r="Q94" s="72"/>
      <c r="R94" s="154">
        <f>R95+R373+R411</f>
        <v>581.4424292</v>
      </c>
      <c r="S94" s="72"/>
      <c r="T94" s="155">
        <f>T95+T373+T411</f>
        <v>56.80200000000001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71</v>
      </c>
      <c r="AU94" s="17" t="s">
        <v>123</v>
      </c>
      <c r="BK94" s="156">
        <f>BK95+BK373+BK411</f>
        <v>0</v>
      </c>
    </row>
    <row r="95" spans="2:63" s="12" customFormat="1" ht="25.9" customHeight="1">
      <c r="B95" s="157"/>
      <c r="C95" s="158"/>
      <c r="D95" s="159" t="s">
        <v>71</v>
      </c>
      <c r="E95" s="160" t="s">
        <v>143</v>
      </c>
      <c r="F95" s="160" t="s">
        <v>144</v>
      </c>
      <c r="G95" s="158"/>
      <c r="H95" s="158"/>
      <c r="I95" s="161"/>
      <c r="J95" s="162">
        <f>BK95</f>
        <v>0</v>
      </c>
      <c r="K95" s="158"/>
      <c r="L95" s="163"/>
      <c r="M95" s="164"/>
      <c r="N95" s="165"/>
      <c r="O95" s="165"/>
      <c r="P95" s="166">
        <f>P96+P138+P199+P243+P301+P314+P321+P364+P370</f>
        <v>0</v>
      </c>
      <c r="Q95" s="165"/>
      <c r="R95" s="166">
        <f>R96+R138+R199+R243+R301+R314+R321+R364+R370</f>
        <v>580.3710132799999</v>
      </c>
      <c r="S95" s="165"/>
      <c r="T95" s="167">
        <f>T96+T138+T199+T243+T301+T314+T321+T364+T370</f>
        <v>56.80200000000001</v>
      </c>
      <c r="AR95" s="168" t="s">
        <v>80</v>
      </c>
      <c r="AT95" s="169" t="s">
        <v>71</v>
      </c>
      <c r="AU95" s="169" t="s">
        <v>72</v>
      </c>
      <c r="AY95" s="168" t="s">
        <v>145</v>
      </c>
      <c r="BK95" s="170">
        <f>BK96+BK138+BK199+BK243+BK301+BK314+BK321+BK364+BK370</f>
        <v>0</v>
      </c>
    </row>
    <row r="96" spans="2:63" s="12" customFormat="1" ht="22.9" customHeight="1">
      <c r="B96" s="157"/>
      <c r="C96" s="158"/>
      <c r="D96" s="159" t="s">
        <v>71</v>
      </c>
      <c r="E96" s="171" t="s">
        <v>80</v>
      </c>
      <c r="F96" s="171" t="s">
        <v>146</v>
      </c>
      <c r="G96" s="158"/>
      <c r="H96" s="158"/>
      <c r="I96" s="161"/>
      <c r="J96" s="172">
        <f>BK96</f>
        <v>0</v>
      </c>
      <c r="K96" s="158"/>
      <c r="L96" s="163"/>
      <c r="M96" s="164"/>
      <c r="N96" s="165"/>
      <c r="O96" s="165"/>
      <c r="P96" s="166">
        <f>SUM(P97:P137)</f>
        <v>0</v>
      </c>
      <c r="Q96" s="165"/>
      <c r="R96" s="166">
        <f>SUM(R97:R137)</f>
        <v>0</v>
      </c>
      <c r="S96" s="165"/>
      <c r="T96" s="167">
        <f>SUM(T97:T137)</f>
        <v>0</v>
      </c>
      <c r="AR96" s="168" t="s">
        <v>80</v>
      </c>
      <c r="AT96" s="169" t="s">
        <v>71</v>
      </c>
      <c r="AU96" s="169" t="s">
        <v>80</v>
      </c>
      <c r="AY96" s="168" t="s">
        <v>145</v>
      </c>
      <c r="BK96" s="170">
        <f>SUM(BK97:BK137)</f>
        <v>0</v>
      </c>
    </row>
    <row r="97" spans="1:65" s="2" customFormat="1" ht="14.45" customHeight="1">
      <c r="A97" s="34"/>
      <c r="B97" s="35"/>
      <c r="C97" s="173" t="s">
        <v>80</v>
      </c>
      <c r="D97" s="173" t="s">
        <v>147</v>
      </c>
      <c r="E97" s="174" t="s">
        <v>833</v>
      </c>
      <c r="F97" s="175" t="s">
        <v>834</v>
      </c>
      <c r="G97" s="176" t="s">
        <v>150</v>
      </c>
      <c r="H97" s="177">
        <v>56</v>
      </c>
      <c r="I97" s="178"/>
      <c r="J97" s="179">
        <f>ROUND(I97*H97,2)</f>
        <v>0</v>
      </c>
      <c r="K97" s="175" t="s">
        <v>151</v>
      </c>
      <c r="L97" s="39"/>
      <c r="M97" s="180" t="s">
        <v>19</v>
      </c>
      <c r="N97" s="181" t="s">
        <v>43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152</v>
      </c>
      <c r="AT97" s="184" t="s">
        <v>147</v>
      </c>
      <c r="AU97" s="184" t="s">
        <v>82</v>
      </c>
      <c r="AY97" s="17" t="s">
        <v>145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80</v>
      </c>
      <c r="BK97" s="185">
        <f>ROUND(I97*H97,2)</f>
        <v>0</v>
      </c>
      <c r="BL97" s="17" t="s">
        <v>152</v>
      </c>
      <c r="BM97" s="184" t="s">
        <v>1838</v>
      </c>
    </row>
    <row r="98" spans="1:47" s="2" customFormat="1" ht="19.5">
      <c r="A98" s="34"/>
      <c r="B98" s="35"/>
      <c r="C98" s="36"/>
      <c r="D98" s="186" t="s">
        <v>154</v>
      </c>
      <c r="E98" s="36"/>
      <c r="F98" s="187" t="s">
        <v>836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154</v>
      </c>
      <c r="AU98" s="17" t="s">
        <v>82</v>
      </c>
    </row>
    <row r="99" spans="1:47" s="2" customFormat="1" ht="19.5">
      <c r="A99" s="34"/>
      <c r="B99" s="35"/>
      <c r="C99" s="36"/>
      <c r="D99" s="186" t="s">
        <v>156</v>
      </c>
      <c r="E99" s="36"/>
      <c r="F99" s="191" t="s">
        <v>837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156</v>
      </c>
      <c r="AU99" s="17" t="s">
        <v>82</v>
      </c>
    </row>
    <row r="100" spans="2:51" s="13" customFormat="1" ht="11.25">
      <c r="B100" s="192"/>
      <c r="C100" s="193"/>
      <c r="D100" s="186" t="s">
        <v>158</v>
      </c>
      <c r="E100" s="194" t="s">
        <v>19</v>
      </c>
      <c r="F100" s="195" t="s">
        <v>1839</v>
      </c>
      <c r="G100" s="193"/>
      <c r="H100" s="196">
        <v>56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158</v>
      </c>
      <c r="AU100" s="202" t="s">
        <v>82</v>
      </c>
      <c r="AV100" s="13" t="s">
        <v>82</v>
      </c>
      <c r="AW100" s="13" t="s">
        <v>33</v>
      </c>
      <c r="AX100" s="13" t="s">
        <v>72</v>
      </c>
      <c r="AY100" s="202" t="s">
        <v>145</v>
      </c>
    </row>
    <row r="101" spans="1:65" s="2" customFormat="1" ht="14.45" customHeight="1">
      <c r="A101" s="34"/>
      <c r="B101" s="35"/>
      <c r="C101" s="173" t="s">
        <v>82</v>
      </c>
      <c r="D101" s="173" t="s">
        <v>147</v>
      </c>
      <c r="E101" s="174" t="s">
        <v>1840</v>
      </c>
      <c r="F101" s="175" t="s">
        <v>1841</v>
      </c>
      <c r="G101" s="176" t="s">
        <v>1842</v>
      </c>
      <c r="H101" s="177">
        <v>500</v>
      </c>
      <c r="I101" s="178"/>
      <c r="J101" s="179">
        <f>ROUND(I101*H101,2)</f>
        <v>0</v>
      </c>
      <c r="K101" s="175" t="s">
        <v>151</v>
      </c>
      <c r="L101" s="39"/>
      <c r="M101" s="180" t="s">
        <v>19</v>
      </c>
      <c r="N101" s="181" t="s">
        <v>43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152</v>
      </c>
      <c r="AT101" s="184" t="s">
        <v>147</v>
      </c>
      <c r="AU101" s="184" t="s">
        <v>82</v>
      </c>
      <c r="AY101" s="17" t="s">
        <v>145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80</v>
      </c>
      <c r="BK101" s="185">
        <f>ROUND(I101*H101,2)</f>
        <v>0</v>
      </c>
      <c r="BL101" s="17" t="s">
        <v>152</v>
      </c>
      <c r="BM101" s="184" t="s">
        <v>1843</v>
      </c>
    </row>
    <row r="102" spans="1:47" s="2" customFormat="1" ht="11.25">
      <c r="A102" s="34"/>
      <c r="B102" s="35"/>
      <c r="C102" s="36"/>
      <c r="D102" s="186" t="s">
        <v>154</v>
      </c>
      <c r="E102" s="36"/>
      <c r="F102" s="187" t="s">
        <v>1844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154</v>
      </c>
      <c r="AU102" s="17" t="s">
        <v>82</v>
      </c>
    </row>
    <row r="103" spans="2:51" s="13" customFormat="1" ht="11.25">
      <c r="B103" s="192"/>
      <c r="C103" s="193"/>
      <c r="D103" s="186" t="s">
        <v>158</v>
      </c>
      <c r="E103" s="194" t="s">
        <v>19</v>
      </c>
      <c r="F103" s="195" t="s">
        <v>1845</v>
      </c>
      <c r="G103" s="193"/>
      <c r="H103" s="196">
        <v>500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158</v>
      </c>
      <c r="AU103" s="202" t="s">
        <v>82</v>
      </c>
      <c r="AV103" s="13" t="s">
        <v>82</v>
      </c>
      <c r="AW103" s="13" t="s">
        <v>33</v>
      </c>
      <c r="AX103" s="13" t="s">
        <v>72</v>
      </c>
      <c r="AY103" s="202" t="s">
        <v>145</v>
      </c>
    </row>
    <row r="104" spans="1:65" s="2" customFormat="1" ht="14.45" customHeight="1">
      <c r="A104" s="34"/>
      <c r="B104" s="35"/>
      <c r="C104" s="173" t="s">
        <v>165</v>
      </c>
      <c r="D104" s="173" t="s">
        <v>147</v>
      </c>
      <c r="E104" s="174" t="s">
        <v>1846</v>
      </c>
      <c r="F104" s="175" t="s">
        <v>1847</v>
      </c>
      <c r="G104" s="176" t="s">
        <v>352</v>
      </c>
      <c r="H104" s="177">
        <v>553.8</v>
      </c>
      <c r="I104" s="178"/>
      <c r="J104" s="179">
        <f>ROUND(I104*H104,2)</f>
        <v>0</v>
      </c>
      <c r="K104" s="175" t="s">
        <v>151</v>
      </c>
      <c r="L104" s="39"/>
      <c r="M104" s="180" t="s">
        <v>19</v>
      </c>
      <c r="N104" s="181" t="s">
        <v>43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152</v>
      </c>
      <c r="AT104" s="184" t="s">
        <v>147</v>
      </c>
      <c r="AU104" s="184" t="s">
        <v>82</v>
      </c>
      <c r="AY104" s="17" t="s">
        <v>145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80</v>
      </c>
      <c r="BK104" s="185">
        <f>ROUND(I104*H104,2)</f>
        <v>0</v>
      </c>
      <c r="BL104" s="17" t="s">
        <v>152</v>
      </c>
      <c r="BM104" s="184" t="s">
        <v>1848</v>
      </c>
    </row>
    <row r="105" spans="1:47" s="2" customFormat="1" ht="11.25">
      <c r="A105" s="34"/>
      <c r="B105" s="35"/>
      <c r="C105" s="36"/>
      <c r="D105" s="186" t="s">
        <v>154</v>
      </c>
      <c r="E105" s="36"/>
      <c r="F105" s="187" t="s">
        <v>1849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154</v>
      </c>
      <c r="AU105" s="17" t="s">
        <v>82</v>
      </c>
    </row>
    <row r="106" spans="2:51" s="13" customFormat="1" ht="11.25">
      <c r="B106" s="192"/>
      <c r="C106" s="193"/>
      <c r="D106" s="186" t="s">
        <v>158</v>
      </c>
      <c r="E106" s="194" t="s">
        <v>19</v>
      </c>
      <c r="F106" s="195" t="s">
        <v>1850</v>
      </c>
      <c r="G106" s="193"/>
      <c r="H106" s="196">
        <v>553.8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82</v>
      </c>
      <c r="AV106" s="13" t="s">
        <v>82</v>
      </c>
      <c r="AW106" s="13" t="s">
        <v>33</v>
      </c>
      <c r="AX106" s="13" t="s">
        <v>72</v>
      </c>
      <c r="AY106" s="202" t="s">
        <v>145</v>
      </c>
    </row>
    <row r="107" spans="1:65" s="2" customFormat="1" ht="24.2" customHeight="1">
      <c r="A107" s="34"/>
      <c r="B107" s="35"/>
      <c r="C107" s="173" t="s">
        <v>152</v>
      </c>
      <c r="D107" s="173" t="s">
        <v>147</v>
      </c>
      <c r="E107" s="174" t="s">
        <v>356</v>
      </c>
      <c r="F107" s="175" t="s">
        <v>357</v>
      </c>
      <c r="G107" s="176" t="s">
        <v>352</v>
      </c>
      <c r="H107" s="177">
        <v>8</v>
      </c>
      <c r="I107" s="178"/>
      <c r="J107" s="179">
        <f>ROUND(I107*H107,2)</f>
        <v>0</v>
      </c>
      <c r="K107" s="175" t="s">
        <v>19</v>
      </c>
      <c r="L107" s="39"/>
      <c r="M107" s="180" t="s">
        <v>19</v>
      </c>
      <c r="N107" s="181" t="s">
        <v>43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152</v>
      </c>
      <c r="AT107" s="184" t="s">
        <v>147</v>
      </c>
      <c r="AU107" s="184" t="s">
        <v>82</v>
      </c>
      <c r="AY107" s="17" t="s">
        <v>145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80</v>
      </c>
      <c r="BK107" s="185">
        <f>ROUND(I107*H107,2)</f>
        <v>0</v>
      </c>
      <c r="BL107" s="17" t="s">
        <v>152</v>
      </c>
      <c r="BM107" s="184" t="s">
        <v>1851</v>
      </c>
    </row>
    <row r="108" spans="1:47" s="2" customFormat="1" ht="19.5">
      <c r="A108" s="34"/>
      <c r="B108" s="35"/>
      <c r="C108" s="36"/>
      <c r="D108" s="186" t="s">
        <v>154</v>
      </c>
      <c r="E108" s="36"/>
      <c r="F108" s="187" t="s">
        <v>359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154</v>
      </c>
      <c r="AU108" s="17" t="s">
        <v>82</v>
      </c>
    </row>
    <row r="109" spans="1:47" s="2" customFormat="1" ht="19.5">
      <c r="A109" s="34"/>
      <c r="B109" s="35"/>
      <c r="C109" s="36"/>
      <c r="D109" s="186" t="s">
        <v>156</v>
      </c>
      <c r="E109" s="36"/>
      <c r="F109" s="191" t="s">
        <v>1852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156</v>
      </c>
      <c r="AU109" s="17" t="s">
        <v>82</v>
      </c>
    </row>
    <row r="110" spans="2:51" s="14" customFormat="1" ht="11.25">
      <c r="B110" s="217"/>
      <c r="C110" s="218"/>
      <c r="D110" s="186" t="s">
        <v>158</v>
      </c>
      <c r="E110" s="219" t="s">
        <v>19</v>
      </c>
      <c r="F110" s="220" t="s">
        <v>1853</v>
      </c>
      <c r="G110" s="218"/>
      <c r="H110" s="219" t="s">
        <v>19</v>
      </c>
      <c r="I110" s="221"/>
      <c r="J110" s="218"/>
      <c r="K110" s="218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158</v>
      </c>
      <c r="AU110" s="226" t="s">
        <v>82</v>
      </c>
      <c r="AV110" s="14" t="s">
        <v>80</v>
      </c>
      <c r="AW110" s="14" t="s">
        <v>33</v>
      </c>
      <c r="AX110" s="14" t="s">
        <v>72</v>
      </c>
      <c r="AY110" s="226" t="s">
        <v>145</v>
      </c>
    </row>
    <row r="111" spans="2:51" s="13" customFormat="1" ht="11.25">
      <c r="B111" s="192"/>
      <c r="C111" s="193"/>
      <c r="D111" s="186" t="s">
        <v>158</v>
      </c>
      <c r="E111" s="194" t="s">
        <v>19</v>
      </c>
      <c r="F111" s="195" t="s">
        <v>1854</v>
      </c>
      <c r="G111" s="193"/>
      <c r="H111" s="196">
        <v>4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158</v>
      </c>
      <c r="AU111" s="202" t="s">
        <v>82</v>
      </c>
      <c r="AV111" s="13" t="s">
        <v>82</v>
      </c>
      <c r="AW111" s="13" t="s">
        <v>33</v>
      </c>
      <c r="AX111" s="13" t="s">
        <v>72</v>
      </c>
      <c r="AY111" s="202" t="s">
        <v>145</v>
      </c>
    </row>
    <row r="112" spans="2:51" s="13" customFormat="1" ht="11.25">
      <c r="B112" s="192"/>
      <c r="C112" s="193"/>
      <c r="D112" s="186" t="s">
        <v>158</v>
      </c>
      <c r="E112" s="194" t="s">
        <v>19</v>
      </c>
      <c r="F112" s="195" t="s">
        <v>1855</v>
      </c>
      <c r="G112" s="193"/>
      <c r="H112" s="196">
        <v>4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158</v>
      </c>
      <c r="AU112" s="202" t="s">
        <v>82</v>
      </c>
      <c r="AV112" s="13" t="s">
        <v>82</v>
      </c>
      <c r="AW112" s="13" t="s">
        <v>33</v>
      </c>
      <c r="AX112" s="13" t="s">
        <v>72</v>
      </c>
      <c r="AY112" s="202" t="s">
        <v>145</v>
      </c>
    </row>
    <row r="113" spans="1:65" s="2" customFormat="1" ht="24.2" customHeight="1">
      <c r="A113" s="34"/>
      <c r="B113" s="35"/>
      <c r="C113" s="173" t="s">
        <v>178</v>
      </c>
      <c r="D113" s="173" t="s">
        <v>147</v>
      </c>
      <c r="E113" s="174" t="s">
        <v>363</v>
      </c>
      <c r="F113" s="175" t="s">
        <v>364</v>
      </c>
      <c r="G113" s="176" t="s">
        <v>352</v>
      </c>
      <c r="H113" s="177">
        <v>595.016</v>
      </c>
      <c r="I113" s="178"/>
      <c r="J113" s="179">
        <f>ROUND(I113*H113,2)</f>
        <v>0</v>
      </c>
      <c r="K113" s="175" t="s">
        <v>19</v>
      </c>
      <c r="L113" s="39"/>
      <c r="M113" s="180" t="s">
        <v>19</v>
      </c>
      <c r="N113" s="181" t="s">
        <v>43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152</v>
      </c>
      <c r="AT113" s="184" t="s">
        <v>147</v>
      </c>
      <c r="AU113" s="184" t="s">
        <v>82</v>
      </c>
      <c r="AY113" s="17" t="s">
        <v>145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80</v>
      </c>
      <c r="BK113" s="185">
        <f>ROUND(I113*H113,2)</f>
        <v>0</v>
      </c>
      <c r="BL113" s="17" t="s">
        <v>152</v>
      </c>
      <c r="BM113" s="184" t="s">
        <v>1856</v>
      </c>
    </row>
    <row r="114" spans="1:47" s="2" customFormat="1" ht="19.5">
      <c r="A114" s="34"/>
      <c r="B114" s="35"/>
      <c r="C114" s="36"/>
      <c r="D114" s="186" t="s">
        <v>154</v>
      </c>
      <c r="E114" s="36"/>
      <c r="F114" s="187" t="s">
        <v>366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154</v>
      </c>
      <c r="AU114" s="17" t="s">
        <v>82</v>
      </c>
    </row>
    <row r="115" spans="2:51" s="13" customFormat="1" ht="11.25">
      <c r="B115" s="192"/>
      <c r="C115" s="193"/>
      <c r="D115" s="186" t="s">
        <v>158</v>
      </c>
      <c r="E115" s="194" t="s">
        <v>19</v>
      </c>
      <c r="F115" s="195" t="s">
        <v>1850</v>
      </c>
      <c r="G115" s="193"/>
      <c r="H115" s="196">
        <v>553.8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158</v>
      </c>
      <c r="AU115" s="202" t="s">
        <v>82</v>
      </c>
      <c r="AV115" s="13" t="s">
        <v>82</v>
      </c>
      <c r="AW115" s="13" t="s">
        <v>33</v>
      </c>
      <c r="AX115" s="13" t="s">
        <v>72</v>
      </c>
      <c r="AY115" s="202" t="s">
        <v>145</v>
      </c>
    </row>
    <row r="116" spans="2:51" s="13" customFormat="1" ht="11.25">
      <c r="B116" s="192"/>
      <c r="C116" s="193"/>
      <c r="D116" s="186" t="s">
        <v>158</v>
      </c>
      <c r="E116" s="194" t="s">
        <v>19</v>
      </c>
      <c r="F116" s="195" t="s">
        <v>1857</v>
      </c>
      <c r="G116" s="193"/>
      <c r="H116" s="196">
        <v>45.216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158</v>
      </c>
      <c r="AU116" s="202" t="s">
        <v>82</v>
      </c>
      <c r="AV116" s="13" t="s">
        <v>82</v>
      </c>
      <c r="AW116" s="13" t="s">
        <v>33</v>
      </c>
      <c r="AX116" s="13" t="s">
        <v>72</v>
      </c>
      <c r="AY116" s="202" t="s">
        <v>145</v>
      </c>
    </row>
    <row r="117" spans="2:51" s="13" customFormat="1" ht="11.25">
      <c r="B117" s="192"/>
      <c r="C117" s="193"/>
      <c r="D117" s="186" t="s">
        <v>158</v>
      </c>
      <c r="E117" s="194" t="s">
        <v>19</v>
      </c>
      <c r="F117" s="195" t="s">
        <v>1858</v>
      </c>
      <c r="G117" s="193"/>
      <c r="H117" s="196">
        <v>-4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82</v>
      </c>
      <c r="AV117" s="13" t="s">
        <v>82</v>
      </c>
      <c r="AW117" s="13" t="s">
        <v>33</v>
      </c>
      <c r="AX117" s="13" t="s">
        <v>72</v>
      </c>
      <c r="AY117" s="202" t="s">
        <v>145</v>
      </c>
    </row>
    <row r="118" spans="1:65" s="2" customFormat="1" ht="14.45" customHeight="1">
      <c r="A118" s="34"/>
      <c r="B118" s="35"/>
      <c r="C118" s="173" t="s">
        <v>184</v>
      </c>
      <c r="D118" s="173" t="s">
        <v>147</v>
      </c>
      <c r="E118" s="174" t="s">
        <v>1859</v>
      </c>
      <c r="F118" s="175" t="s">
        <v>1860</v>
      </c>
      <c r="G118" s="176" t="s">
        <v>352</v>
      </c>
      <c r="H118" s="177">
        <v>4</v>
      </c>
      <c r="I118" s="178"/>
      <c r="J118" s="179">
        <f>ROUND(I118*H118,2)</f>
        <v>0</v>
      </c>
      <c r="K118" s="175" t="s">
        <v>151</v>
      </c>
      <c r="L118" s="39"/>
      <c r="M118" s="180" t="s">
        <v>19</v>
      </c>
      <c r="N118" s="181" t="s">
        <v>43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152</v>
      </c>
      <c r="AT118" s="184" t="s">
        <v>147</v>
      </c>
      <c r="AU118" s="184" t="s">
        <v>82</v>
      </c>
      <c r="AY118" s="17" t="s">
        <v>145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152</v>
      </c>
      <c r="BM118" s="184" t="s">
        <v>1861</v>
      </c>
    </row>
    <row r="119" spans="1:47" s="2" customFormat="1" ht="19.5">
      <c r="A119" s="34"/>
      <c r="B119" s="35"/>
      <c r="C119" s="36"/>
      <c r="D119" s="186" t="s">
        <v>154</v>
      </c>
      <c r="E119" s="36"/>
      <c r="F119" s="187" t="s">
        <v>1862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154</v>
      </c>
      <c r="AU119" s="17" t="s">
        <v>82</v>
      </c>
    </row>
    <row r="120" spans="2:51" s="14" customFormat="1" ht="11.25">
      <c r="B120" s="217"/>
      <c r="C120" s="218"/>
      <c r="D120" s="186" t="s">
        <v>158</v>
      </c>
      <c r="E120" s="219" t="s">
        <v>19</v>
      </c>
      <c r="F120" s="220" t="s">
        <v>1853</v>
      </c>
      <c r="G120" s="218"/>
      <c r="H120" s="219" t="s">
        <v>19</v>
      </c>
      <c r="I120" s="221"/>
      <c r="J120" s="218"/>
      <c r="K120" s="218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158</v>
      </c>
      <c r="AU120" s="226" t="s">
        <v>82</v>
      </c>
      <c r="AV120" s="14" t="s">
        <v>80</v>
      </c>
      <c r="AW120" s="14" t="s">
        <v>33</v>
      </c>
      <c r="AX120" s="14" t="s">
        <v>72</v>
      </c>
      <c r="AY120" s="226" t="s">
        <v>145</v>
      </c>
    </row>
    <row r="121" spans="2:51" s="13" customFormat="1" ht="11.25">
      <c r="B121" s="192"/>
      <c r="C121" s="193"/>
      <c r="D121" s="186" t="s">
        <v>158</v>
      </c>
      <c r="E121" s="194" t="s">
        <v>19</v>
      </c>
      <c r="F121" s="195" t="s">
        <v>1855</v>
      </c>
      <c r="G121" s="193"/>
      <c r="H121" s="196">
        <v>4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82</v>
      </c>
      <c r="AV121" s="13" t="s">
        <v>82</v>
      </c>
      <c r="AW121" s="13" t="s">
        <v>33</v>
      </c>
      <c r="AX121" s="13" t="s">
        <v>72</v>
      </c>
      <c r="AY121" s="202" t="s">
        <v>145</v>
      </c>
    </row>
    <row r="122" spans="1:65" s="2" customFormat="1" ht="14.45" customHeight="1">
      <c r="A122" s="34"/>
      <c r="B122" s="35"/>
      <c r="C122" s="173" t="s">
        <v>190</v>
      </c>
      <c r="D122" s="173" t="s">
        <v>147</v>
      </c>
      <c r="E122" s="174" t="s">
        <v>373</v>
      </c>
      <c r="F122" s="175" t="s">
        <v>374</v>
      </c>
      <c r="G122" s="176" t="s">
        <v>308</v>
      </c>
      <c r="H122" s="177">
        <v>1071.029</v>
      </c>
      <c r="I122" s="178"/>
      <c r="J122" s="179">
        <f>ROUND(I122*H122,2)</f>
        <v>0</v>
      </c>
      <c r="K122" s="175" t="s">
        <v>151</v>
      </c>
      <c r="L122" s="39"/>
      <c r="M122" s="180" t="s">
        <v>19</v>
      </c>
      <c r="N122" s="181" t="s">
        <v>43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152</v>
      </c>
      <c r="AT122" s="184" t="s">
        <v>147</v>
      </c>
      <c r="AU122" s="184" t="s">
        <v>82</v>
      </c>
      <c r="AY122" s="17" t="s">
        <v>145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80</v>
      </c>
      <c r="BK122" s="185">
        <f>ROUND(I122*H122,2)</f>
        <v>0</v>
      </c>
      <c r="BL122" s="17" t="s">
        <v>152</v>
      </c>
      <c r="BM122" s="184" t="s">
        <v>1863</v>
      </c>
    </row>
    <row r="123" spans="1:47" s="2" customFormat="1" ht="19.5">
      <c r="A123" s="34"/>
      <c r="B123" s="35"/>
      <c r="C123" s="36"/>
      <c r="D123" s="186" t="s">
        <v>154</v>
      </c>
      <c r="E123" s="36"/>
      <c r="F123" s="187" t="s">
        <v>325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154</v>
      </c>
      <c r="AU123" s="17" t="s">
        <v>82</v>
      </c>
    </row>
    <row r="124" spans="2:51" s="13" customFormat="1" ht="11.25">
      <c r="B124" s="192"/>
      <c r="C124" s="193"/>
      <c r="D124" s="186" t="s">
        <v>158</v>
      </c>
      <c r="E124" s="194" t="s">
        <v>19</v>
      </c>
      <c r="F124" s="195" t="s">
        <v>1850</v>
      </c>
      <c r="G124" s="193"/>
      <c r="H124" s="196">
        <v>553.8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158</v>
      </c>
      <c r="AU124" s="202" t="s">
        <v>82</v>
      </c>
      <c r="AV124" s="13" t="s">
        <v>82</v>
      </c>
      <c r="AW124" s="13" t="s">
        <v>33</v>
      </c>
      <c r="AX124" s="13" t="s">
        <v>72</v>
      </c>
      <c r="AY124" s="202" t="s">
        <v>145</v>
      </c>
    </row>
    <row r="125" spans="2:51" s="13" customFormat="1" ht="11.25">
      <c r="B125" s="192"/>
      <c r="C125" s="193"/>
      <c r="D125" s="186" t="s">
        <v>158</v>
      </c>
      <c r="E125" s="194" t="s">
        <v>19</v>
      </c>
      <c r="F125" s="195" t="s">
        <v>1857</v>
      </c>
      <c r="G125" s="193"/>
      <c r="H125" s="196">
        <v>45.216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82</v>
      </c>
      <c r="AV125" s="13" t="s">
        <v>82</v>
      </c>
      <c r="AW125" s="13" t="s">
        <v>33</v>
      </c>
      <c r="AX125" s="13" t="s">
        <v>72</v>
      </c>
      <c r="AY125" s="202" t="s">
        <v>145</v>
      </c>
    </row>
    <row r="126" spans="2:51" s="13" customFormat="1" ht="11.25">
      <c r="B126" s="192"/>
      <c r="C126" s="193"/>
      <c r="D126" s="186" t="s">
        <v>158</v>
      </c>
      <c r="E126" s="194" t="s">
        <v>19</v>
      </c>
      <c r="F126" s="195" t="s">
        <v>1858</v>
      </c>
      <c r="G126" s="193"/>
      <c r="H126" s="196">
        <v>-4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82</v>
      </c>
      <c r="AV126" s="13" t="s">
        <v>82</v>
      </c>
      <c r="AW126" s="13" t="s">
        <v>33</v>
      </c>
      <c r="AX126" s="13" t="s">
        <v>72</v>
      </c>
      <c r="AY126" s="202" t="s">
        <v>145</v>
      </c>
    </row>
    <row r="127" spans="2:51" s="13" customFormat="1" ht="11.25">
      <c r="B127" s="192"/>
      <c r="C127" s="193"/>
      <c r="D127" s="186" t="s">
        <v>158</v>
      </c>
      <c r="E127" s="193"/>
      <c r="F127" s="195" t="s">
        <v>1864</v>
      </c>
      <c r="G127" s="193"/>
      <c r="H127" s="196">
        <v>1071.029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4</v>
      </c>
      <c r="AX127" s="13" t="s">
        <v>80</v>
      </c>
      <c r="AY127" s="202" t="s">
        <v>145</v>
      </c>
    </row>
    <row r="128" spans="1:65" s="2" customFormat="1" ht="14.45" customHeight="1">
      <c r="A128" s="34"/>
      <c r="B128" s="35"/>
      <c r="C128" s="173" t="s">
        <v>196</v>
      </c>
      <c r="D128" s="173" t="s">
        <v>147</v>
      </c>
      <c r="E128" s="174" t="s">
        <v>1865</v>
      </c>
      <c r="F128" s="175" t="s">
        <v>1866</v>
      </c>
      <c r="G128" s="176" t="s">
        <v>352</v>
      </c>
      <c r="H128" s="177">
        <v>117.9</v>
      </c>
      <c r="I128" s="178"/>
      <c r="J128" s="179">
        <f>ROUND(I128*H128,2)</f>
        <v>0</v>
      </c>
      <c r="K128" s="175" t="s">
        <v>151</v>
      </c>
      <c r="L128" s="39"/>
      <c r="M128" s="180" t="s">
        <v>19</v>
      </c>
      <c r="N128" s="181" t="s">
        <v>43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152</v>
      </c>
      <c r="AT128" s="184" t="s">
        <v>147</v>
      </c>
      <c r="AU128" s="184" t="s">
        <v>82</v>
      </c>
      <c r="AY128" s="17" t="s">
        <v>145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152</v>
      </c>
      <c r="BM128" s="184" t="s">
        <v>1867</v>
      </c>
    </row>
    <row r="129" spans="1:47" s="2" customFormat="1" ht="19.5">
      <c r="A129" s="34"/>
      <c r="B129" s="35"/>
      <c r="C129" s="36"/>
      <c r="D129" s="186" t="s">
        <v>154</v>
      </c>
      <c r="E129" s="36"/>
      <c r="F129" s="187" t="s">
        <v>1868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154</v>
      </c>
      <c r="AU129" s="17" t="s">
        <v>82</v>
      </c>
    </row>
    <row r="130" spans="2:51" s="13" customFormat="1" ht="11.25">
      <c r="B130" s="192"/>
      <c r="C130" s="193"/>
      <c r="D130" s="186" t="s">
        <v>158</v>
      </c>
      <c r="E130" s="194" t="s">
        <v>19</v>
      </c>
      <c r="F130" s="195" t="s">
        <v>1869</v>
      </c>
      <c r="G130" s="193"/>
      <c r="H130" s="196">
        <v>117.9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158</v>
      </c>
      <c r="AU130" s="202" t="s">
        <v>82</v>
      </c>
      <c r="AV130" s="13" t="s">
        <v>82</v>
      </c>
      <c r="AW130" s="13" t="s">
        <v>33</v>
      </c>
      <c r="AX130" s="13" t="s">
        <v>72</v>
      </c>
      <c r="AY130" s="202" t="s">
        <v>145</v>
      </c>
    </row>
    <row r="131" spans="1:65" s="2" customFormat="1" ht="14.45" customHeight="1">
      <c r="A131" s="34"/>
      <c r="B131" s="35"/>
      <c r="C131" s="203" t="s">
        <v>202</v>
      </c>
      <c r="D131" s="203" t="s">
        <v>292</v>
      </c>
      <c r="E131" s="204" t="s">
        <v>1870</v>
      </c>
      <c r="F131" s="205" t="s">
        <v>1871</v>
      </c>
      <c r="G131" s="206" t="s">
        <v>308</v>
      </c>
      <c r="H131" s="207">
        <v>212.22</v>
      </c>
      <c r="I131" s="208"/>
      <c r="J131" s="209">
        <f>ROUND(I131*H131,2)</f>
        <v>0</v>
      </c>
      <c r="K131" s="205" t="s">
        <v>19</v>
      </c>
      <c r="L131" s="210"/>
      <c r="M131" s="211" t="s">
        <v>19</v>
      </c>
      <c r="N131" s="212" t="s">
        <v>43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196</v>
      </c>
      <c r="AT131" s="184" t="s">
        <v>292</v>
      </c>
      <c r="AU131" s="184" t="s">
        <v>82</v>
      </c>
      <c r="AY131" s="17" t="s">
        <v>145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80</v>
      </c>
      <c r="BK131" s="185">
        <f>ROUND(I131*H131,2)</f>
        <v>0</v>
      </c>
      <c r="BL131" s="17" t="s">
        <v>152</v>
      </c>
      <c r="BM131" s="184" t="s">
        <v>1872</v>
      </c>
    </row>
    <row r="132" spans="1:47" s="2" customFormat="1" ht="11.25">
      <c r="A132" s="34"/>
      <c r="B132" s="35"/>
      <c r="C132" s="36"/>
      <c r="D132" s="186" t="s">
        <v>154</v>
      </c>
      <c r="E132" s="36"/>
      <c r="F132" s="187" t="s">
        <v>1871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154</v>
      </c>
      <c r="AU132" s="17" t="s">
        <v>82</v>
      </c>
    </row>
    <row r="133" spans="1:47" s="2" customFormat="1" ht="19.5">
      <c r="A133" s="34"/>
      <c r="B133" s="35"/>
      <c r="C133" s="36"/>
      <c r="D133" s="186" t="s">
        <v>156</v>
      </c>
      <c r="E133" s="36"/>
      <c r="F133" s="191" t="s">
        <v>1873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156</v>
      </c>
      <c r="AU133" s="17" t="s">
        <v>82</v>
      </c>
    </row>
    <row r="134" spans="2:51" s="13" customFormat="1" ht="11.25">
      <c r="B134" s="192"/>
      <c r="C134" s="193"/>
      <c r="D134" s="186" t="s">
        <v>158</v>
      </c>
      <c r="E134" s="193"/>
      <c r="F134" s="195" t="s">
        <v>1874</v>
      </c>
      <c r="G134" s="193"/>
      <c r="H134" s="196">
        <v>212.22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158</v>
      </c>
      <c r="AU134" s="202" t="s">
        <v>82</v>
      </c>
      <c r="AV134" s="13" t="s">
        <v>82</v>
      </c>
      <c r="AW134" s="13" t="s">
        <v>4</v>
      </c>
      <c r="AX134" s="13" t="s">
        <v>80</v>
      </c>
      <c r="AY134" s="202" t="s">
        <v>145</v>
      </c>
    </row>
    <row r="135" spans="1:65" s="2" customFormat="1" ht="14.45" customHeight="1">
      <c r="A135" s="34"/>
      <c r="B135" s="35"/>
      <c r="C135" s="173" t="s">
        <v>208</v>
      </c>
      <c r="D135" s="173" t="s">
        <v>147</v>
      </c>
      <c r="E135" s="174" t="s">
        <v>1875</v>
      </c>
      <c r="F135" s="175" t="s">
        <v>1876</v>
      </c>
      <c r="G135" s="176" t="s">
        <v>352</v>
      </c>
      <c r="H135" s="177">
        <v>4</v>
      </c>
      <c r="I135" s="178"/>
      <c r="J135" s="179">
        <f>ROUND(I135*H135,2)</f>
        <v>0</v>
      </c>
      <c r="K135" s="175" t="s">
        <v>151</v>
      </c>
      <c r="L135" s="39"/>
      <c r="M135" s="180" t="s">
        <v>19</v>
      </c>
      <c r="N135" s="181" t="s">
        <v>43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152</v>
      </c>
      <c r="AT135" s="184" t="s">
        <v>147</v>
      </c>
      <c r="AU135" s="184" t="s">
        <v>82</v>
      </c>
      <c r="AY135" s="17" t="s">
        <v>145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80</v>
      </c>
      <c r="BK135" s="185">
        <f>ROUND(I135*H135,2)</f>
        <v>0</v>
      </c>
      <c r="BL135" s="17" t="s">
        <v>152</v>
      </c>
      <c r="BM135" s="184" t="s">
        <v>1877</v>
      </c>
    </row>
    <row r="136" spans="1:47" s="2" customFormat="1" ht="19.5">
      <c r="A136" s="34"/>
      <c r="B136" s="35"/>
      <c r="C136" s="36"/>
      <c r="D136" s="186" t="s">
        <v>154</v>
      </c>
      <c r="E136" s="36"/>
      <c r="F136" s="187" t="s">
        <v>1878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154</v>
      </c>
      <c r="AU136" s="17" t="s">
        <v>82</v>
      </c>
    </row>
    <row r="137" spans="2:51" s="13" customFormat="1" ht="11.25">
      <c r="B137" s="192"/>
      <c r="C137" s="193"/>
      <c r="D137" s="186" t="s">
        <v>158</v>
      </c>
      <c r="E137" s="194" t="s">
        <v>19</v>
      </c>
      <c r="F137" s="195" t="s">
        <v>1879</v>
      </c>
      <c r="G137" s="193"/>
      <c r="H137" s="196">
        <v>4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82</v>
      </c>
      <c r="AV137" s="13" t="s">
        <v>82</v>
      </c>
      <c r="AW137" s="13" t="s">
        <v>33</v>
      </c>
      <c r="AX137" s="13" t="s">
        <v>72</v>
      </c>
      <c r="AY137" s="202" t="s">
        <v>145</v>
      </c>
    </row>
    <row r="138" spans="2:63" s="12" customFormat="1" ht="22.9" customHeight="1">
      <c r="B138" s="157"/>
      <c r="C138" s="158"/>
      <c r="D138" s="159" t="s">
        <v>71</v>
      </c>
      <c r="E138" s="171" t="s">
        <v>82</v>
      </c>
      <c r="F138" s="171" t="s">
        <v>397</v>
      </c>
      <c r="G138" s="158"/>
      <c r="H138" s="158"/>
      <c r="I138" s="161"/>
      <c r="J138" s="172">
        <f>BK138</f>
        <v>0</v>
      </c>
      <c r="K138" s="158"/>
      <c r="L138" s="163"/>
      <c r="M138" s="164"/>
      <c r="N138" s="165"/>
      <c r="O138" s="165"/>
      <c r="P138" s="166">
        <f>SUM(P139:P198)</f>
        <v>0</v>
      </c>
      <c r="Q138" s="165"/>
      <c r="R138" s="166">
        <f>SUM(R139:R198)</f>
        <v>24.48698464</v>
      </c>
      <c r="S138" s="165"/>
      <c r="T138" s="167">
        <f>SUM(T139:T198)</f>
        <v>4.552</v>
      </c>
      <c r="AR138" s="168" t="s">
        <v>80</v>
      </c>
      <c r="AT138" s="169" t="s">
        <v>71</v>
      </c>
      <c r="AU138" s="169" t="s">
        <v>80</v>
      </c>
      <c r="AY138" s="168" t="s">
        <v>145</v>
      </c>
      <c r="BK138" s="170">
        <f>SUM(BK139:BK198)</f>
        <v>0</v>
      </c>
    </row>
    <row r="139" spans="1:65" s="2" customFormat="1" ht="14.45" customHeight="1">
      <c r="A139" s="34"/>
      <c r="B139" s="35"/>
      <c r="C139" s="173" t="s">
        <v>214</v>
      </c>
      <c r="D139" s="173" t="s">
        <v>147</v>
      </c>
      <c r="E139" s="174" t="s">
        <v>1880</v>
      </c>
      <c r="F139" s="175" t="s">
        <v>1881</v>
      </c>
      <c r="G139" s="176" t="s">
        <v>352</v>
      </c>
      <c r="H139" s="177">
        <v>3.564</v>
      </c>
      <c r="I139" s="178"/>
      <c r="J139" s="179">
        <f>ROUND(I139*H139,2)</f>
        <v>0</v>
      </c>
      <c r="K139" s="175" t="s">
        <v>151</v>
      </c>
      <c r="L139" s="39"/>
      <c r="M139" s="180" t="s">
        <v>19</v>
      </c>
      <c r="N139" s="181" t="s">
        <v>43</v>
      </c>
      <c r="O139" s="64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4" t="s">
        <v>152</v>
      </c>
      <c r="AT139" s="184" t="s">
        <v>147</v>
      </c>
      <c r="AU139" s="184" t="s">
        <v>82</v>
      </c>
      <c r="AY139" s="17" t="s">
        <v>145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7" t="s">
        <v>80</v>
      </c>
      <c r="BK139" s="185">
        <f>ROUND(I139*H139,2)</f>
        <v>0</v>
      </c>
      <c r="BL139" s="17" t="s">
        <v>152</v>
      </c>
      <c r="BM139" s="184" t="s">
        <v>1882</v>
      </c>
    </row>
    <row r="140" spans="1:47" s="2" customFormat="1" ht="11.25">
      <c r="A140" s="34"/>
      <c r="B140" s="35"/>
      <c r="C140" s="36"/>
      <c r="D140" s="186" t="s">
        <v>154</v>
      </c>
      <c r="E140" s="36"/>
      <c r="F140" s="187" t="s">
        <v>1883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154</v>
      </c>
      <c r="AU140" s="17" t="s">
        <v>82</v>
      </c>
    </row>
    <row r="141" spans="2:51" s="13" customFormat="1" ht="11.25">
      <c r="B141" s="192"/>
      <c r="C141" s="193"/>
      <c r="D141" s="186" t="s">
        <v>158</v>
      </c>
      <c r="E141" s="194" t="s">
        <v>19</v>
      </c>
      <c r="F141" s="195" t="s">
        <v>1884</v>
      </c>
      <c r="G141" s="193"/>
      <c r="H141" s="196">
        <v>3.564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158</v>
      </c>
      <c r="AU141" s="202" t="s">
        <v>82</v>
      </c>
      <c r="AV141" s="13" t="s">
        <v>82</v>
      </c>
      <c r="AW141" s="13" t="s">
        <v>33</v>
      </c>
      <c r="AX141" s="13" t="s">
        <v>72</v>
      </c>
      <c r="AY141" s="202" t="s">
        <v>145</v>
      </c>
    </row>
    <row r="142" spans="1:65" s="2" customFormat="1" ht="14.45" customHeight="1">
      <c r="A142" s="34"/>
      <c r="B142" s="35"/>
      <c r="C142" s="173" t="s">
        <v>220</v>
      </c>
      <c r="D142" s="173" t="s">
        <v>147</v>
      </c>
      <c r="E142" s="174" t="s">
        <v>1885</v>
      </c>
      <c r="F142" s="175" t="s">
        <v>1886</v>
      </c>
      <c r="G142" s="176" t="s">
        <v>352</v>
      </c>
      <c r="H142" s="177">
        <v>2.97</v>
      </c>
      <c r="I142" s="178"/>
      <c r="J142" s="179">
        <f>ROUND(I142*H142,2)</f>
        <v>0</v>
      </c>
      <c r="K142" s="175" t="s">
        <v>151</v>
      </c>
      <c r="L142" s="39"/>
      <c r="M142" s="180" t="s">
        <v>19</v>
      </c>
      <c r="N142" s="181" t="s">
        <v>43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152</v>
      </c>
      <c r="AT142" s="184" t="s">
        <v>147</v>
      </c>
      <c r="AU142" s="184" t="s">
        <v>82</v>
      </c>
      <c r="AY142" s="17" t="s">
        <v>145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80</v>
      </c>
      <c r="BK142" s="185">
        <f>ROUND(I142*H142,2)</f>
        <v>0</v>
      </c>
      <c r="BL142" s="17" t="s">
        <v>152</v>
      </c>
      <c r="BM142" s="184" t="s">
        <v>1887</v>
      </c>
    </row>
    <row r="143" spans="1:47" s="2" customFormat="1" ht="11.25">
      <c r="A143" s="34"/>
      <c r="B143" s="35"/>
      <c r="C143" s="36"/>
      <c r="D143" s="186" t="s">
        <v>154</v>
      </c>
      <c r="E143" s="36"/>
      <c r="F143" s="187" t="s">
        <v>1886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154</v>
      </c>
      <c r="AU143" s="17" t="s">
        <v>82</v>
      </c>
    </row>
    <row r="144" spans="2:51" s="13" customFormat="1" ht="11.25">
      <c r="B144" s="192"/>
      <c r="C144" s="193"/>
      <c r="D144" s="186" t="s">
        <v>158</v>
      </c>
      <c r="E144" s="194" t="s">
        <v>19</v>
      </c>
      <c r="F144" s="195" t="s">
        <v>1888</v>
      </c>
      <c r="G144" s="193"/>
      <c r="H144" s="196">
        <v>2.97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158</v>
      </c>
      <c r="AU144" s="202" t="s">
        <v>82</v>
      </c>
      <c r="AV144" s="13" t="s">
        <v>82</v>
      </c>
      <c r="AW144" s="13" t="s">
        <v>33</v>
      </c>
      <c r="AX144" s="13" t="s">
        <v>72</v>
      </c>
      <c r="AY144" s="202" t="s">
        <v>145</v>
      </c>
    </row>
    <row r="145" spans="1:65" s="2" customFormat="1" ht="14.45" customHeight="1">
      <c r="A145" s="34"/>
      <c r="B145" s="35"/>
      <c r="C145" s="173" t="s">
        <v>226</v>
      </c>
      <c r="D145" s="173" t="s">
        <v>147</v>
      </c>
      <c r="E145" s="174" t="s">
        <v>1889</v>
      </c>
      <c r="F145" s="175" t="s">
        <v>1890</v>
      </c>
      <c r="G145" s="176" t="s">
        <v>287</v>
      </c>
      <c r="H145" s="177">
        <v>21.8</v>
      </c>
      <c r="I145" s="178"/>
      <c r="J145" s="179">
        <f>ROUND(I145*H145,2)</f>
        <v>0</v>
      </c>
      <c r="K145" s="175" t="s">
        <v>151</v>
      </c>
      <c r="L145" s="39"/>
      <c r="M145" s="180" t="s">
        <v>19</v>
      </c>
      <c r="N145" s="181" t="s">
        <v>43</v>
      </c>
      <c r="O145" s="64"/>
      <c r="P145" s="182">
        <f>O145*H145</f>
        <v>0</v>
      </c>
      <c r="Q145" s="182">
        <v>0.00114</v>
      </c>
      <c r="R145" s="182">
        <f>Q145*H145</f>
        <v>0.024852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152</v>
      </c>
      <c r="AT145" s="184" t="s">
        <v>147</v>
      </c>
      <c r="AU145" s="184" t="s">
        <v>82</v>
      </c>
      <c r="AY145" s="17" t="s">
        <v>145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80</v>
      </c>
      <c r="BK145" s="185">
        <f>ROUND(I145*H145,2)</f>
        <v>0</v>
      </c>
      <c r="BL145" s="17" t="s">
        <v>152</v>
      </c>
      <c r="BM145" s="184" t="s">
        <v>1891</v>
      </c>
    </row>
    <row r="146" spans="1:47" s="2" customFormat="1" ht="11.25">
      <c r="A146" s="34"/>
      <c r="B146" s="35"/>
      <c r="C146" s="36"/>
      <c r="D146" s="186" t="s">
        <v>154</v>
      </c>
      <c r="E146" s="36"/>
      <c r="F146" s="187" t="s">
        <v>1892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154</v>
      </c>
      <c r="AU146" s="17" t="s">
        <v>82</v>
      </c>
    </row>
    <row r="147" spans="2:51" s="13" customFormat="1" ht="11.25">
      <c r="B147" s="192"/>
      <c r="C147" s="193"/>
      <c r="D147" s="186" t="s">
        <v>158</v>
      </c>
      <c r="E147" s="194" t="s">
        <v>19</v>
      </c>
      <c r="F147" s="195" t="s">
        <v>1893</v>
      </c>
      <c r="G147" s="193"/>
      <c r="H147" s="196">
        <v>19.8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158</v>
      </c>
      <c r="AU147" s="202" t="s">
        <v>82</v>
      </c>
      <c r="AV147" s="13" t="s">
        <v>82</v>
      </c>
      <c r="AW147" s="13" t="s">
        <v>33</v>
      </c>
      <c r="AX147" s="13" t="s">
        <v>72</v>
      </c>
      <c r="AY147" s="202" t="s">
        <v>145</v>
      </c>
    </row>
    <row r="148" spans="2:51" s="13" customFormat="1" ht="11.25">
      <c r="B148" s="192"/>
      <c r="C148" s="193"/>
      <c r="D148" s="186" t="s">
        <v>158</v>
      </c>
      <c r="E148" s="194" t="s">
        <v>19</v>
      </c>
      <c r="F148" s="195" t="s">
        <v>1894</v>
      </c>
      <c r="G148" s="193"/>
      <c r="H148" s="196">
        <v>2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158</v>
      </c>
      <c r="AU148" s="202" t="s">
        <v>82</v>
      </c>
      <c r="AV148" s="13" t="s">
        <v>82</v>
      </c>
      <c r="AW148" s="13" t="s">
        <v>33</v>
      </c>
      <c r="AX148" s="13" t="s">
        <v>72</v>
      </c>
      <c r="AY148" s="202" t="s">
        <v>145</v>
      </c>
    </row>
    <row r="149" spans="1:65" s="2" customFormat="1" ht="14.45" customHeight="1">
      <c r="A149" s="34"/>
      <c r="B149" s="35"/>
      <c r="C149" s="173" t="s">
        <v>232</v>
      </c>
      <c r="D149" s="173" t="s">
        <v>147</v>
      </c>
      <c r="E149" s="174" t="s">
        <v>1895</v>
      </c>
      <c r="F149" s="175" t="s">
        <v>1896</v>
      </c>
      <c r="G149" s="176" t="s">
        <v>287</v>
      </c>
      <c r="H149" s="177">
        <v>2</v>
      </c>
      <c r="I149" s="178"/>
      <c r="J149" s="179">
        <f>ROUND(I149*H149,2)</f>
        <v>0</v>
      </c>
      <c r="K149" s="175" t="s">
        <v>151</v>
      </c>
      <c r="L149" s="39"/>
      <c r="M149" s="180" t="s">
        <v>19</v>
      </c>
      <c r="N149" s="181" t="s">
        <v>43</v>
      </c>
      <c r="O149" s="64"/>
      <c r="P149" s="182">
        <f>O149*H149</f>
        <v>0</v>
      </c>
      <c r="Q149" s="182">
        <v>0.00092</v>
      </c>
      <c r="R149" s="182">
        <f>Q149*H149</f>
        <v>0.00184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4" t="s">
        <v>152</v>
      </c>
      <c r="AT149" s="184" t="s">
        <v>147</v>
      </c>
      <c r="AU149" s="184" t="s">
        <v>82</v>
      </c>
      <c r="AY149" s="17" t="s">
        <v>145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7" t="s">
        <v>80</v>
      </c>
      <c r="BK149" s="185">
        <f>ROUND(I149*H149,2)</f>
        <v>0</v>
      </c>
      <c r="BL149" s="17" t="s">
        <v>152</v>
      </c>
      <c r="BM149" s="184" t="s">
        <v>1897</v>
      </c>
    </row>
    <row r="150" spans="1:47" s="2" customFormat="1" ht="11.25">
      <c r="A150" s="34"/>
      <c r="B150" s="35"/>
      <c r="C150" s="36"/>
      <c r="D150" s="186" t="s">
        <v>154</v>
      </c>
      <c r="E150" s="36"/>
      <c r="F150" s="187" t="s">
        <v>1898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154</v>
      </c>
      <c r="AU150" s="17" t="s">
        <v>82</v>
      </c>
    </row>
    <row r="151" spans="2:51" s="13" customFormat="1" ht="11.25">
      <c r="B151" s="192"/>
      <c r="C151" s="193"/>
      <c r="D151" s="186" t="s">
        <v>158</v>
      </c>
      <c r="E151" s="194" t="s">
        <v>19</v>
      </c>
      <c r="F151" s="195" t="s">
        <v>1899</v>
      </c>
      <c r="G151" s="193"/>
      <c r="H151" s="196">
        <v>2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158</v>
      </c>
      <c r="AU151" s="202" t="s">
        <v>82</v>
      </c>
      <c r="AV151" s="13" t="s">
        <v>82</v>
      </c>
      <c r="AW151" s="13" t="s">
        <v>33</v>
      </c>
      <c r="AX151" s="13" t="s">
        <v>72</v>
      </c>
      <c r="AY151" s="202" t="s">
        <v>145</v>
      </c>
    </row>
    <row r="152" spans="1:65" s="2" customFormat="1" ht="14.45" customHeight="1">
      <c r="A152" s="34"/>
      <c r="B152" s="35"/>
      <c r="C152" s="173" t="s">
        <v>8</v>
      </c>
      <c r="D152" s="173" t="s">
        <v>147</v>
      </c>
      <c r="E152" s="174" t="s">
        <v>1900</v>
      </c>
      <c r="F152" s="175" t="s">
        <v>1901</v>
      </c>
      <c r="G152" s="176" t="s">
        <v>287</v>
      </c>
      <c r="H152" s="177">
        <v>92.8</v>
      </c>
      <c r="I152" s="178"/>
      <c r="J152" s="179">
        <f>ROUND(I152*H152,2)</f>
        <v>0</v>
      </c>
      <c r="K152" s="175" t="s">
        <v>151</v>
      </c>
      <c r="L152" s="39"/>
      <c r="M152" s="180" t="s">
        <v>19</v>
      </c>
      <c r="N152" s="181" t="s">
        <v>43</v>
      </c>
      <c r="O152" s="64"/>
      <c r="P152" s="182">
        <f>O152*H152</f>
        <v>0</v>
      </c>
      <c r="Q152" s="182">
        <v>0.00011</v>
      </c>
      <c r="R152" s="182">
        <f>Q152*H152</f>
        <v>0.010208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152</v>
      </c>
      <c r="AT152" s="184" t="s">
        <v>147</v>
      </c>
      <c r="AU152" s="184" t="s">
        <v>82</v>
      </c>
      <c r="AY152" s="17" t="s">
        <v>145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80</v>
      </c>
      <c r="BK152" s="185">
        <f>ROUND(I152*H152,2)</f>
        <v>0</v>
      </c>
      <c r="BL152" s="17" t="s">
        <v>152</v>
      </c>
      <c r="BM152" s="184" t="s">
        <v>1902</v>
      </c>
    </row>
    <row r="153" spans="1:47" s="2" customFormat="1" ht="19.5">
      <c r="A153" s="34"/>
      <c r="B153" s="35"/>
      <c r="C153" s="36"/>
      <c r="D153" s="186" t="s">
        <v>154</v>
      </c>
      <c r="E153" s="36"/>
      <c r="F153" s="187" t="s">
        <v>1903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154</v>
      </c>
      <c r="AU153" s="17" t="s">
        <v>82</v>
      </c>
    </row>
    <row r="154" spans="2:51" s="13" customFormat="1" ht="11.25">
      <c r="B154" s="192"/>
      <c r="C154" s="193"/>
      <c r="D154" s="186" t="s">
        <v>158</v>
      </c>
      <c r="E154" s="194" t="s">
        <v>19</v>
      </c>
      <c r="F154" s="195" t="s">
        <v>1904</v>
      </c>
      <c r="G154" s="193"/>
      <c r="H154" s="196">
        <v>92.8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158</v>
      </c>
      <c r="AU154" s="202" t="s">
        <v>82</v>
      </c>
      <c r="AV154" s="13" t="s">
        <v>82</v>
      </c>
      <c r="AW154" s="13" t="s">
        <v>33</v>
      </c>
      <c r="AX154" s="13" t="s">
        <v>72</v>
      </c>
      <c r="AY154" s="202" t="s">
        <v>145</v>
      </c>
    </row>
    <row r="155" spans="1:65" s="2" customFormat="1" ht="14.45" customHeight="1">
      <c r="A155" s="34"/>
      <c r="B155" s="35"/>
      <c r="C155" s="173" t="s">
        <v>241</v>
      </c>
      <c r="D155" s="173" t="s">
        <v>147</v>
      </c>
      <c r="E155" s="174" t="s">
        <v>1905</v>
      </c>
      <c r="F155" s="175" t="s">
        <v>1906</v>
      </c>
      <c r="G155" s="176" t="s">
        <v>287</v>
      </c>
      <c r="H155" s="177">
        <v>67.2</v>
      </c>
      <c r="I155" s="178"/>
      <c r="J155" s="179">
        <f>ROUND(I155*H155,2)</f>
        <v>0</v>
      </c>
      <c r="K155" s="175" t="s">
        <v>151</v>
      </c>
      <c r="L155" s="39"/>
      <c r="M155" s="180" t="s">
        <v>19</v>
      </c>
      <c r="N155" s="181" t="s">
        <v>43</v>
      </c>
      <c r="O155" s="64"/>
      <c r="P155" s="182">
        <f>O155*H155</f>
        <v>0</v>
      </c>
      <c r="Q155" s="182">
        <v>0.0001</v>
      </c>
      <c r="R155" s="182">
        <f>Q155*H155</f>
        <v>0.00672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152</v>
      </c>
      <c r="AT155" s="184" t="s">
        <v>147</v>
      </c>
      <c r="AU155" s="184" t="s">
        <v>82</v>
      </c>
      <c r="AY155" s="17" t="s">
        <v>145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80</v>
      </c>
      <c r="BK155" s="185">
        <f>ROUND(I155*H155,2)</f>
        <v>0</v>
      </c>
      <c r="BL155" s="17" t="s">
        <v>152</v>
      </c>
      <c r="BM155" s="184" t="s">
        <v>1907</v>
      </c>
    </row>
    <row r="156" spans="1:47" s="2" customFormat="1" ht="19.5">
      <c r="A156" s="34"/>
      <c r="B156" s="35"/>
      <c r="C156" s="36"/>
      <c r="D156" s="186" t="s">
        <v>154</v>
      </c>
      <c r="E156" s="36"/>
      <c r="F156" s="187" t="s">
        <v>1908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154</v>
      </c>
      <c r="AU156" s="17" t="s">
        <v>82</v>
      </c>
    </row>
    <row r="157" spans="2:51" s="13" customFormat="1" ht="11.25">
      <c r="B157" s="192"/>
      <c r="C157" s="193"/>
      <c r="D157" s="186" t="s">
        <v>158</v>
      </c>
      <c r="E157" s="194" t="s">
        <v>19</v>
      </c>
      <c r="F157" s="195" t="s">
        <v>1909</v>
      </c>
      <c r="G157" s="193"/>
      <c r="H157" s="196">
        <v>67.2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82</v>
      </c>
      <c r="AV157" s="13" t="s">
        <v>82</v>
      </c>
      <c r="AW157" s="13" t="s">
        <v>33</v>
      </c>
      <c r="AX157" s="13" t="s">
        <v>72</v>
      </c>
      <c r="AY157" s="202" t="s">
        <v>145</v>
      </c>
    </row>
    <row r="158" spans="1:65" s="2" customFormat="1" ht="14.45" customHeight="1">
      <c r="A158" s="34"/>
      <c r="B158" s="35"/>
      <c r="C158" s="173" t="s">
        <v>246</v>
      </c>
      <c r="D158" s="173" t="s">
        <v>147</v>
      </c>
      <c r="E158" s="174" t="s">
        <v>1910</v>
      </c>
      <c r="F158" s="175" t="s">
        <v>1911</v>
      </c>
      <c r="G158" s="176" t="s">
        <v>287</v>
      </c>
      <c r="H158" s="177">
        <v>120</v>
      </c>
      <c r="I158" s="178"/>
      <c r="J158" s="179">
        <f>ROUND(I158*H158,2)</f>
        <v>0</v>
      </c>
      <c r="K158" s="175" t="s">
        <v>151</v>
      </c>
      <c r="L158" s="39"/>
      <c r="M158" s="180" t="s">
        <v>19</v>
      </c>
      <c r="N158" s="181" t="s">
        <v>43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152</v>
      </c>
      <c r="AT158" s="184" t="s">
        <v>147</v>
      </c>
      <c r="AU158" s="184" t="s">
        <v>82</v>
      </c>
      <c r="AY158" s="17" t="s">
        <v>145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80</v>
      </c>
      <c r="BK158" s="185">
        <f>ROUND(I158*H158,2)</f>
        <v>0</v>
      </c>
      <c r="BL158" s="17" t="s">
        <v>152</v>
      </c>
      <c r="BM158" s="184" t="s">
        <v>1912</v>
      </c>
    </row>
    <row r="159" spans="1:47" s="2" customFormat="1" ht="19.5">
      <c r="A159" s="34"/>
      <c r="B159" s="35"/>
      <c r="C159" s="36"/>
      <c r="D159" s="186" t="s">
        <v>154</v>
      </c>
      <c r="E159" s="36"/>
      <c r="F159" s="187" t="s">
        <v>1913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154</v>
      </c>
      <c r="AU159" s="17" t="s">
        <v>82</v>
      </c>
    </row>
    <row r="160" spans="2:51" s="13" customFormat="1" ht="11.25">
      <c r="B160" s="192"/>
      <c r="C160" s="193"/>
      <c r="D160" s="186" t="s">
        <v>158</v>
      </c>
      <c r="E160" s="194" t="s">
        <v>19</v>
      </c>
      <c r="F160" s="195" t="s">
        <v>1914</v>
      </c>
      <c r="G160" s="193"/>
      <c r="H160" s="196">
        <v>120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158</v>
      </c>
      <c r="AU160" s="202" t="s">
        <v>82</v>
      </c>
      <c r="AV160" s="13" t="s">
        <v>82</v>
      </c>
      <c r="AW160" s="13" t="s">
        <v>33</v>
      </c>
      <c r="AX160" s="13" t="s">
        <v>72</v>
      </c>
      <c r="AY160" s="202" t="s">
        <v>145</v>
      </c>
    </row>
    <row r="161" spans="1:65" s="2" customFormat="1" ht="14.45" customHeight="1">
      <c r="A161" s="34"/>
      <c r="B161" s="35"/>
      <c r="C161" s="203" t="s">
        <v>251</v>
      </c>
      <c r="D161" s="203" t="s">
        <v>292</v>
      </c>
      <c r="E161" s="204" t="s">
        <v>1915</v>
      </c>
      <c r="F161" s="205" t="s">
        <v>1916</v>
      </c>
      <c r="G161" s="206" t="s">
        <v>352</v>
      </c>
      <c r="H161" s="207">
        <v>33.912</v>
      </c>
      <c r="I161" s="208"/>
      <c r="J161" s="209">
        <f>ROUND(I161*H161,2)</f>
        <v>0</v>
      </c>
      <c r="K161" s="205" t="s">
        <v>19</v>
      </c>
      <c r="L161" s="210"/>
      <c r="M161" s="211" t="s">
        <v>19</v>
      </c>
      <c r="N161" s="212" t="s">
        <v>43</v>
      </c>
      <c r="O161" s="64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196</v>
      </c>
      <c r="AT161" s="184" t="s">
        <v>292</v>
      </c>
      <c r="AU161" s="184" t="s">
        <v>82</v>
      </c>
      <c r="AY161" s="17" t="s">
        <v>145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80</v>
      </c>
      <c r="BK161" s="185">
        <f>ROUND(I161*H161,2)</f>
        <v>0</v>
      </c>
      <c r="BL161" s="17" t="s">
        <v>152</v>
      </c>
      <c r="BM161" s="184" t="s">
        <v>1917</v>
      </c>
    </row>
    <row r="162" spans="1:47" s="2" customFormat="1" ht="11.25">
      <c r="A162" s="34"/>
      <c r="B162" s="35"/>
      <c r="C162" s="36"/>
      <c r="D162" s="186" t="s">
        <v>154</v>
      </c>
      <c r="E162" s="36"/>
      <c r="F162" s="187" t="s">
        <v>1916</v>
      </c>
      <c r="G162" s="36"/>
      <c r="H162" s="36"/>
      <c r="I162" s="188"/>
      <c r="J162" s="36"/>
      <c r="K162" s="36"/>
      <c r="L162" s="39"/>
      <c r="M162" s="189"/>
      <c r="N162" s="190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154</v>
      </c>
      <c r="AU162" s="17" t="s">
        <v>82</v>
      </c>
    </row>
    <row r="163" spans="2:51" s="13" customFormat="1" ht="11.25">
      <c r="B163" s="192"/>
      <c r="C163" s="193"/>
      <c r="D163" s="186" t="s">
        <v>158</v>
      </c>
      <c r="E163" s="194" t="s">
        <v>19</v>
      </c>
      <c r="F163" s="195" t="s">
        <v>1918</v>
      </c>
      <c r="G163" s="193"/>
      <c r="H163" s="196">
        <v>33.912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158</v>
      </c>
      <c r="AU163" s="202" t="s">
        <v>82</v>
      </c>
      <c r="AV163" s="13" t="s">
        <v>82</v>
      </c>
      <c r="AW163" s="13" t="s">
        <v>33</v>
      </c>
      <c r="AX163" s="13" t="s">
        <v>72</v>
      </c>
      <c r="AY163" s="202" t="s">
        <v>145</v>
      </c>
    </row>
    <row r="164" spans="1:65" s="2" customFormat="1" ht="14.45" customHeight="1">
      <c r="A164" s="34"/>
      <c r="B164" s="35"/>
      <c r="C164" s="173" t="s">
        <v>256</v>
      </c>
      <c r="D164" s="173" t="s">
        <v>147</v>
      </c>
      <c r="E164" s="174" t="s">
        <v>1919</v>
      </c>
      <c r="F164" s="175" t="s">
        <v>1920</v>
      </c>
      <c r="G164" s="176" t="s">
        <v>308</v>
      </c>
      <c r="H164" s="177">
        <v>3.391</v>
      </c>
      <c r="I164" s="178"/>
      <c r="J164" s="179">
        <f>ROUND(I164*H164,2)</f>
        <v>0</v>
      </c>
      <c r="K164" s="175" t="s">
        <v>151</v>
      </c>
      <c r="L164" s="39"/>
      <c r="M164" s="180" t="s">
        <v>19</v>
      </c>
      <c r="N164" s="181" t="s">
        <v>43</v>
      </c>
      <c r="O164" s="64"/>
      <c r="P164" s="182">
        <f>O164*H164</f>
        <v>0</v>
      </c>
      <c r="Q164" s="182">
        <v>1.11332</v>
      </c>
      <c r="R164" s="182">
        <f>Q164*H164</f>
        <v>3.7752681200000002</v>
      </c>
      <c r="S164" s="182">
        <v>0</v>
      </c>
      <c r="T164" s="18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4" t="s">
        <v>152</v>
      </c>
      <c r="AT164" s="184" t="s">
        <v>147</v>
      </c>
      <c r="AU164" s="184" t="s">
        <v>82</v>
      </c>
      <c r="AY164" s="17" t="s">
        <v>145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7" t="s">
        <v>80</v>
      </c>
      <c r="BK164" s="185">
        <f>ROUND(I164*H164,2)</f>
        <v>0</v>
      </c>
      <c r="BL164" s="17" t="s">
        <v>152</v>
      </c>
      <c r="BM164" s="184" t="s">
        <v>1921</v>
      </c>
    </row>
    <row r="165" spans="1:47" s="2" customFormat="1" ht="11.25">
      <c r="A165" s="34"/>
      <c r="B165" s="35"/>
      <c r="C165" s="36"/>
      <c r="D165" s="186" t="s">
        <v>154</v>
      </c>
      <c r="E165" s="36"/>
      <c r="F165" s="187" t="s">
        <v>1922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154</v>
      </c>
      <c r="AU165" s="17" t="s">
        <v>82</v>
      </c>
    </row>
    <row r="166" spans="2:51" s="13" customFormat="1" ht="11.25">
      <c r="B166" s="192"/>
      <c r="C166" s="193"/>
      <c r="D166" s="186" t="s">
        <v>158</v>
      </c>
      <c r="E166" s="194" t="s">
        <v>19</v>
      </c>
      <c r="F166" s="195" t="s">
        <v>1923</v>
      </c>
      <c r="G166" s="193"/>
      <c r="H166" s="196">
        <v>3.391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158</v>
      </c>
      <c r="AU166" s="202" t="s">
        <v>82</v>
      </c>
      <c r="AV166" s="13" t="s">
        <v>82</v>
      </c>
      <c r="AW166" s="13" t="s">
        <v>33</v>
      </c>
      <c r="AX166" s="13" t="s">
        <v>72</v>
      </c>
      <c r="AY166" s="202" t="s">
        <v>145</v>
      </c>
    </row>
    <row r="167" spans="1:65" s="2" customFormat="1" ht="14.45" customHeight="1">
      <c r="A167" s="34"/>
      <c r="B167" s="35"/>
      <c r="C167" s="173" t="s">
        <v>261</v>
      </c>
      <c r="D167" s="173" t="s">
        <v>147</v>
      </c>
      <c r="E167" s="174" t="s">
        <v>1924</v>
      </c>
      <c r="F167" s="175" t="s">
        <v>1925</v>
      </c>
      <c r="G167" s="176" t="s">
        <v>287</v>
      </c>
      <c r="H167" s="177">
        <v>8</v>
      </c>
      <c r="I167" s="178"/>
      <c r="J167" s="179">
        <f>ROUND(I167*H167,2)</f>
        <v>0</v>
      </c>
      <c r="K167" s="175" t="s">
        <v>151</v>
      </c>
      <c r="L167" s="39"/>
      <c r="M167" s="180" t="s">
        <v>19</v>
      </c>
      <c r="N167" s="181" t="s">
        <v>43</v>
      </c>
      <c r="O167" s="64"/>
      <c r="P167" s="182">
        <f>O167*H167</f>
        <v>0</v>
      </c>
      <c r="Q167" s="182">
        <v>0</v>
      </c>
      <c r="R167" s="182">
        <f>Q167*H167</f>
        <v>0</v>
      </c>
      <c r="S167" s="182">
        <v>0.569</v>
      </c>
      <c r="T167" s="183">
        <f>S167*H167</f>
        <v>4.552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152</v>
      </c>
      <c r="AT167" s="184" t="s">
        <v>147</v>
      </c>
      <c r="AU167" s="184" t="s">
        <v>82</v>
      </c>
      <c r="AY167" s="17" t="s">
        <v>145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80</v>
      </c>
      <c r="BK167" s="185">
        <f>ROUND(I167*H167,2)</f>
        <v>0</v>
      </c>
      <c r="BL167" s="17" t="s">
        <v>152</v>
      </c>
      <c r="BM167" s="184" t="s">
        <v>1926</v>
      </c>
    </row>
    <row r="168" spans="1:47" s="2" customFormat="1" ht="11.25">
      <c r="A168" s="34"/>
      <c r="B168" s="35"/>
      <c r="C168" s="36"/>
      <c r="D168" s="186" t="s">
        <v>154</v>
      </c>
      <c r="E168" s="36"/>
      <c r="F168" s="187" t="s">
        <v>1927</v>
      </c>
      <c r="G168" s="36"/>
      <c r="H168" s="36"/>
      <c r="I168" s="188"/>
      <c r="J168" s="36"/>
      <c r="K168" s="36"/>
      <c r="L168" s="39"/>
      <c r="M168" s="189"/>
      <c r="N168" s="190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154</v>
      </c>
      <c r="AU168" s="17" t="s">
        <v>82</v>
      </c>
    </row>
    <row r="169" spans="2:51" s="13" customFormat="1" ht="11.25">
      <c r="B169" s="192"/>
      <c r="C169" s="193"/>
      <c r="D169" s="186" t="s">
        <v>158</v>
      </c>
      <c r="E169" s="194" t="s">
        <v>19</v>
      </c>
      <c r="F169" s="195" t="s">
        <v>1928</v>
      </c>
      <c r="G169" s="193"/>
      <c r="H169" s="196">
        <v>8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158</v>
      </c>
      <c r="AU169" s="202" t="s">
        <v>82</v>
      </c>
      <c r="AV169" s="13" t="s">
        <v>82</v>
      </c>
      <c r="AW169" s="13" t="s">
        <v>33</v>
      </c>
      <c r="AX169" s="13" t="s">
        <v>72</v>
      </c>
      <c r="AY169" s="202" t="s">
        <v>145</v>
      </c>
    </row>
    <row r="170" spans="1:65" s="2" customFormat="1" ht="14.45" customHeight="1">
      <c r="A170" s="34"/>
      <c r="B170" s="35"/>
      <c r="C170" s="173" t="s">
        <v>7</v>
      </c>
      <c r="D170" s="173" t="s">
        <v>147</v>
      </c>
      <c r="E170" s="174" t="s">
        <v>1121</v>
      </c>
      <c r="F170" s="175" t="s">
        <v>1122</v>
      </c>
      <c r="G170" s="176" t="s">
        <v>352</v>
      </c>
      <c r="H170" s="177">
        <v>23.75</v>
      </c>
      <c r="I170" s="178"/>
      <c r="J170" s="179">
        <f>ROUND(I170*H170,2)</f>
        <v>0</v>
      </c>
      <c r="K170" s="175" t="s">
        <v>151</v>
      </c>
      <c r="L170" s="39"/>
      <c r="M170" s="180" t="s">
        <v>19</v>
      </c>
      <c r="N170" s="181" t="s">
        <v>43</v>
      </c>
      <c r="O170" s="64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152</v>
      </c>
      <c r="AT170" s="184" t="s">
        <v>147</v>
      </c>
      <c r="AU170" s="184" t="s">
        <v>82</v>
      </c>
      <c r="AY170" s="17" t="s">
        <v>145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80</v>
      </c>
      <c r="BK170" s="185">
        <f>ROUND(I170*H170,2)</f>
        <v>0</v>
      </c>
      <c r="BL170" s="17" t="s">
        <v>152</v>
      </c>
      <c r="BM170" s="184" t="s">
        <v>1929</v>
      </c>
    </row>
    <row r="171" spans="1:47" s="2" customFormat="1" ht="11.25">
      <c r="A171" s="34"/>
      <c r="B171" s="35"/>
      <c r="C171" s="36"/>
      <c r="D171" s="186" t="s">
        <v>154</v>
      </c>
      <c r="E171" s="36"/>
      <c r="F171" s="187" t="s">
        <v>1124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154</v>
      </c>
      <c r="AU171" s="17" t="s">
        <v>82</v>
      </c>
    </row>
    <row r="172" spans="2:51" s="13" customFormat="1" ht="11.25">
      <c r="B172" s="192"/>
      <c r="C172" s="193"/>
      <c r="D172" s="186" t="s">
        <v>158</v>
      </c>
      <c r="E172" s="194" t="s">
        <v>19</v>
      </c>
      <c r="F172" s="195" t="s">
        <v>1930</v>
      </c>
      <c r="G172" s="193"/>
      <c r="H172" s="196">
        <v>23.75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158</v>
      </c>
      <c r="AU172" s="202" t="s">
        <v>82</v>
      </c>
      <c r="AV172" s="13" t="s">
        <v>82</v>
      </c>
      <c r="AW172" s="13" t="s">
        <v>33</v>
      </c>
      <c r="AX172" s="13" t="s">
        <v>72</v>
      </c>
      <c r="AY172" s="202" t="s">
        <v>145</v>
      </c>
    </row>
    <row r="173" spans="1:65" s="2" customFormat="1" ht="14.45" customHeight="1">
      <c r="A173" s="34"/>
      <c r="B173" s="35"/>
      <c r="C173" s="173" t="s">
        <v>270</v>
      </c>
      <c r="D173" s="173" t="s">
        <v>147</v>
      </c>
      <c r="E173" s="174" t="s">
        <v>1931</v>
      </c>
      <c r="F173" s="175" t="s">
        <v>1932</v>
      </c>
      <c r="G173" s="176" t="s">
        <v>352</v>
      </c>
      <c r="H173" s="177">
        <v>5.76</v>
      </c>
      <c r="I173" s="178"/>
      <c r="J173" s="179">
        <f>ROUND(I173*H173,2)</f>
        <v>0</v>
      </c>
      <c r="K173" s="175" t="s">
        <v>151</v>
      </c>
      <c r="L173" s="39"/>
      <c r="M173" s="180" t="s">
        <v>19</v>
      </c>
      <c r="N173" s="181" t="s">
        <v>43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152</v>
      </c>
      <c r="AT173" s="184" t="s">
        <v>147</v>
      </c>
      <c r="AU173" s="184" t="s">
        <v>82</v>
      </c>
      <c r="AY173" s="17" t="s">
        <v>145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80</v>
      </c>
      <c r="BK173" s="185">
        <f>ROUND(I173*H173,2)</f>
        <v>0</v>
      </c>
      <c r="BL173" s="17" t="s">
        <v>152</v>
      </c>
      <c r="BM173" s="184" t="s">
        <v>1933</v>
      </c>
    </row>
    <row r="174" spans="1:47" s="2" customFormat="1" ht="11.25">
      <c r="A174" s="34"/>
      <c r="B174" s="35"/>
      <c r="C174" s="36"/>
      <c r="D174" s="186" t="s">
        <v>154</v>
      </c>
      <c r="E174" s="36"/>
      <c r="F174" s="187" t="s">
        <v>1934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154</v>
      </c>
      <c r="AU174" s="17" t="s">
        <v>82</v>
      </c>
    </row>
    <row r="175" spans="2:51" s="13" customFormat="1" ht="11.25">
      <c r="B175" s="192"/>
      <c r="C175" s="193"/>
      <c r="D175" s="186" t="s">
        <v>158</v>
      </c>
      <c r="E175" s="194" t="s">
        <v>19</v>
      </c>
      <c r="F175" s="195" t="s">
        <v>1935</v>
      </c>
      <c r="G175" s="193"/>
      <c r="H175" s="196">
        <v>5.76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158</v>
      </c>
      <c r="AU175" s="202" t="s">
        <v>82</v>
      </c>
      <c r="AV175" s="13" t="s">
        <v>82</v>
      </c>
      <c r="AW175" s="13" t="s">
        <v>33</v>
      </c>
      <c r="AX175" s="13" t="s">
        <v>72</v>
      </c>
      <c r="AY175" s="202" t="s">
        <v>145</v>
      </c>
    </row>
    <row r="176" spans="1:65" s="2" customFormat="1" ht="14.45" customHeight="1">
      <c r="A176" s="34"/>
      <c r="B176" s="35"/>
      <c r="C176" s="173" t="s">
        <v>277</v>
      </c>
      <c r="D176" s="173" t="s">
        <v>147</v>
      </c>
      <c r="E176" s="174" t="s">
        <v>1221</v>
      </c>
      <c r="F176" s="175" t="s">
        <v>1222</v>
      </c>
      <c r="G176" s="176" t="s">
        <v>352</v>
      </c>
      <c r="H176" s="177">
        <v>32.054</v>
      </c>
      <c r="I176" s="178"/>
      <c r="J176" s="179">
        <f>ROUND(I176*H176,2)</f>
        <v>0</v>
      </c>
      <c r="K176" s="175" t="s">
        <v>151</v>
      </c>
      <c r="L176" s="39"/>
      <c r="M176" s="180" t="s">
        <v>19</v>
      </c>
      <c r="N176" s="181" t="s">
        <v>43</v>
      </c>
      <c r="O176" s="64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4" t="s">
        <v>152</v>
      </c>
      <c r="AT176" s="184" t="s">
        <v>147</v>
      </c>
      <c r="AU176" s="184" t="s">
        <v>82</v>
      </c>
      <c r="AY176" s="17" t="s">
        <v>145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7" t="s">
        <v>80</v>
      </c>
      <c r="BK176" s="185">
        <f>ROUND(I176*H176,2)</f>
        <v>0</v>
      </c>
      <c r="BL176" s="17" t="s">
        <v>152</v>
      </c>
      <c r="BM176" s="184" t="s">
        <v>1936</v>
      </c>
    </row>
    <row r="177" spans="1:47" s="2" customFormat="1" ht="11.25">
      <c r="A177" s="34"/>
      <c r="B177" s="35"/>
      <c r="C177" s="36"/>
      <c r="D177" s="186" t="s">
        <v>154</v>
      </c>
      <c r="E177" s="36"/>
      <c r="F177" s="187" t="s">
        <v>1224</v>
      </c>
      <c r="G177" s="36"/>
      <c r="H177" s="36"/>
      <c r="I177" s="188"/>
      <c r="J177" s="36"/>
      <c r="K177" s="36"/>
      <c r="L177" s="39"/>
      <c r="M177" s="189"/>
      <c r="N177" s="190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154</v>
      </c>
      <c r="AU177" s="17" t="s">
        <v>82</v>
      </c>
    </row>
    <row r="178" spans="2:51" s="13" customFormat="1" ht="11.25">
      <c r="B178" s="192"/>
      <c r="C178" s="193"/>
      <c r="D178" s="186" t="s">
        <v>158</v>
      </c>
      <c r="E178" s="194" t="s">
        <v>19</v>
      </c>
      <c r="F178" s="195" t="s">
        <v>1937</v>
      </c>
      <c r="G178" s="193"/>
      <c r="H178" s="196">
        <v>24.086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158</v>
      </c>
      <c r="AU178" s="202" t="s">
        <v>82</v>
      </c>
      <c r="AV178" s="13" t="s">
        <v>82</v>
      </c>
      <c r="AW178" s="13" t="s">
        <v>33</v>
      </c>
      <c r="AX178" s="13" t="s">
        <v>72</v>
      </c>
      <c r="AY178" s="202" t="s">
        <v>145</v>
      </c>
    </row>
    <row r="179" spans="2:51" s="13" customFormat="1" ht="11.25">
      <c r="B179" s="192"/>
      <c r="C179" s="193"/>
      <c r="D179" s="186" t="s">
        <v>158</v>
      </c>
      <c r="E179" s="194" t="s">
        <v>19</v>
      </c>
      <c r="F179" s="195" t="s">
        <v>1938</v>
      </c>
      <c r="G179" s="193"/>
      <c r="H179" s="196">
        <v>7.968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158</v>
      </c>
      <c r="AU179" s="202" t="s">
        <v>82</v>
      </c>
      <c r="AV179" s="13" t="s">
        <v>82</v>
      </c>
      <c r="AW179" s="13" t="s">
        <v>33</v>
      </c>
      <c r="AX179" s="13" t="s">
        <v>72</v>
      </c>
      <c r="AY179" s="202" t="s">
        <v>145</v>
      </c>
    </row>
    <row r="180" spans="1:65" s="2" customFormat="1" ht="14.45" customHeight="1">
      <c r="A180" s="34"/>
      <c r="B180" s="35"/>
      <c r="C180" s="173" t="s">
        <v>284</v>
      </c>
      <c r="D180" s="173" t="s">
        <v>147</v>
      </c>
      <c r="E180" s="174" t="s">
        <v>1233</v>
      </c>
      <c r="F180" s="175" t="s">
        <v>1234</v>
      </c>
      <c r="G180" s="176" t="s">
        <v>150</v>
      </c>
      <c r="H180" s="177">
        <v>85.88</v>
      </c>
      <c r="I180" s="178"/>
      <c r="J180" s="179">
        <f>ROUND(I180*H180,2)</f>
        <v>0</v>
      </c>
      <c r="K180" s="175" t="s">
        <v>151</v>
      </c>
      <c r="L180" s="39"/>
      <c r="M180" s="180" t="s">
        <v>19</v>
      </c>
      <c r="N180" s="181" t="s">
        <v>43</v>
      </c>
      <c r="O180" s="64"/>
      <c r="P180" s="182">
        <f>O180*H180</f>
        <v>0</v>
      </c>
      <c r="Q180" s="182">
        <v>0.00144</v>
      </c>
      <c r="R180" s="182">
        <f>Q180*H180</f>
        <v>0.1236672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152</v>
      </c>
      <c r="AT180" s="184" t="s">
        <v>147</v>
      </c>
      <c r="AU180" s="184" t="s">
        <v>82</v>
      </c>
      <c r="AY180" s="17" t="s">
        <v>145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80</v>
      </c>
      <c r="BK180" s="185">
        <f>ROUND(I180*H180,2)</f>
        <v>0</v>
      </c>
      <c r="BL180" s="17" t="s">
        <v>152</v>
      </c>
      <c r="BM180" s="184" t="s">
        <v>1939</v>
      </c>
    </row>
    <row r="181" spans="1:47" s="2" customFormat="1" ht="11.25">
      <c r="A181" s="34"/>
      <c r="B181" s="35"/>
      <c r="C181" s="36"/>
      <c r="D181" s="186" t="s">
        <v>154</v>
      </c>
      <c r="E181" s="36"/>
      <c r="F181" s="187" t="s">
        <v>1236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154</v>
      </c>
      <c r="AU181" s="17" t="s">
        <v>82</v>
      </c>
    </row>
    <row r="182" spans="2:51" s="13" customFormat="1" ht="11.25">
      <c r="B182" s="192"/>
      <c r="C182" s="193"/>
      <c r="D182" s="186" t="s">
        <v>158</v>
      </c>
      <c r="E182" s="194" t="s">
        <v>19</v>
      </c>
      <c r="F182" s="195" t="s">
        <v>1940</v>
      </c>
      <c r="G182" s="193"/>
      <c r="H182" s="196">
        <v>33.584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158</v>
      </c>
      <c r="AU182" s="202" t="s">
        <v>82</v>
      </c>
      <c r="AV182" s="13" t="s">
        <v>82</v>
      </c>
      <c r="AW182" s="13" t="s">
        <v>33</v>
      </c>
      <c r="AX182" s="13" t="s">
        <v>72</v>
      </c>
      <c r="AY182" s="202" t="s">
        <v>145</v>
      </c>
    </row>
    <row r="183" spans="2:51" s="13" customFormat="1" ht="11.25">
      <c r="B183" s="192"/>
      <c r="C183" s="193"/>
      <c r="D183" s="186" t="s">
        <v>158</v>
      </c>
      <c r="E183" s="194" t="s">
        <v>19</v>
      </c>
      <c r="F183" s="195" t="s">
        <v>1941</v>
      </c>
      <c r="G183" s="193"/>
      <c r="H183" s="196">
        <v>23.496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158</v>
      </c>
      <c r="AU183" s="202" t="s">
        <v>82</v>
      </c>
      <c r="AV183" s="13" t="s">
        <v>82</v>
      </c>
      <c r="AW183" s="13" t="s">
        <v>33</v>
      </c>
      <c r="AX183" s="13" t="s">
        <v>72</v>
      </c>
      <c r="AY183" s="202" t="s">
        <v>145</v>
      </c>
    </row>
    <row r="184" spans="2:51" s="13" customFormat="1" ht="11.25">
      <c r="B184" s="192"/>
      <c r="C184" s="193"/>
      <c r="D184" s="186" t="s">
        <v>158</v>
      </c>
      <c r="E184" s="194" t="s">
        <v>19</v>
      </c>
      <c r="F184" s="195" t="s">
        <v>1942</v>
      </c>
      <c r="G184" s="193"/>
      <c r="H184" s="196">
        <v>28.8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158</v>
      </c>
      <c r="AU184" s="202" t="s">
        <v>82</v>
      </c>
      <c r="AV184" s="13" t="s">
        <v>82</v>
      </c>
      <c r="AW184" s="13" t="s">
        <v>33</v>
      </c>
      <c r="AX184" s="13" t="s">
        <v>72</v>
      </c>
      <c r="AY184" s="202" t="s">
        <v>145</v>
      </c>
    </row>
    <row r="185" spans="1:65" s="2" customFormat="1" ht="14.45" customHeight="1">
      <c r="A185" s="34"/>
      <c r="B185" s="35"/>
      <c r="C185" s="173" t="s">
        <v>291</v>
      </c>
      <c r="D185" s="173" t="s">
        <v>147</v>
      </c>
      <c r="E185" s="174" t="s">
        <v>1246</v>
      </c>
      <c r="F185" s="175" t="s">
        <v>1247</v>
      </c>
      <c r="G185" s="176" t="s">
        <v>150</v>
      </c>
      <c r="H185" s="177">
        <v>85.88</v>
      </c>
      <c r="I185" s="178"/>
      <c r="J185" s="179">
        <f>ROUND(I185*H185,2)</f>
        <v>0</v>
      </c>
      <c r="K185" s="175" t="s">
        <v>151</v>
      </c>
      <c r="L185" s="39"/>
      <c r="M185" s="180" t="s">
        <v>19</v>
      </c>
      <c r="N185" s="181" t="s">
        <v>43</v>
      </c>
      <c r="O185" s="64"/>
      <c r="P185" s="182">
        <f>O185*H185</f>
        <v>0</v>
      </c>
      <c r="Q185" s="182">
        <v>4E-05</v>
      </c>
      <c r="R185" s="182">
        <f>Q185*H185</f>
        <v>0.0034352000000000002</v>
      </c>
      <c r="S185" s="182">
        <v>0</v>
      </c>
      <c r="T185" s="18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4" t="s">
        <v>152</v>
      </c>
      <c r="AT185" s="184" t="s">
        <v>147</v>
      </c>
      <c r="AU185" s="184" t="s">
        <v>82</v>
      </c>
      <c r="AY185" s="17" t="s">
        <v>145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7" t="s">
        <v>80</v>
      </c>
      <c r="BK185" s="185">
        <f>ROUND(I185*H185,2)</f>
        <v>0</v>
      </c>
      <c r="BL185" s="17" t="s">
        <v>152</v>
      </c>
      <c r="BM185" s="184" t="s">
        <v>1943</v>
      </c>
    </row>
    <row r="186" spans="1:47" s="2" customFormat="1" ht="11.25">
      <c r="A186" s="34"/>
      <c r="B186" s="35"/>
      <c r="C186" s="36"/>
      <c r="D186" s="186" t="s">
        <v>154</v>
      </c>
      <c r="E186" s="36"/>
      <c r="F186" s="187" t="s">
        <v>1249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154</v>
      </c>
      <c r="AU186" s="17" t="s">
        <v>82</v>
      </c>
    </row>
    <row r="187" spans="1:65" s="2" customFormat="1" ht="14.45" customHeight="1">
      <c r="A187" s="34"/>
      <c r="B187" s="35"/>
      <c r="C187" s="173" t="s">
        <v>297</v>
      </c>
      <c r="D187" s="173" t="s">
        <v>147</v>
      </c>
      <c r="E187" s="174" t="s">
        <v>429</v>
      </c>
      <c r="F187" s="175" t="s">
        <v>430</v>
      </c>
      <c r="G187" s="176" t="s">
        <v>308</v>
      </c>
      <c r="H187" s="177">
        <v>3.846</v>
      </c>
      <c r="I187" s="178"/>
      <c r="J187" s="179">
        <f>ROUND(I187*H187,2)</f>
        <v>0</v>
      </c>
      <c r="K187" s="175" t="s">
        <v>151</v>
      </c>
      <c r="L187" s="39"/>
      <c r="M187" s="180" t="s">
        <v>19</v>
      </c>
      <c r="N187" s="181" t="s">
        <v>43</v>
      </c>
      <c r="O187" s="64"/>
      <c r="P187" s="182">
        <f>O187*H187</f>
        <v>0</v>
      </c>
      <c r="Q187" s="182">
        <v>1.03822</v>
      </c>
      <c r="R187" s="182">
        <f>Q187*H187</f>
        <v>3.9929941199999996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152</v>
      </c>
      <c r="AT187" s="184" t="s">
        <v>147</v>
      </c>
      <c r="AU187" s="184" t="s">
        <v>82</v>
      </c>
      <c r="AY187" s="17" t="s">
        <v>145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80</v>
      </c>
      <c r="BK187" s="185">
        <f>ROUND(I187*H187,2)</f>
        <v>0</v>
      </c>
      <c r="BL187" s="17" t="s">
        <v>152</v>
      </c>
      <c r="BM187" s="184" t="s">
        <v>1944</v>
      </c>
    </row>
    <row r="188" spans="1:47" s="2" customFormat="1" ht="11.25">
      <c r="A188" s="34"/>
      <c r="B188" s="35"/>
      <c r="C188" s="36"/>
      <c r="D188" s="186" t="s">
        <v>154</v>
      </c>
      <c r="E188" s="36"/>
      <c r="F188" s="187" t="s">
        <v>432</v>
      </c>
      <c r="G188" s="36"/>
      <c r="H188" s="36"/>
      <c r="I188" s="188"/>
      <c r="J188" s="36"/>
      <c r="K188" s="36"/>
      <c r="L188" s="39"/>
      <c r="M188" s="189"/>
      <c r="N188" s="190"/>
      <c r="O188" s="64"/>
      <c r="P188" s="64"/>
      <c r="Q188" s="64"/>
      <c r="R188" s="64"/>
      <c r="S188" s="64"/>
      <c r="T188" s="6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154</v>
      </c>
      <c r="AU188" s="17" t="s">
        <v>82</v>
      </c>
    </row>
    <row r="189" spans="2:51" s="13" customFormat="1" ht="11.25">
      <c r="B189" s="192"/>
      <c r="C189" s="193"/>
      <c r="D189" s="186" t="s">
        <v>158</v>
      </c>
      <c r="E189" s="194" t="s">
        <v>19</v>
      </c>
      <c r="F189" s="195" t="s">
        <v>1945</v>
      </c>
      <c r="G189" s="193"/>
      <c r="H189" s="196">
        <v>3.846</v>
      </c>
      <c r="I189" s="197"/>
      <c r="J189" s="193"/>
      <c r="K189" s="193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158</v>
      </c>
      <c r="AU189" s="202" t="s">
        <v>82</v>
      </c>
      <c r="AV189" s="13" t="s">
        <v>82</v>
      </c>
      <c r="AW189" s="13" t="s">
        <v>33</v>
      </c>
      <c r="AX189" s="13" t="s">
        <v>72</v>
      </c>
      <c r="AY189" s="202" t="s">
        <v>145</v>
      </c>
    </row>
    <row r="190" spans="1:65" s="2" customFormat="1" ht="14.45" customHeight="1">
      <c r="A190" s="34"/>
      <c r="B190" s="35"/>
      <c r="C190" s="173" t="s">
        <v>305</v>
      </c>
      <c r="D190" s="173" t="s">
        <v>147</v>
      </c>
      <c r="E190" s="174" t="s">
        <v>839</v>
      </c>
      <c r="F190" s="175" t="s">
        <v>840</v>
      </c>
      <c r="G190" s="176" t="s">
        <v>150</v>
      </c>
      <c r="H190" s="177">
        <v>56</v>
      </c>
      <c r="I190" s="178"/>
      <c r="J190" s="179">
        <f>ROUND(I190*H190,2)</f>
        <v>0</v>
      </c>
      <c r="K190" s="175" t="s">
        <v>151</v>
      </c>
      <c r="L190" s="39"/>
      <c r="M190" s="180" t="s">
        <v>19</v>
      </c>
      <c r="N190" s="181" t="s">
        <v>43</v>
      </c>
      <c r="O190" s="64"/>
      <c r="P190" s="182">
        <f>O190*H190</f>
        <v>0</v>
      </c>
      <c r="Q190" s="182">
        <v>0.108</v>
      </c>
      <c r="R190" s="182">
        <f>Q190*H190</f>
        <v>6.048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4" t="s">
        <v>152</v>
      </c>
      <c r="AT190" s="184" t="s">
        <v>147</v>
      </c>
      <c r="AU190" s="184" t="s">
        <v>82</v>
      </c>
      <c r="AY190" s="17" t="s">
        <v>145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17" t="s">
        <v>80</v>
      </c>
      <c r="BK190" s="185">
        <f>ROUND(I190*H190,2)</f>
        <v>0</v>
      </c>
      <c r="BL190" s="17" t="s">
        <v>152</v>
      </c>
      <c r="BM190" s="184" t="s">
        <v>1946</v>
      </c>
    </row>
    <row r="191" spans="1:47" s="2" customFormat="1" ht="11.25">
      <c r="A191" s="34"/>
      <c r="B191" s="35"/>
      <c r="C191" s="36"/>
      <c r="D191" s="186" t="s">
        <v>154</v>
      </c>
      <c r="E191" s="36"/>
      <c r="F191" s="187" t="s">
        <v>842</v>
      </c>
      <c r="G191" s="36"/>
      <c r="H191" s="36"/>
      <c r="I191" s="188"/>
      <c r="J191" s="36"/>
      <c r="K191" s="36"/>
      <c r="L191" s="39"/>
      <c r="M191" s="189"/>
      <c r="N191" s="190"/>
      <c r="O191" s="64"/>
      <c r="P191" s="64"/>
      <c r="Q191" s="64"/>
      <c r="R191" s="64"/>
      <c r="S191" s="64"/>
      <c r="T191" s="65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154</v>
      </c>
      <c r="AU191" s="17" t="s">
        <v>82</v>
      </c>
    </row>
    <row r="192" spans="1:47" s="2" customFormat="1" ht="19.5">
      <c r="A192" s="34"/>
      <c r="B192" s="35"/>
      <c r="C192" s="36"/>
      <c r="D192" s="186" t="s">
        <v>156</v>
      </c>
      <c r="E192" s="36"/>
      <c r="F192" s="191" t="s">
        <v>843</v>
      </c>
      <c r="G192" s="36"/>
      <c r="H192" s="36"/>
      <c r="I192" s="188"/>
      <c r="J192" s="36"/>
      <c r="K192" s="36"/>
      <c r="L192" s="39"/>
      <c r="M192" s="189"/>
      <c r="N192" s="190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156</v>
      </c>
      <c r="AU192" s="17" t="s">
        <v>82</v>
      </c>
    </row>
    <row r="193" spans="2:51" s="13" customFormat="1" ht="11.25">
      <c r="B193" s="192"/>
      <c r="C193" s="193"/>
      <c r="D193" s="186" t="s">
        <v>158</v>
      </c>
      <c r="E193" s="194" t="s">
        <v>19</v>
      </c>
      <c r="F193" s="195" t="s">
        <v>1839</v>
      </c>
      <c r="G193" s="193"/>
      <c r="H193" s="196">
        <v>56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158</v>
      </c>
      <c r="AU193" s="202" t="s">
        <v>82</v>
      </c>
      <c r="AV193" s="13" t="s">
        <v>82</v>
      </c>
      <c r="AW193" s="13" t="s">
        <v>33</v>
      </c>
      <c r="AX193" s="13" t="s">
        <v>72</v>
      </c>
      <c r="AY193" s="202" t="s">
        <v>145</v>
      </c>
    </row>
    <row r="194" spans="1:65" s="2" customFormat="1" ht="14.45" customHeight="1">
      <c r="A194" s="34"/>
      <c r="B194" s="35"/>
      <c r="C194" s="203" t="s">
        <v>312</v>
      </c>
      <c r="D194" s="203" t="s">
        <v>292</v>
      </c>
      <c r="E194" s="204" t="s">
        <v>1947</v>
      </c>
      <c r="F194" s="205" t="s">
        <v>1948</v>
      </c>
      <c r="G194" s="206" t="s">
        <v>173</v>
      </c>
      <c r="H194" s="207">
        <v>14</v>
      </c>
      <c r="I194" s="208"/>
      <c r="J194" s="209">
        <f>ROUND(I194*H194,2)</f>
        <v>0</v>
      </c>
      <c r="K194" s="205" t="s">
        <v>151</v>
      </c>
      <c r="L194" s="210"/>
      <c r="M194" s="211" t="s">
        <v>19</v>
      </c>
      <c r="N194" s="212" t="s">
        <v>43</v>
      </c>
      <c r="O194" s="64"/>
      <c r="P194" s="182">
        <f>O194*H194</f>
        <v>0</v>
      </c>
      <c r="Q194" s="182">
        <v>0.75</v>
      </c>
      <c r="R194" s="182">
        <f>Q194*H194</f>
        <v>10.5</v>
      </c>
      <c r="S194" s="182">
        <v>0</v>
      </c>
      <c r="T194" s="18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4" t="s">
        <v>196</v>
      </c>
      <c r="AT194" s="184" t="s">
        <v>292</v>
      </c>
      <c r="AU194" s="184" t="s">
        <v>82</v>
      </c>
      <c r="AY194" s="17" t="s">
        <v>145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17" t="s">
        <v>80</v>
      </c>
      <c r="BK194" s="185">
        <f>ROUND(I194*H194,2)</f>
        <v>0</v>
      </c>
      <c r="BL194" s="17" t="s">
        <v>152</v>
      </c>
      <c r="BM194" s="184" t="s">
        <v>1949</v>
      </c>
    </row>
    <row r="195" spans="1:47" s="2" customFormat="1" ht="11.25">
      <c r="A195" s="34"/>
      <c r="B195" s="35"/>
      <c r="C195" s="36"/>
      <c r="D195" s="186" t="s">
        <v>154</v>
      </c>
      <c r="E195" s="36"/>
      <c r="F195" s="187" t="s">
        <v>1948</v>
      </c>
      <c r="G195" s="36"/>
      <c r="H195" s="36"/>
      <c r="I195" s="188"/>
      <c r="J195" s="36"/>
      <c r="K195" s="36"/>
      <c r="L195" s="39"/>
      <c r="M195" s="189"/>
      <c r="N195" s="190"/>
      <c r="O195" s="64"/>
      <c r="P195" s="64"/>
      <c r="Q195" s="64"/>
      <c r="R195" s="64"/>
      <c r="S195" s="64"/>
      <c r="T195" s="65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154</v>
      </c>
      <c r="AU195" s="17" t="s">
        <v>82</v>
      </c>
    </row>
    <row r="196" spans="1:47" s="2" customFormat="1" ht="19.5">
      <c r="A196" s="34"/>
      <c r="B196" s="35"/>
      <c r="C196" s="36"/>
      <c r="D196" s="186" t="s">
        <v>156</v>
      </c>
      <c r="E196" s="36"/>
      <c r="F196" s="191" t="s">
        <v>1950</v>
      </c>
      <c r="G196" s="36"/>
      <c r="H196" s="36"/>
      <c r="I196" s="188"/>
      <c r="J196" s="36"/>
      <c r="K196" s="36"/>
      <c r="L196" s="39"/>
      <c r="M196" s="189"/>
      <c r="N196" s="190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156</v>
      </c>
      <c r="AU196" s="17" t="s">
        <v>82</v>
      </c>
    </row>
    <row r="197" spans="2:51" s="14" customFormat="1" ht="11.25">
      <c r="B197" s="217"/>
      <c r="C197" s="218"/>
      <c r="D197" s="186" t="s">
        <v>158</v>
      </c>
      <c r="E197" s="219" t="s">
        <v>19</v>
      </c>
      <c r="F197" s="220" t="s">
        <v>1951</v>
      </c>
      <c r="G197" s="218"/>
      <c r="H197" s="219" t="s">
        <v>19</v>
      </c>
      <c r="I197" s="221"/>
      <c r="J197" s="218"/>
      <c r="K197" s="218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158</v>
      </c>
      <c r="AU197" s="226" t="s">
        <v>82</v>
      </c>
      <c r="AV197" s="14" t="s">
        <v>80</v>
      </c>
      <c r="AW197" s="14" t="s">
        <v>33</v>
      </c>
      <c r="AX197" s="14" t="s">
        <v>72</v>
      </c>
      <c r="AY197" s="226" t="s">
        <v>145</v>
      </c>
    </row>
    <row r="198" spans="2:51" s="13" customFormat="1" ht="11.25">
      <c r="B198" s="192"/>
      <c r="C198" s="193"/>
      <c r="D198" s="186" t="s">
        <v>158</v>
      </c>
      <c r="E198" s="194" t="s">
        <v>19</v>
      </c>
      <c r="F198" s="195" t="s">
        <v>1952</v>
      </c>
      <c r="G198" s="193"/>
      <c r="H198" s="196">
        <v>14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158</v>
      </c>
      <c r="AU198" s="202" t="s">
        <v>82</v>
      </c>
      <c r="AV198" s="13" t="s">
        <v>82</v>
      </c>
      <c r="AW198" s="13" t="s">
        <v>33</v>
      </c>
      <c r="AX198" s="13" t="s">
        <v>72</v>
      </c>
      <c r="AY198" s="202" t="s">
        <v>145</v>
      </c>
    </row>
    <row r="199" spans="2:63" s="12" customFormat="1" ht="22.9" customHeight="1">
      <c r="B199" s="157"/>
      <c r="C199" s="158"/>
      <c r="D199" s="159" t="s">
        <v>71</v>
      </c>
      <c r="E199" s="171" t="s">
        <v>165</v>
      </c>
      <c r="F199" s="171" t="s">
        <v>436</v>
      </c>
      <c r="G199" s="158"/>
      <c r="H199" s="158"/>
      <c r="I199" s="161"/>
      <c r="J199" s="172">
        <f>BK199</f>
        <v>0</v>
      </c>
      <c r="K199" s="158"/>
      <c r="L199" s="163"/>
      <c r="M199" s="164"/>
      <c r="N199" s="165"/>
      <c r="O199" s="165"/>
      <c r="P199" s="166">
        <f>SUM(P200:P242)</f>
        <v>0</v>
      </c>
      <c r="Q199" s="165"/>
      <c r="R199" s="166">
        <f>SUM(R200:R242)</f>
        <v>11.718788020000002</v>
      </c>
      <c r="S199" s="165"/>
      <c r="T199" s="167">
        <f>SUM(T200:T242)</f>
        <v>0</v>
      </c>
      <c r="AR199" s="168" t="s">
        <v>80</v>
      </c>
      <c r="AT199" s="169" t="s">
        <v>71</v>
      </c>
      <c r="AU199" s="169" t="s">
        <v>80</v>
      </c>
      <c r="AY199" s="168" t="s">
        <v>145</v>
      </c>
      <c r="BK199" s="170">
        <f>SUM(BK200:BK242)</f>
        <v>0</v>
      </c>
    </row>
    <row r="200" spans="1:65" s="2" customFormat="1" ht="14.45" customHeight="1">
      <c r="A200" s="34"/>
      <c r="B200" s="35"/>
      <c r="C200" s="173" t="s">
        <v>318</v>
      </c>
      <c r="D200" s="173" t="s">
        <v>147</v>
      </c>
      <c r="E200" s="174" t="s">
        <v>1953</v>
      </c>
      <c r="F200" s="175" t="s">
        <v>1954</v>
      </c>
      <c r="G200" s="176" t="s">
        <v>173</v>
      </c>
      <c r="H200" s="177">
        <v>16</v>
      </c>
      <c r="I200" s="178"/>
      <c r="J200" s="179">
        <f>ROUND(I200*H200,2)</f>
        <v>0</v>
      </c>
      <c r="K200" s="175" t="s">
        <v>151</v>
      </c>
      <c r="L200" s="39"/>
      <c r="M200" s="180" t="s">
        <v>19</v>
      </c>
      <c r="N200" s="181" t="s">
        <v>43</v>
      </c>
      <c r="O200" s="64"/>
      <c r="P200" s="182">
        <f>O200*H200</f>
        <v>0</v>
      </c>
      <c r="Q200" s="182">
        <v>0.0007</v>
      </c>
      <c r="R200" s="182">
        <f>Q200*H200</f>
        <v>0.0112</v>
      </c>
      <c r="S200" s="182">
        <v>0</v>
      </c>
      <c r="T200" s="18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4" t="s">
        <v>152</v>
      </c>
      <c r="AT200" s="184" t="s">
        <v>147</v>
      </c>
      <c r="AU200" s="184" t="s">
        <v>82</v>
      </c>
      <c r="AY200" s="17" t="s">
        <v>145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7" t="s">
        <v>80</v>
      </c>
      <c r="BK200" s="185">
        <f>ROUND(I200*H200,2)</f>
        <v>0</v>
      </c>
      <c r="BL200" s="17" t="s">
        <v>152</v>
      </c>
      <c r="BM200" s="184" t="s">
        <v>1955</v>
      </c>
    </row>
    <row r="201" spans="1:47" s="2" customFormat="1" ht="11.25">
      <c r="A201" s="34"/>
      <c r="B201" s="35"/>
      <c r="C201" s="36"/>
      <c r="D201" s="186" t="s">
        <v>154</v>
      </c>
      <c r="E201" s="36"/>
      <c r="F201" s="187" t="s">
        <v>1954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154</v>
      </c>
      <c r="AU201" s="17" t="s">
        <v>82</v>
      </c>
    </row>
    <row r="202" spans="1:47" s="2" customFormat="1" ht="19.5">
      <c r="A202" s="34"/>
      <c r="B202" s="35"/>
      <c r="C202" s="36"/>
      <c r="D202" s="186" t="s">
        <v>156</v>
      </c>
      <c r="E202" s="36"/>
      <c r="F202" s="191" t="s">
        <v>1956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156</v>
      </c>
      <c r="AU202" s="17" t="s">
        <v>82</v>
      </c>
    </row>
    <row r="203" spans="2:51" s="13" customFormat="1" ht="11.25">
      <c r="B203" s="192"/>
      <c r="C203" s="193"/>
      <c r="D203" s="186" t="s">
        <v>158</v>
      </c>
      <c r="E203" s="194" t="s">
        <v>19</v>
      </c>
      <c r="F203" s="195" t="s">
        <v>1957</v>
      </c>
      <c r="G203" s="193"/>
      <c r="H203" s="196">
        <v>16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158</v>
      </c>
      <c r="AU203" s="202" t="s">
        <v>82</v>
      </c>
      <c r="AV203" s="13" t="s">
        <v>82</v>
      </c>
      <c r="AW203" s="13" t="s">
        <v>33</v>
      </c>
      <c r="AX203" s="13" t="s">
        <v>72</v>
      </c>
      <c r="AY203" s="202" t="s">
        <v>145</v>
      </c>
    </row>
    <row r="204" spans="1:65" s="2" customFormat="1" ht="14.45" customHeight="1">
      <c r="A204" s="34"/>
      <c r="B204" s="35"/>
      <c r="C204" s="203" t="s">
        <v>323</v>
      </c>
      <c r="D204" s="203" t="s">
        <v>292</v>
      </c>
      <c r="E204" s="204" t="s">
        <v>1958</v>
      </c>
      <c r="F204" s="205" t="s">
        <v>1959</v>
      </c>
      <c r="G204" s="206" t="s">
        <v>173</v>
      </c>
      <c r="H204" s="207">
        <v>16</v>
      </c>
      <c r="I204" s="208"/>
      <c r="J204" s="209">
        <f>ROUND(I204*H204,2)</f>
        <v>0</v>
      </c>
      <c r="K204" s="205" t="s">
        <v>19</v>
      </c>
      <c r="L204" s="210"/>
      <c r="M204" s="211" t="s">
        <v>19</v>
      </c>
      <c r="N204" s="212" t="s">
        <v>43</v>
      </c>
      <c r="O204" s="64"/>
      <c r="P204" s="182">
        <f>O204*H204</f>
        <v>0</v>
      </c>
      <c r="Q204" s="182">
        <v>0.00487</v>
      </c>
      <c r="R204" s="182">
        <f>Q204*H204</f>
        <v>0.07792</v>
      </c>
      <c r="S204" s="182">
        <v>0</v>
      </c>
      <c r="T204" s="18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4" t="s">
        <v>196</v>
      </c>
      <c r="AT204" s="184" t="s">
        <v>292</v>
      </c>
      <c r="AU204" s="184" t="s">
        <v>82</v>
      </c>
      <c r="AY204" s="17" t="s">
        <v>145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17" t="s">
        <v>80</v>
      </c>
      <c r="BK204" s="185">
        <f>ROUND(I204*H204,2)</f>
        <v>0</v>
      </c>
      <c r="BL204" s="17" t="s">
        <v>152</v>
      </c>
      <c r="BM204" s="184" t="s">
        <v>1960</v>
      </c>
    </row>
    <row r="205" spans="1:47" s="2" customFormat="1" ht="11.25">
      <c r="A205" s="34"/>
      <c r="B205" s="35"/>
      <c r="C205" s="36"/>
      <c r="D205" s="186" t="s">
        <v>154</v>
      </c>
      <c r="E205" s="36"/>
      <c r="F205" s="187" t="s">
        <v>1959</v>
      </c>
      <c r="G205" s="36"/>
      <c r="H205" s="36"/>
      <c r="I205" s="188"/>
      <c r="J205" s="36"/>
      <c r="K205" s="36"/>
      <c r="L205" s="39"/>
      <c r="M205" s="189"/>
      <c r="N205" s="190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154</v>
      </c>
      <c r="AU205" s="17" t="s">
        <v>82</v>
      </c>
    </row>
    <row r="206" spans="1:65" s="2" customFormat="1" ht="14.45" customHeight="1">
      <c r="A206" s="34"/>
      <c r="B206" s="35"/>
      <c r="C206" s="173" t="s">
        <v>329</v>
      </c>
      <c r="D206" s="173" t="s">
        <v>147</v>
      </c>
      <c r="E206" s="174" t="s">
        <v>1278</v>
      </c>
      <c r="F206" s="175" t="s">
        <v>1279</v>
      </c>
      <c r="G206" s="176" t="s">
        <v>352</v>
      </c>
      <c r="H206" s="177">
        <v>10.547</v>
      </c>
      <c r="I206" s="178"/>
      <c r="J206" s="179">
        <f>ROUND(I206*H206,2)</f>
        <v>0</v>
      </c>
      <c r="K206" s="175" t="s">
        <v>151</v>
      </c>
      <c r="L206" s="39"/>
      <c r="M206" s="180" t="s">
        <v>19</v>
      </c>
      <c r="N206" s="181" t="s">
        <v>43</v>
      </c>
      <c r="O206" s="64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4" t="s">
        <v>152</v>
      </c>
      <c r="AT206" s="184" t="s">
        <v>147</v>
      </c>
      <c r="AU206" s="184" t="s">
        <v>82</v>
      </c>
      <c r="AY206" s="17" t="s">
        <v>145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7" t="s">
        <v>80</v>
      </c>
      <c r="BK206" s="185">
        <f>ROUND(I206*H206,2)</f>
        <v>0</v>
      </c>
      <c r="BL206" s="17" t="s">
        <v>152</v>
      </c>
      <c r="BM206" s="184" t="s">
        <v>1961</v>
      </c>
    </row>
    <row r="207" spans="1:47" s="2" customFormat="1" ht="11.25">
      <c r="A207" s="34"/>
      <c r="B207" s="35"/>
      <c r="C207" s="36"/>
      <c r="D207" s="186" t="s">
        <v>154</v>
      </c>
      <c r="E207" s="36"/>
      <c r="F207" s="187" t="s">
        <v>1281</v>
      </c>
      <c r="G207" s="36"/>
      <c r="H207" s="36"/>
      <c r="I207" s="188"/>
      <c r="J207" s="36"/>
      <c r="K207" s="36"/>
      <c r="L207" s="39"/>
      <c r="M207" s="189"/>
      <c r="N207" s="190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154</v>
      </c>
      <c r="AU207" s="17" t="s">
        <v>82</v>
      </c>
    </row>
    <row r="208" spans="1:47" s="2" customFormat="1" ht="19.5">
      <c r="A208" s="34"/>
      <c r="B208" s="35"/>
      <c r="C208" s="36"/>
      <c r="D208" s="186" t="s">
        <v>156</v>
      </c>
      <c r="E208" s="36"/>
      <c r="F208" s="191" t="s">
        <v>1962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156</v>
      </c>
      <c r="AU208" s="17" t="s">
        <v>82</v>
      </c>
    </row>
    <row r="209" spans="2:51" s="13" customFormat="1" ht="11.25">
      <c r="B209" s="192"/>
      <c r="C209" s="193"/>
      <c r="D209" s="186" t="s">
        <v>158</v>
      </c>
      <c r="E209" s="194" t="s">
        <v>19</v>
      </c>
      <c r="F209" s="195" t="s">
        <v>1963</v>
      </c>
      <c r="G209" s="193"/>
      <c r="H209" s="196">
        <v>10.547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158</v>
      </c>
      <c r="AU209" s="202" t="s">
        <v>82</v>
      </c>
      <c r="AV209" s="13" t="s">
        <v>82</v>
      </c>
      <c r="AW209" s="13" t="s">
        <v>33</v>
      </c>
      <c r="AX209" s="13" t="s">
        <v>72</v>
      </c>
      <c r="AY209" s="202" t="s">
        <v>145</v>
      </c>
    </row>
    <row r="210" spans="1:65" s="2" customFormat="1" ht="14.45" customHeight="1">
      <c r="A210" s="34"/>
      <c r="B210" s="35"/>
      <c r="C210" s="173" t="s">
        <v>520</v>
      </c>
      <c r="D210" s="173" t="s">
        <v>147</v>
      </c>
      <c r="E210" s="174" t="s">
        <v>1290</v>
      </c>
      <c r="F210" s="175" t="s">
        <v>1291</v>
      </c>
      <c r="G210" s="176" t="s">
        <v>150</v>
      </c>
      <c r="H210" s="177">
        <v>43.488</v>
      </c>
      <c r="I210" s="178"/>
      <c r="J210" s="179">
        <f>ROUND(I210*H210,2)</f>
        <v>0</v>
      </c>
      <c r="K210" s="175" t="s">
        <v>151</v>
      </c>
      <c r="L210" s="39"/>
      <c r="M210" s="180" t="s">
        <v>19</v>
      </c>
      <c r="N210" s="181" t="s">
        <v>43</v>
      </c>
      <c r="O210" s="64"/>
      <c r="P210" s="182">
        <f>O210*H210</f>
        <v>0</v>
      </c>
      <c r="Q210" s="182">
        <v>0.04174</v>
      </c>
      <c r="R210" s="182">
        <f>Q210*H210</f>
        <v>1.8151891199999999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152</v>
      </c>
      <c r="AT210" s="184" t="s">
        <v>147</v>
      </c>
      <c r="AU210" s="184" t="s">
        <v>82</v>
      </c>
      <c r="AY210" s="17" t="s">
        <v>145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80</v>
      </c>
      <c r="BK210" s="185">
        <f>ROUND(I210*H210,2)</f>
        <v>0</v>
      </c>
      <c r="BL210" s="17" t="s">
        <v>152</v>
      </c>
      <c r="BM210" s="184" t="s">
        <v>1964</v>
      </c>
    </row>
    <row r="211" spans="1:47" s="2" customFormat="1" ht="11.25">
      <c r="A211" s="34"/>
      <c r="B211" s="35"/>
      <c r="C211" s="36"/>
      <c r="D211" s="186" t="s">
        <v>154</v>
      </c>
      <c r="E211" s="36"/>
      <c r="F211" s="187" t="s">
        <v>1293</v>
      </c>
      <c r="G211" s="36"/>
      <c r="H211" s="36"/>
      <c r="I211" s="188"/>
      <c r="J211" s="36"/>
      <c r="K211" s="36"/>
      <c r="L211" s="39"/>
      <c r="M211" s="189"/>
      <c r="N211" s="190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154</v>
      </c>
      <c r="AU211" s="17" t="s">
        <v>82</v>
      </c>
    </row>
    <row r="212" spans="2:51" s="13" customFormat="1" ht="11.25">
      <c r="B212" s="192"/>
      <c r="C212" s="193"/>
      <c r="D212" s="186" t="s">
        <v>158</v>
      </c>
      <c r="E212" s="194" t="s">
        <v>19</v>
      </c>
      <c r="F212" s="195" t="s">
        <v>1965</v>
      </c>
      <c r="G212" s="193"/>
      <c r="H212" s="196">
        <v>43.488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158</v>
      </c>
      <c r="AU212" s="202" t="s">
        <v>82</v>
      </c>
      <c r="AV212" s="13" t="s">
        <v>82</v>
      </c>
      <c r="AW212" s="13" t="s">
        <v>33</v>
      </c>
      <c r="AX212" s="13" t="s">
        <v>72</v>
      </c>
      <c r="AY212" s="202" t="s">
        <v>145</v>
      </c>
    </row>
    <row r="213" spans="1:65" s="2" customFormat="1" ht="14.45" customHeight="1">
      <c r="A213" s="34"/>
      <c r="B213" s="35"/>
      <c r="C213" s="173" t="s">
        <v>526</v>
      </c>
      <c r="D213" s="173" t="s">
        <v>147</v>
      </c>
      <c r="E213" s="174" t="s">
        <v>1301</v>
      </c>
      <c r="F213" s="175" t="s">
        <v>1302</v>
      </c>
      <c r="G213" s="176" t="s">
        <v>150</v>
      </c>
      <c r="H213" s="177">
        <v>43.488</v>
      </c>
      <c r="I213" s="178"/>
      <c r="J213" s="179">
        <f>ROUND(I213*H213,2)</f>
        <v>0</v>
      </c>
      <c r="K213" s="175" t="s">
        <v>151</v>
      </c>
      <c r="L213" s="39"/>
      <c r="M213" s="180" t="s">
        <v>19</v>
      </c>
      <c r="N213" s="181" t="s">
        <v>43</v>
      </c>
      <c r="O213" s="64"/>
      <c r="P213" s="182">
        <f>O213*H213</f>
        <v>0</v>
      </c>
      <c r="Q213" s="182">
        <v>2E-05</v>
      </c>
      <c r="R213" s="182">
        <f>Q213*H213</f>
        <v>0.00086976</v>
      </c>
      <c r="S213" s="182">
        <v>0</v>
      </c>
      <c r="T213" s="18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4" t="s">
        <v>152</v>
      </c>
      <c r="AT213" s="184" t="s">
        <v>147</v>
      </c>
      <c r="AU213" s="184" t="s">
        <v>82</v>
      </c>
      <c r="AY213" s="17" t="s">
        <v>145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7" t="s">
        <v>80</v>
      </c>
      <c r="BK213" s="185">
        <f>ROUND(I213*H213,2)</f>
        <v>0</v>
      </c>
      <c r="BL213" s="17" t="s">
        <v>152</v>
      </c>
      <c r="BM213" s="184" t="s">
        <v>1966</v>
      </c>
    </row>
    <row r="214" spans="1:47" s="2" customFormat="1" ht="11.25">
      <c r="A214" s="34"/>
      <c r="B214" s="35"/>
      <c r="C214" s="36"/>
      <c r="D214" s="186" t="s">
        <v>154</v>
      </c>
      <c r="E214" s="36"/>
      <c r="F214" s="187" t="s">
        <v>1304</v>
      </c>
      <c r="G214" s="36"/>
      <c r="H214" s="36"/>
      <c r="I214" s="188"/>
      <c r="J214" s="36"/>
      <c r="K214" s="36"/>
      <c r="L214" s="39"/>
      <c r="M214" s="189"/>
      <c r="N214" s="190"/>
      <c r="O214" s="64"/>
      <c r="P214" s="64"/>
      <c r="Q214" s="64"/>
      <c r="R214" s="64"/>
      <c r="S214" s="64"/>
      <c r="T214" s="6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154</v>
      </c>
      <c r="AU214" s="17" t="s">
        <v>82</v>
      </c>
    </row>
    <row r="215" spans="1:65" s="2" customFormat="1" ht="14.45" customHeight="1">
      <c r="A215" s="34"/>
      <c r="B215" s="35"/>
      <c r="C215" s="173" t="s">
        <v>532</v>
      </c>
      <c r="D215" s="173" t="s">
        <v>147</v>
      </c>
      <c r="E215" s="174" t="s">
        <v>1305</v>
      </c>
      <c r="F215" s="175" t="s">
        <v>1306</v>
      </c>
      <c r="G215" s="176" t="s">
        <v>308</v>
      </c>
      <c r="H215" s="177">
        <v>1.582</v>
      </c>
      <c r="I215" s="178"/>
      <c r="J215" s="179">
        <f>ROUND(I215*H215,2)</f>
        <v>0</v>
      </c>
      <c r="K215" s="175" t="s">
        <v>151</v>
      </c>
      <c r="L215" s="39"/>
      <c r="M215" s="180" t="s">
        <v>19</v>
      </c>
      <c r="N215" s="181" t="s">
        <v>43</v>
      </c>
      <c r="O215" s="64"/>
      <c r="P215" s="182">
        <f>O215*H215</f>
        <v>0</v>
      </c>
      <c r="Q215" s="182">
        <v>1.04877</v>
      </c>
      <c r="R215" s="182">
        <f>Q215*H215</f>
        <v>1.65915414</v>
      </c>
      <c r="S215" s="182">
        <v>0</v>
      </c>
      <c r="T215" s="18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4" t="s">
        <v>152</v>
      </c>
      <c r="AT215" s="184" t="s">
        <v>147</v>
      </c>
      <c r="AU215" s="184" t="s">
        <v>82</v>
      </c>
      <c r="AY215" s="17" t="s">
        <v>145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17" t="s">
        <v>80</v>
      </c>
      <c r="BK215" s="185">
        <f>ROUND(I215*H215,2)</f>
        <v>0</v>
      </c>
      <c r="BL215" s="17" t="s">
        <v>152</v>
      </c>
      <c r="BM215" s="184" t="s">
        <v>1967</v>
      </c>
    </row>
    <row r="216" spans="1:47" s="2" customFormat="1" ht="11.25">
      <c r="A216" s="34"/>
      <c r="B216" s="35"/>
      <c r="C216" s="36"/>
      <c r="D216" s="186" t="s">
        <v>154</v>
      </c>
      <c r="E216" s="36"/>
      <c r="F216" s="187" t="s">
        <v>1308</v>
      </c>
      <c r="G216" s="36"/>
      <c r="H216" s="36"/>
      <c r="I216" s="188"/>
      <c r="J216" s="36"/>
      <c r="K216" s="36"/>
      <c r="L216" s="39"/>
      <c r="M216" s="189"/>
      <c r="N216" s="190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154</v>
      </c>
      <c r="AU216" s="17" t="s">
        <v>82</v>
      </c>
    </row>
    <row r="217" spans="2:51" s="13" customFormat="1" ht="11.25">
      <c r="B217" s="192"/>
      <c r="C217" s="193"/>
      <c r="D217" s="186" t="s">
        <v>158</v>
      </c>
      <c r="E217" s="194" t="s">
        <v>19</v>
      </c>
      <c r="F217" s="195" t="s">
        <v>1968</v>
      </c>
      <c r="G217" s="193"/>
      <c r="H217" s="196">
        <v>1.582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158</v>
      </c>
      <c r="AU217" s="202" t="s">
        <v>82</v>
      </c>
      <c r="AV217" s="13" t="s">
        <v>82</v>
      </c>
      <c r="AW217" s="13" t="s">
        <v>33</v>
      </c>
      <c r="AX217" s="13" t="s">
        <v>72</v>
      </c>
      <c r="AY217" s="202" t="s">
        <v>145</v>
      </c>
    </row>
    <row r="218" spans="1:65" s="2" customFormat="1" ht="14.45" customHeight="1">
      <c r="A218" s="34"/>
      <c r="B218" s="35"/>
      <c r="C218" s="173" t="s">
        <v>538</v>
      </c>
      <c r="D218" s="173" t="s">
        <v>147</v>
      </c>
      <c r="E218" s="174" t="s">
        <v>437</v>
      </c>
      <c r="F218" s="175" t="s">
        <v>438</v>
      </c>
      <c r="G218" s="176" t="s">
        <v>352</v>
      </c>
      <c r="H218" s="177">
        <v>35.141</v>
      </c>
      <c r="I218" s="178"/>
      <c r="J218" s="179">
        <f>ROUND(I218*H218,2)</f>
        <v>0</v>
      </c>
      <c r="K218" s="175" t="s">
        <v>151</v>
      </c>
      <c r="L218" s="39"/>
      <c r="M218" s="180" t="s">
        <v>19</v>
      </c>
      <c r="N218" s="181" t="s">
        <v>43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152</v>
      </c>
      <c r="AT218" s="184" t="s">
        <v>147</v>
      </c>
      <c r="AU218" s="184" t="s">
        <v>82</v>
      </c>
      <c r="AY218" s="17" t="s">
        <v>145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80</v>
      </c>
      <c r="BK218" s="185">
        <f>ROUND(I218*H218,2)</f>
        <v>0</v>
      </c>
      <c r="BL218" s="17" t="s">
        <v>152</v>
      </c>
      <c r="BM218" s="184" t="s">
        <v>1969</v>
      </c>
    </row>
    <row r="219" spans="1:47" s="2" customFormat="1" ht="11.25">
      <c r="A219" s="34"/>
      <c r="B219" s="35"/>
      <c r="C219" s="36"/>
      <c r="D219" s="186" t="s">
        <v>154</v>
      </c>
      <c r="E219" s="36"/>
      <c r="F219" s="187" t="s">
        <v>440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154</v>
      </c>
      <c r="AU219" s="17" t="s">
        <v>82</v>
      </c>
    </row>
    <row r="220" spans="2:51" s="13" customFormat="1" ht="11.25">
      <c r="B220" s="192"/>
      <c r="C220" s="193"/>
      <c r="D220" s="186" t="s">
        <v>158</v>
      </c>
      <c r="E220" s="194" t="s">
        <v>19</v>
      </c>
      <c r="F220" s="195" t="s">
        <v>1970</v>
      </c>
      <c r="G220" s="193"/>
      <c r="H220" s="196">
        <v>35.141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158</v>
      </c>
      <c r="AU220" s="202" t="s">
        <v>82</v>
      </c>
      <c r="AV220" s="13" t="s">
        <v>82</v>
      </c>
      <c r="AW220" s="13" t="s">
        <v>33</v>
      </c>
      <c r="AX220" s="13" t="s">
        <v>72</v>
      </c>
      <c r="AY220" s="202" t="s">
        <v>145</v>
      </c>
    </row>
    <row r="221" spans="1:65" s="2" customFormat="1" ht="14.45" customHeight="1">
      <c r="A221" s="34"/>
      <c r="B221" s="35"/>
      <c r="C221" s="173" t="s">
        <v>545</v>
      </c>
      <c r="D221" s="173" t="s">
        <v>147</v>
      </c>
      <c r="E221" s="174" t="s">
        <v>1310</v>
      </c>
      <c r="F221" s="175" t="s">
        <v>1311</v>
      </c>
      <c r="G221" s="176" t="s">
        <v>352</v>
      </c>
      <c r="H221" s="177">
        <v>19.535</v>
      </c>
      <c r="I221" s="178"/>
      <c r="J221" s="179">
        <f>ROUND(I221*H221,2)</f>
        <v>0</v>
      </c>
      <c r="K221" s="175" t="s">
        <v>151</v>
      </c>
      <c r="L221" s="39"/>
      <c r="M221" s="180" t="s">
        <v>19</v>
      </c>
      <c r="N221" s="181" t="s">
        <v>43</v>
      </c>
      <c r="O221" s="64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152</v>
      </c>
      <c r="AT221" s="184" t="s">
        <v>147</v>
      </c>
      <c r="AU221" s="184" t="s">
        <v>82</v>
      </c>
      <c r="AY221" s="17" t="s">
        <v>145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80</v>
      </c>
      <c r="BK221" s="185">
        <f>ROUND(I221*H221,2)</f>
        <v>0</v>
      </c>
      <c r="BL221" s="17" t="s">
        <v>152</v>
      </c>
      <c r="BM221" s="184" t="s">
        <v>1971</v>
      </c>
    </row>
    <row r="222" spans="1:47" s="2" customFormat="1" ht="11.25">
      <c r="A222" s="34"/>
      <c r="B222" s="35"/>
      <c r="C222" s="36"/>
      <c r="D222" s="186" t="s">
        <v>154</v>
      </c>
      <c r="E222" s="36"/>
      <c r="F222" s="187" t="s">
        <v>1313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154</v>
      </c>
      <c r="AU222" s="17" t="s">
        <v>82</v>
      </c>
    </row>
    <row r="223" spans="2:51" s="13" customFormat="1" ht="11.25">
      <c r="B223" s="192"/>
      <c r="C223" s="193"/>
      <c r="D223" s="186" t="s">
        <v>158</v>
      </c>
      <c r="E223" s="194" t="s">
        <v>19</v>
      </c>
      <c r="F223" s="195" t="s">
        <v>1972</v>
      </c>
      <c r="G223" s="193"/>
      <c r="H223" s="196">
        <v>19.535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158</v>
      </c>
      <c r="AU223" s="202" t="s">
        <v>82</v>
      </c>
      <c r="AV223" s="13" t="s">
        <v>82</v>
      </c>
      <c r="AW223" s="13" t="s">
        <v>33</v>
      </c>
      <c r="AX223" s="13" t="s">
        <v>72</v>
      </c>
      <c r="AY223" s="202" t="s">
        <v>145</v>
      </c>
    </row>
    <row r="224" spans="1:65" s="2" customFormat="1" ht="14.45" customHeight="1">
      <c r="A224" s="34"/>
      <c r="B224" s="35"/>
      <c r="C224" s="173" t="s">
        <v>556</v>
      </c>
      <c r="D224" s="173" t="s">
        <v>147</v>
      </c>
      <c r="E224" s="174" t="s">
        <v>444</v>
      </c>
      <c r="F224" s="175" t="s">
        <v>445</v>
      </c>
      <c r="G224" s="176" t="s">
        <v>150</v>
      </c>
      <c r="H224" s="177">
        <v>82.892</v>
      </c>
      <c r="I224" s="178"/>
      <c r="J224" s="179">
        <f>ROUND(I224*H224,2)</f>
        <v>0</v>
      </c>
      <c r="K224" s="175" t="s">
        <v>151</v>
      </c>
      <c r="L224" s="39"/>
      <c r="M224" s="180" t="s">
        <v>19</v>
      </c>
      <c r="N224" s="181" t="s">
        <v>43</v>
      </c>
      <c r="O224" s="64"/>
      <c r="P224" s="182">
        <f>O224*H224</f>
        <v>0</v>
      </c>
      <c r="Q224" s="182">
        <v>0.00182</v>
      </c>
      <c r="R224" s="182">
        <f>Q224*H224</f>
        <v>0.15086344</v>
      </c>
      <c r="S224" s="182">
        <v>0</v>
      </c>
      <c r="T224" s="18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4" t="s">
        <v>152</v>
      </c>
      <c r="AT224" s="184" t="s">
        <v>147</v>
      </c>
      <c r="AU224" s="184" t="s">
        <v>82</v>
      </c>
      <c r="AY224" s="17" t="s">
        <v>145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7" t="s">
        <v>80</v>
      </c>
      <c r="BK224" s="185">
        <f>ROUND(I224*H224,2)</f>
        <v>0</v>
      </c>
      <c r="BL224" s="17" t="s">
        <v>152</v>
      </c>
      <c r="BM224" s="184" t="s">
        <v>1973</v>
      </c>
    </row>
    <row r="225" spans="1:47" s="2" customFormat="1" ht="11.25">
      <c r="A225" s="34"/>
      <c r="B225" s="35"/>
      <c r="C225" s="36"/>
      <c r="D225" s="186" t="s">
        <v>154</v>
      </c>
      <c r="E225" s="36"/>
      <c r="F225" s="187" t="s">
        <v>447</v>
      </c>
      <c r="G225" s="36"/>
      <c r="H225" s="36"/>
      <c r="I225" s="188"/>
      <c r="J225" s="36"/>
      <c r="K225" s="36"/>
      <c r="L225" s="39"/>
      <c r="M225" s="189"/>
      <c r="N225" s="190"/>
      <c r="O225" s="64"/>
      <c r="P225" s="64"/>
      <c r="Q225" s="64"/>
      <c r="R225" s="64"/>
      <c r="S225" s="64"/>
      <c r="T225" s="6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154</v>
      </c>
      <c r="AU225" s="17" t="s">
        <v>82</v>
      </c>
    </row>
    <row r="226" spans="2:51" s="13" customFormat="1" ht="11.25">
      <c r="B226" s="192"/>
      <c r="C226" s="193"/>
      <c r="D226" s="186" t="s">
        <v>158</v>
      </c>
      <c r="E226" s="194" t="s">
        <v>19</v>
      </c>
      <c r="F226" s="195" t="s">
        <v>1974</v>
      </c>
      <c r="G226" s="193"/>
      <c r="H226" s="196">
        <v>82.892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158</v>
      </c>
      <c r="AU226" s="202" t="s">
        <v>82</v>
      </c>
      <c r="AV226" s="13" t="s">
        <v>82</v>
      </c>
      <c r="AW226" s="13" t="s">
        <v>33</v>
      </c>
      <c r="AX226" s="13" t="s">
        <v>72</v>
      </c>
      <c r="AY226" s="202" t="s">
        <v>145</v>
      </c>
    </row>
    <row r="227" spans="1:65" s="2" customFormat="1" ht="14.45" customHeight="1">
      <c r="A227" s="34"/>
      <c r="B227" s="35"/>
      <c r="C227" s="173" t="s">
        <v>562</v>
      </c>
      <c r="D227" s="173" t="s">
        <v>147</v>
      </c>
      <c r="E227" s="174" t="s">
        <v>450</v>
      </c>
      <c r="F227" s="175" t="s">
        <v>451</v>
      </c>
      <c r="G227" s="176" t="s">
        <v>150</v>
      </c>
      <c r="H227" s="177">
        <v>82.892</v>
      </c>
      <c r="I227" s="178"/>
      <c r="J227" s="179">
        <f>ROUND(I227*H227,2)</f>
        <v>0</v>
      </c>
      <c r="K227" s="175" t="s">
        <v>151</v>
      </c>
      <c r="L227" s="39"/>
      <c r="M227" s="180" t="s">
        <v>19</v>
      </c>
      <c r="N227" s="181" t="s">
        <v>43</v>
      </c>
      <c r="O227" s="64"/>
      <c r="P227" s="182">
        <f>O227*H227</f>
        <v>0</v>
      </c>
      <c r="Q227" s="182">
        <v>4E-05</v>
      </c>
      <c r="R227" s="182">
        <f>Q227*H227</f>
        <v>0.00331568</v>
      </c>
      <c r="S227" s="182">
        <v>0</v>
      </c>
      <c r="T227" s="18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4" t="s">
        <v>152</v>
      </c>
      <c r="AT227" s="184" t="s">
        <v>147</v>
      </c>
      <c r="AU227" s="184" t="s">
        <v>82</v>
      </c>
      <c r="AY227" s="17" t="s">
        <v>145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7" t="s">
        <v>80</v>
      </c>
      <c r="BK227" s="185">
        <f>ROUND(I227*H227,2)</f>
        <v>0</v>
      </c>
      <c r="BL227" s="17" t="s">
        <v>152</v>
      </c>
      <c r="BM227" s="184" t="s">
        <v>1975</v>
      </c>
    </row>
    <row r="228" spans="1:47" s="2" customFormat="1" ht="11.25">
      <c r="A228" s="34"/>
      <c r="B228" s="35"/>
      <c r="C228" s="36"/>
      <c r="D228" s="186" t="s">
        <v>154</v>
      </c>
      <c r="E228" s="36"/>
      <c r="F228" s="187" t="s">
        <v>453</v>
      </c>
      <c r="G228" s="36"/>
      <c r="H228" s="36"/>
      <c r="I228" s="188"/>
      <c r="J228" s="36"/>
      <c r="K228" s="36"/>
      <c r="L228" s="39"/>
      <c r="M228" s="189"/>
      <c r="N228" s="190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154</v>
      </c>
      <c r="AU228" s="17" t="s">
        <v>82</v>
      </c>
    </row>
    <row r="229" spans="1:65" s="2" customFormat="1" ht="14.45" customHeight="1">
      <c r="A229" s="34"/>
      <c r="B229" s="35"/>
      <c r="C229" s="173" t="s">
        <v>573</v>
      </c>
      <c r="D229" s="173" t="s">
        <v>147</v>
      </c>
      <c r="E229" s="174" t="s">
        <v>1322</v>
      </c>
      <c r="F229" s="175" t="s">
        <v>1323</v>
      </c>
      <c r="G229" s="176" t="s">
        <v>150</v>
      </c>
      <c r="H229" s="177">
        <v>57.938</v>
      </c>
      <c r="I229" s="178"/>
      <c r="J229" s="179">
        <f>ROUND(I229*H229,2)</f>
        <v>0</v>
      </c>
      <c r="K229" s="175" t="s">
        <v>151</v>
      </c>
      <c r="L229" s="39"/>
      <c r="M229" s="180" t="s">
        <v>19</v>
      </c>
      <c r="N229" s="181" t="s">
        <v>43</v>
      </c>
      <c r="O229" s="64"/>
      <c r="P229" s="182">
        <f>O229*H229</f>
        <v>0</v>
      </c>
      <c r="Q229" s="182">
        <v>0.00132</v>
      </c>
      <c r="R229" s="182">
        <f>Q229*H229</f>
        <v>0.07647816</v>
      </c>
      <c r="S229" s="182">
        <v>0</v>
      </c>
      <c r="T229" s="18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4" t="s">
        <v>152</v>
      </c>
      <c r="AT229" s="184" t="s">
        <v>147</v>
      </c>
      <c r="AU229" s="184" t="s">
        <v>82</v>
      </c>
      <c r="AY229" s="17" t="s">
        <v>145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7" t="s">
        <v>80</v>
      </c>
      <c r="BK229" s="185">
        <f>ROUND(I229*H229,2)</f>
        <v>0</v>
      </c>
      <c r="BL229" s="17" t="s">
        <v>152</v>
      </c>
      <c r="BM229" s="184" t="s">
        <v>1976</v>
      </c>
    </row>
    <row r="230" spans="1:47" s="2" customFormat="1" ht="11.25">
      <c r="A230" s="34"/>
      <c r="B230" s="35"/>
      <c r="C230" s="36"/>
      <c r="D230" s="186" t="s">
        <v>154</v>
      </c>
      <c r="E230" s="36"/>
      <c r="F230" s="187" t="s">
        <v>1325</v>
      </c>
      <c r="G230" s="36"/>
      <c r="H230" s="36"/>
      <c r="I230" s="188"/>
      <c r="J230" s="36"/>
      <c r="K230" s="36"/>
      <c r="L230" s="39"/>
      <c r="M230" s="189"/>
      <c r="N230" s="190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154</v>
      </c>
      <c r="AU230" s="17" t="s">
        <v>82</v>
      </c>
    </row>
    <row r="231" spans="2:51" s="13" customFormat="1" ht="11.25">
      <c r="B231" s="192"/>
      <c r="C231" s="193"/>
      <c r="D231" s="186" t="s">
        <v>158</v>
      </c>
      <c r="E231" s="194" t="s">
        <v>19</v>
      </c>
      <c r="F231" s="195" t="s">
        <v>1977</v>
      </c>
      <c r="G231" s="193"/>
      <c r="H231" s="196">
        <v>57.938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158</v>
      </c>
      <c r="AU231" s="202" t="s">
        <v>82</v>
      </c>
      <c r="AV231" s="13" t="s">
        <v>82</v>
      </c>
      <c r="AW231" s="13" t="s">
        <v>33</v>
      </c>
      <c r="AX231" s="13" t="s">
        <v>72</v>
      </c>
      <c r="AY231" s="202" t="s">
        <v>145</v>
      </c>
    </row>
    <row r="232" spans="1:65" s="2" customFormat="1" ht="14.45" customHeight="1">
      <c r="A232" s="34"/>
      <c r="B232" s="35"/>
      <c r="C232" s="173" t="s">
        <v>580</v>
      </c>
      <c r="D232" s="173" t="s">
        <v>147</v>
      </c>
      <c r="E232" s="174" t="s">
        <v>1333</v>
      </c>
      <c r="F232" s="175" t="s">
        <v>1334</v>
      </c>
      <c r="G232" s="176" t="s">
        <v>150</v>
      </c>
      <c r="H232" s="177">
        <v>57.938</v>
      </c>
      <c r="I232" s="178"/>
      <c r="J232" s="179">
        <f>ROUND(I232*H232,2)</f>
        <v>0</v>
      </c>
      <c r="K232" s="175" t="s">
        <v>151</v>
      </c>
      <c r="L232" s="39"/>
      <c r="M232" s="180" t="s">
        <v>19</v>
      </c>
      <c r="N232" s="181" t="s">
        <v>43</v>
      </c>
      <c r="O232" s="64"/>
      <c r="P232" s="182">
        <f>O232*H232</f>
        <v>0</v>
      </c>
      <c r="Q232" s="182">
        <v>4E-05</v>
      </c>
      <c r="R232" s="182">
        <f>Q232*H232</f>
        <v>0.0023175200000000004</v>
      </c>
      <c r="S232" s="182">
        <v>0</v>
      </c>
      <c r="T232" s="183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4" t="s">
        <v>152</v>
      </c>
      <c r="AT232" s="184" t="s">
        <v>147</v>
      </c>
      <c r="AU232" s="184" t="s">
        <v>82</v>
      </c>
      <c r="AY232" s="17" t="s">
        <v>145</v>
      </c>
      <c r="BE232" s="185">
        <f>IF(N232="základní",J232,0)</f>
        <v>0</v>
      </c>
      <c r="BF232" s="185">
        <f>IF(N232="snížená",J232,0)</f>
        <v>0</v>
      </c>
      <c r="BG232" s="185">
        <f>IF(N232="zákl. přenesená",J232,0)</f>
        <v>0</v>
      </c>
      <c r="BH232" s="185">
        <f>IF(N232="sníž. přenesená",J232,0)</f>
        <v>0</v>
      </c>
      <c r="BI232" s="185">
        <f>IF(N232="nulová",J232,0)</f>
        <v>0</v>
      </c>
      <c r="BJ232" s="17" t="s">
        <v>80</v>
      </c>
      <c r="BK232" s="185">
        <f>ROUND(I232*H232,2)</f>
        <v>0</v>
      </c>
      <c r="BL232" s="17" t="s">
        <v>152</v>
      </c>
      <c r="BM232" s="184" t="s">
        <v>1978</v>
      </c>
    </row>
    <row r="233" spans="1:47" s="2" customFormat="1" ht="11.25">
      <c r="A233" s="34"/>
      <c r="B233" s="35"/>
      <c r="C233" s="36"/>
      <c r="D233" s="186" t="s">
        <v>154</v>
      </c>
      <c r="E233" s="36"/>
      <c r="F233" s="187" t="s">
        <v>1336</v>
      </c>
      <c r="G233" s="36"/>
      <c r="H233" s="36"/>
      <c r="I233" s="188"/>
      <c r="J233" s="36"/>
      <c r="K233" s="36"/>
      <c r="L233" s="39"/>
      <c r="M233" s="189"/>
      <c r="N233" s="190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154</v>
      </c>
      <c r="AU233" s="17" t="s">
        <v>82</v>
      </c>
    </row>
    <row r="234" spans="1:65" s="2" customFormat="1" ht="14.45" customHeight="1">
      <c r="A234" s="34"/>
      <c r="B234" s="35"/>
      <c r="C234" s="173" t="s">
        <v>589</v>
      </c>
      <c r="D234" s="173" t="s">
        <v>147</v>
      </c>
      <c r="E234" s="174" t="s">
        <v>1342</v>
      </c>
      <c r="F234" s="175" t="s">
        <v>1343</v>
      </c>
      <c r="G234" s="176" t="s">
        <v>308</v>
      </c>
      <c r="H234" s="177">
        <v>4.568</v>
      </c>
      <c r="I234" s="178"/>
      <c r="J234" s="179">
        <f>ROUND(I234*H234,2)</f>
        <v>0</v>
      </c>
      <c r="K234" s="175" t="s">
        <v>151</v>
      </c>
      <c r="L234" s="39"/>
      <c r="M234" s="180" t="s">
        <v>19</v>
      </c>
      <c r="N234" s="181" t="s">
        <v>43</v>
      </c>
      <c r="O234" s="64"/>
      <c r="P234" s="182">
        <f>O234*H234</f>
        <v>0</v>
      </c>
      <c r="Q234" s="182">
        <v>1.0383</v>
      </c>
      <c r="R234" s="182">
        <f>Q234*H234</f>
        <v>4.7429543999999995</v>
      </c>
      <c r="S234" s="182">
        <v>0</v>
      </c>
      <c r="T234" s="18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4" t="s">
        <v>152</v>
      </c>
      <c r="AT234" s="184" t="s">
        <v>147</v>
      </c>
      <c r="AU234" s="184" t="s">
        <v>82</v>
      </c>
      <c r="AY234" s="17" t="s">
        <v>145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80</v>
      </c>
      <c r="BK234" s="185">
        <f>ROUND(I234*H234,2)</f>
        <v>0</v>
      </c>
      <c r="BL234" s="17" t="s">
        <v>152</v>
      </c>
      <c r="BM234" s="184" t="s">
        <v>1979</v>
      </c>
    </row>
    <row r="235" spans="1:47" s="2" customFormat="1" ht="19.5">
      <c r="A235" s="34"/>
      <c r="B235" s="35"/>
      <c r="C235" s="36"/>
      <c r="D235" s="186" t="s">
        <v>154</v>
      </c>
      <c r="E235" s="36"/>
      <c r="F235" s="187" t="s">
        <v>1345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154</v>
      </c>
      <c r="AU235" s="17" t="s">
        <v>82</v>
      </c>
    </row>
    <row r="236" spans="2:51" s="13" customFormat="1" ht="11.25">
      <c r="B236" s="192"/>
      <c r="C236" s="193"/>
      <c r="D236" s="186" t="s">
        <v>158</v>
      </c>
      <c r="E236" s="194" t="s">
        <v>19</v>
      </c>
      <c r="F236" s="195" t="s">
        <v>1980</v>
      </c>
      <c r="G236" s="193"/>
      <c r="H236" s="196">
        <v>4.568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158</v>
      </c>
      <c r="AU236" s="202" t="s">
        <v>82</v>
      </c>
      <c r="AV236" s="13" t="s">
        <v>82</v>
      </c>
      <c r="AW236" s="13" t="s">
        <v>33</v>
      </c>
      <c r="AX236" s="13" t="s">
        <v>72</v>
      </c>
      <c r="AY236" s="202" t="s">
        <v>145</v>
      </c>
    </row>
    <row r="237" spans="1:65" s="2" customFormat="1" ht="14.45" customHeight="1">
      <c r="A237" s="34"/>
      <c r="B237" s="35"/>
      <c r="C237" s="173" t="s">
        <v>595</v>
      </c>
      <c r="D237" s="173" t="s">
        <v>147</v>
      </c>
      <c r="E237" s="174" t="s">
        <v>454</v>
      </c>
      <c r="F237" s="175" t="s">
        <v>455</v>
      </c>
      <c r="G237" s="176" t="s">
        <v>308</v>
      </c>
      <c r="H237" s="177">
        <v>2.93</v>
      </c>
      <c r="I237" s="178"/>
      <c r="J237" s="179">
        <f>ROUND(I237*H237,2)</f>
        <v>0</v>
      </c>
      <c r="K237" s="175" t="s">
        <v>151</v>
      </c>
      <c r="L237" s="39"/>
      <c r="M237" s="180" t="s">
        <v>19</v>
      </c>
      <c r="N237" s="181" t="s">
        <v>43</v>
      </c>
      <c r="O237" s="64"/>
      <c r="P237" s="182">
        <f>O237*H237</f>
        <v>0</v>
      </c>
      <c r="Q237" s="182">
        <v>1.07637</v>
      </c>
      <c r="R237" s="182">
        <f>Q237*H237</f>
        <v>3.1537641000000005</v>
      </c>
      <c r="S237" s="182">
        <v>0</v>
      </c>
      <c r="T237" s="18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152</v>
      </c>
      <c r="AT237" s="184" t="s">
        <v>147</v>
      </c>
      <c r="AU237" s="184" t="s">
        <v>82</v>
      </c>
      <c r="AY237" s="17" t="s">
        <v>145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7" t="s">
        <v>80</v>
      </c>
      <c r="BK237" s="185">
        <f>ROUND(I237*H237,2)</f>
        <v>0</v>
      </c>
      <c r="BL237" s="17" t="s">
        <v>152</v>
      </c>
      <c r="BM237" s="184" t="s">
        <v>1981</v>
      </c>
    </row>
    <row r="238" spans="1:47" s="2" customFormat="1" ht="19.5">
      <c r="A238" s="34"/>
      <c r="B238" s="35"/>
      <c r="C238" s="36"/>
      <c r="D238" s="186" t="s">
        <v>154</v>
      </c>
      <c r="E238" s="36"/>
      <c r="F238" s="187" t="s">
        <v>457</v>
      </c>
      <c r="G238" s="36"/>
      <c r="H238" s="36"/>
      <c r="I238" s="188"/>
      <c r="J238" s="36"/>
      <c r="K238" s="36"/>
      <c r="L238" s="39"/>
      <c r="M238" s="189"/>
      <c r="N238" s="190"/>
      <c r="O238" s="64"/>
      <c r="P238" s="64"/>
      <c r="Q238" s="64"/>
      <c r="R238" s="64"/>
      <c r="S238" s="64"/>
      <c r="T238" s="6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154</v>
      </c>
      <c r="AU238" s="17" t="s">
        <v>82</v>
      </c>
    </row>
    <row r="239" spans="2:51" s="13" customFormat="1" ht="11.25">
      <c r="B239" s="192"/>
      <c r="C239" s="193"/>
      <c r="D239" s="186" t="s">
        <v>158</v>
      </c>
      <c r="E239" s="194" t="s">
        <v>19</v>
      </c>
      <c r="F239" s="195" t="s">
        <v>1982</v>
      </c>
      <c r="G239" s="193"/>
      <c r="H239" s="196">
        <v>2.93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158</v>
      </c>
      <c r="AU239" s="202" t="s">
        <v>82</v>
      </c>
      <c r="AV239" s="13" t="s">
        <v>82</v>
      </c>
      <c r="AW239" s="13" t="s">
        <v>33</v>
      </c>
      <c r="AX239" s="13" t="s">
        <v>72</v>
      </c>
      <c r="AY239" s="202" t="s">
        <v>145</v>
      </c>
    </row>
    <row r="240" spans="1:65" s="2" customFormat="1" ht="14.45" customHeight="1">
      <c r="A240" s="34"/>
      <c r="B240" s="35"/>
      <c r="C240" s="173" t="s">
        <v>602</v>
      </c>
      <c r="D240" s="173" t="s">
        <v>147</v>
      </c>
      <c r="E240" s="174" t="s">
        <v>1983</v>
      </c>
      <c r="F240" s="175" t="s">
        <v>1984</v>
      </c>
      <c r="G240" s="176" t="s">
        <v>287</v>
      </c>
      <c r="H240" s="177">
        <v>30.57</v>
      </c>
      <c r="I240" s="178"/>
      <c r="J240" s="179">
        <f>ROUND(I240*H240,2)</f>
        <v>0</v>
      </c>
      <c r="K240" s="175" t="s">
        <v>151</v>
      </c>
      <c r="L240" s="39"/>
      <c r="M240" s="180" t="s">
        <v>19</v>
      </c>
      <c r="N240" s="181" t="s">
        <v>43</v>
      </c>
      <c r="O240" s="64"/>
      <c r="P240" s="182">
        <f>O240*H240</f>
        <v>0</v>
      </c>
      <c r="Q240" s="182">
        <v>0.00081</v>
      </c>
      <c r="R240" s="182">
        <f>Q240*H240</f>
        <v>0.024761699999999998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152</v>
      </c>
      <c r="AT240" s="184" t="s">
        <v>147</v>
      </c>
      <c r="AU240" s="184" t="s">
        <v>82</v>
      </c>
      <c r="AY240" s="17" t="s">
        <v>145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80</v>
      </c>
      <c r="BK240" s="185">
        <f>ROUND(I240*H240,2)</f>
        <v>0</v>
      </c>
      <c r="BL240" s="17" t="s">
        <v>152</v>
      </c>
      <c r="BM240" s="184" t="s">
        <v>1985</v>
      </c>
    </row>
    <row r="241" spans="1:47" s="2" customFormat="1" ht="11.25">
      <c r="A241" s="34"/>
      <c r="B241" s="35"/>
      <c r="C241" s="36"/>
      <c r="D241" s="186" t="s">
        <v>154</v>
      </c>
      <c r="E241" s="36"/>
      <c r="F241" s="187" t="s">
        <v>1986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154</v>
      </c>
      <c r="AU241" s="17" t="s">
        <v>82</v>
      </c>
    </row>
    <row r="242" spans="2:51" s="13" customFormat="1" ht="11.25">
      <c r="B242" s="192"/>
      <c r="C242" s="193"/>
      <c r="D242" s="186" t="s">
        <v>158</v>
      </c>
      <c r="E242" s="194" t="s">
        <v>19</v>
      </c>
      <c r="F242" s="195" t="s">
        <v>1987</v>
      </c>
      <c r="G242" s="193"/>
      <c r="H242" s="196">
        <v>30.57</v>
      </c>
      <c r="I242" s="197"/>
      <c r="J242" s="193"/>
      <c r="K242" s="193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158</v>
      </c>
      <c r="AU242" s="202" t="s">
        <v>82</v>
      </c>
      <c r="AV242" s="13" t="s">
        <v>82</v>
      </c>
      <c r="AW242" s="13" t="s">
        <v>33</v>
      </c>
      <c r="AX242" s="13" t="s">
        <v>72</v>
      </c>
      <c r="AY242" s="202" t="s">
        <v>145</v>
      </c>
    </row>
    <row r="243" spans="2:63" s="12" customFormat="1" ht="22.9" customHeight="1">
      <c r="B243" s="157"/>
      <c r="C243" s="158"/>
      <c r="D243" s="159" t="s">
        <v>71</v>
      </c>
      <c r="E243" s="171" t="s">
        <v>152</v>
      </c>
      <c r="F243" s="171" t="s">
        <v>461</v>
      </c>
      <c r="G243" s="158"/>
      <c r="H243" s="158"/>
      <c r="I243" s="161"/>
      <c r="J243" s="172">
        <f>BK243</f>
        <v>0</v>
      </c>
      <c r="K243" s="158"/>
      <c r="L243" s="163"/>
      <c r="M243" s="164"/>
      <c r="N243" s="165"/>
      <c r="O243" s="165"/>
      <c r="P243" s="166">
        <f>SUM(P244:P300)</f>
        <v>0</v>
      </c>
      <c r="Q243" s="165"/>
      <c r="R243" s="166">
        <f>SUM(R244:R300)</f>
        <v>511.50546674</v>
      </c>
      <c r="S243" s="165"/>
      <c r="T243" s="167">
        <f>SUM(T244:T300)</f>
        <v>0</v>
      </c>
      <c r="AR243" s="168" t="s">
        <v>80</v>
      </c>
      <c r="AT243" s="169" t="s">
        <v>71</v>
      </c>
      <c r="AU243" s="169" t="s">
        <v>80</v>
      </c>
      <c r="AY243" s="168" t="s">
        <v>145</v>
      </c>
      <c r="BK243" s="170">
        <f>SUM(BK244:BK300)</f>
        <v>0</v>
      </c>
    </row>
    <row r="244" spans="1:65" s="2" customFormat="1" ht="14.45" customHeight="1">
      <c r="A244" s="34"/>
      <c r="B244" s="35"/>
      <c r="C244" s="173" t="s">
        <v>607</v>
      </c>
      <c r="D244" s="173" t="s">
        <v>147</v>
      </c>
      <c r="E244" s="174" t="s">
        <v>1988</v>
      </c>
      <c r="F244" s="175" t="s">
        <v>1989</v>
      </c>
      <c r="G244" s="176" t="s">
        <v>352</v>
      </c>
      <c r="H244" s="177">
        <v>29.569</v>
      </c>
      <c r="I244" s="178"/>
      <c r="J244" s="179">
        <f>ROUND(I244*H244,2)</f>
        <v>0</v>
      </c>
      <c r="K244" s="175" t="s">
        <v>151</v>
      </c>
      <c r="L244" s="39"/>
      <c r="M244" s="180" t="s">
        <v>19</v>
      </c>
      <c r="N244" s="181" t="s">
        <v>43</v>
      </c>
      <c r="O244" s="64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4" t="s">
        <v>152</v>
      </c>
      <c r="AT244" s="184" t="s">
        <v>147</v>
      </c>
      <c r="AU244" s="184" t="s">
        <v>82</v>
      </c>
      <c r="AY244" s="17" t="s">
        <v>145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7" t="s">
        <v>80</v>
      </c>
      <c r="BK244" s="185">
        <f>ROUND(I244*H244,2)</f>
        <v>0</v>
      </c>
      <c r="BL244" s="17" t="s">
        <v>152</v>
      </c>
      <c r="BM244" s="184" t="s">
        <v>1990</v>
      </c>
    </row>
    <row r="245" spans="1:47" s="2" customFormat="1" ht="11.25">
      <c r="A245" s="34"/>
      <c r="B245" s="35"/>
      <c r="C245" s="36"/>
      <c r="D245" s="186" t="s">
        <v>154</v>
      </c>
      <c r="E245" s="36"/>
      <c r="F245" s="187" t="s">
        <v>1991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154</v>
      </c>
      <c r="AU245" s="17" t="s">
        <v>82</v>
      </c>
    </row>
    <row r="246" spans="2:51" s="13" customFormat="1" ht="11.25">
      <c r="B246" s="192"/>
      <c r="C246" s="193"/>
      <c r="D246" s="186" t="s">
        <v>158</v>
      </c>
      <c r="E246" s="194" t="s">
        <v>19</v>
      </c>
      <c r="F246" s="195" t="s">
        <v>1992</v>
      </c>
      <c r="G246" s="193"/>
      <c r="H246" s="196">
        <v>29.569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158</v>
      </c>
      <c r="AU246" s="202" t="s">
        <v>82</v>
      </c>
      <c r="AV246" s="13" t="s">
        <v>82</v>
      </c>
      <c r="AW246" s="13" t="s">
        <v>33</v>
      </c>
      <c r="AX246" s="13" t="s">
        <v>72</v>
      </c>
      <c r="AY246" s="202" t="s">
        <v>145</v>
      </c>
    </row>
    <row r="247" spans="1:65" s="2" customFormat="1" ht="14.45" customHeight="1">
      <c r="A247" s="34"/>
      <c r="B247" s="35"/>
      <c r="C247" s="173" t="s">
        <v>613</v>
      </c>
      <c r="D247" s="173" t="s">
        <v>147</v>
      </c>
      <c r="E247" s="174" t="s">
        <v>1993</v>
      </c>
      <c r="F247" s="175" t="s">
        <v>1994</v>
      </c>
      <c r="G247" s="176" t="s">
        <v>150</v>
      </c>
      <c r="H247" s="177">
        <v>7.135</v>
      </c>
      <c r="I247" s="178"/>
      <c r="J247" s="179">
        <f>ROUND(I247*H247,2)</f>
        <v>0</v>
      </c>
      <c r="K247" s="175" t="s">
        <v>151</v>
      </c>
      <c r="L247" s="39"/>
      <c r="M247" s="180" t="s">
        <v>19</v>
      </c>
      <c r="N247" s="181" t="s">
        <v>43</v>
      </c>
      <c r="O247" s="64"/>
      <c r="P247" s="182">
        <f>O247*H247</f>
        <v>0</v>
      </c>
      <c r="Q247" s="182">
        <v>0.0076</v>
      </c>
      <c r="R247" s="182">
        <f>Q247*H247</f>
        <v>0.054225999999999996</v>
      </c>
      <c r="S247" s="182">
        <v>0</v>
      </c>
      <c r="T247" s="183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4" t="s">
        <v>152</v>
      </c>
      <c r="AT247" s="184" t="s">
        <v>147</v>
      </c>
      <c r="AU247" s="184" t="s">
        <v>82</v>
      </c>
      <c r="AY247" s="17" t="s">
        <v>145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7" t="s">
        <v>80</v>
      </c>
      <c r="BK247" s="185">
        <f>ROUND(I247*H247,2)</f>
        <v>0</v>
      </c>
      <c r="BL247" s="17" t="s">
        <v>152</v>
      </c>
      <c r="BM247" s="184" t="s">
        <v>1995</v>
      </c>
    </row>
    <row r="248" spans="1:47" s="2" customFormat="1" ht="11.25">
      <c r="A248" s="34"/>
      <c r="B248" s="35"/>
      <c r="C248" s="36"/>
      <c r="D248" s="186" t="s">
        <v>154</v>
      </c>
      <c r="E248" s="36"/>
      <c r="F248" s="187" t="s">
        <v>1996</v>
      </c>
      <c r="G248" s="36"/>
      <c r="H248" s="36"/>
      <c r="I248" s="188"/>
      <c r="J248" s="36"/>
      <c r="K248" s="36"/>
      <c r="L248" s="39"/>
      <c r="M248" s="189"/>
      <c r="N248" s="190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154</v>
      </c>
      <c r="AU248" s="17" t="s">
        <v>82</v>
      </c>
    </row>
    <row r="249" spans="2:51" s="13" customFormat="1" ht="11.25">
      <c r="B249" s="192"/>
      <c r="C249" s="193"/>
      <c r="D249" s="186" t="s">
        <v>158</v>
      </c>
      <c r="E249" s="194" t="s">
        <v>19</v>
      </c>
      <c r="F249" s="195" t="s">
        <v>1997</v>
      </c>
      <c r="G249" s="193"/>
      <c r="H249" s="196">
        <v>7.135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158</v>
      </c>
      <c r="AU249" s="202" t="s">
        <v>82</v>
      </c>
      <c r="AV249" s="13" t="s">
        <v>82</v>
      </c>
      <c r="AW249" s="13" t="s">
        <v>33</v>
      </c>
      <c r="AX249" s="13" t="s">
        <v>72</v>
      </c>
      <c r="AY249" s="202" t="s">
        <v>145</v>
      </c>
    </row>
    <row r="250" spans="1:65" s="2" customFormat="1" ht="14.45" customHeight="1">
      <c r="A250" s="34"/>
      <c r="B250" s="35"/>
      <c r="C250" s="173" t="s">
        <v>619</v>
      </c>
      <c r="D250" s="173" t="s">
        <v>147</v>
      </c>
      <c r="E250" s="174" t="s">
        <v>1998</v>
      </c>
      <c r="F250" s="175" t="s">
        <v>1999</v>
      </c>
      <c r="G250" s="176" t="s">
        <v>150</v>
      </c>
      <c r="H250" s="177">
        <v>9.171</v>
      </c>
      <c r="I250" s="178"/>
      <c r="J250" s="179">
        <f>ROUND(I250*H250,2)</f>
        <v>0</v>
      </c>
      <c r="K250" s="175" t="s">
        <v>151</v>
      </c>
      <c r="L250" s="39"/>
      <c r="M250" s="180" t="s">
        <v>19</v>
      </c>
      <c r="N250" s="181" t="s">
        <v>43</v>
      </c>
      <c r="O250" s="64"/>
      <c r="P250" s="182">
        <f>O250*H250</f>
        <v>0</v>
      </c>
      <c r="Q250" s="182">
        <v>0.01787</v>
      </c>
      <c r="R250" s="182">
        <f>Q250*H250</f>
        <v>0.16388577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152</v>
      </c>
      <c r="AT250" s="184" t="s">
        <v>147</v>
      </c>
      <c r="AU250" s="184" t="s">
        <v>82</v>
      </c>
      <c r="AY250" s="17" t="s">
        <v>145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80</v>
      </c>
      <c r="BK250" s="185">
        <f>ROUND(I250*H250,2)</f>
        <v>0</v>
      </c>
      <c r="BL250" s="17" t="s">
        <v>152</v>
      </c>
      <c r="BM250" s="184" t="s">
        <v>2000</v>
      </c>
    </row>
    <row r="251" spans="1:47" s="2" customFormat="1" ht="11.25">
      <c r="A251" s="34"/>
      <c r="B251" s="35"/>
      <c r="C251" s="36"/>
      <c r="D251" s="186" t="s">
        <v>154</v>
      </c>
      <c r="E251" s="36"/>
      <c r="F251" s="187" t="s">
        <v>2001</v>
      </c>
      <c r="G251" s="36"/>
      <c r="H251" s="36"/>
      <c r="I251" s="188"/>
      <c r="J251" s="36"/>
      <c r="K251" s="36"/>
      <c r="L251" s="39"/>
      <c r="M251" s="189"/>
      <c r="N251" s="190"/>
      <c r="O251" s="64"/>
      <c r="P251" s="64"/>
      <c r="Q251" s="64"/>
      <c r="R251" s="64"/>
      <c r="S251" s="64"/>
      <c r="T251" s="65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154</v>
      </c>
      <c r="AU251" s="17" t="s">
        <v>82</v>
      </c>
    </row>
    <row r="252" spans="2:51" s="13" customFormat="1" ht="11.25">
      <c r="B252" s="192"/>
      <c r="C252" s="193"/>
      <c r="D252" s="186" t="s">
        <v>158</v>
      </c>
      <c r="E252" s="194" t="s">
        <v>19</v>
      </c>
      <c r="F252" s="195" t="s">
        <v>2002</v>
      </c>
      <c r="G252" s="193"/>
      <c r="H252" s="196">
        <v>9.171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158</v>
      </c>
      <c r="AU252" s="202" t="s">
        <v>82</v>
      </c>
      <c r="AV252" s="13" t="s">
        <v>82</v>
      </c>
      <c r="AW252" s="13" t="s">
        <v>33</v>
      </c>
      <c r="AX252" s="13" t="s">
        <v>72</v>
      </c>
      <c r="AY252" s="202" t="s">
        <v>145</v>
      </c>
    </row>
    <row r="253" spans="1:65" s="2" customFormat="1" ht="14.45" customHeight="1">
      <c r="A253" s="34"/>
      <c r="B253" s="35"/>
      <c r="C253" s="173" t="s">
        <v>626</v>
      </c>
      <c r="D253" s="173" t="s">
        <v>147</v>
      </c>
      <c r="E253" s="174" t="s">
        <v>2003</v>
      </c>
      <c r="F253" s="175" t="s">
        <v>2004</v>
      </c>
      <c r="G253" s="176" t="s">
        <v>150</v>
      </c>
      <c r="H253" s="177">
        <v>7.135</v>
      </c>
      <c r="I253" s="178"/>
      <c r="J253" s="179">
        <f>ROUND(I253*H253,2)</f>
        <v>0</v>
      </c>
      <c r="K253" s="175" t="s">
        <v>151</v>
      </c>
      <c r="L253" s="39"/>
      <c r="M253" s="180" t="s">
        <v>19</v>
      </c>
      <c r="N253" s="181" t="s">
        <v>43</v>
      </c>
      <c r="O253" s="64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152</v>
      </c>
      <c r="AT253" s="184" t="s">
        <v>147</v>
      </c>
      <c r="AU253" s="184" t="s">
        <v>82</v>
      </c>
      <c r="AY253" s="17" t="s">
        <v>145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80</v>
      </c>
      <c r="BK253" s="185">
        <f>ROUND(I253*H253,2)</f>
        <v>0</v>
      </c>
      <c r="BL253" s="17" t="s">
        <v>152</v>
      </c>
      <c r="BM253" s="184" t="s">
        <v>2005</v>
      </c>
    </row>
    <row r="254" spans="1:47" s="2" customFormat="1" ht="11.25">
      <c r="A254" s="34"/>
      <c r="B254" s="35"/>
      <c r="C254" s="36"/>
      <c r="D254" s="186" t="s">
        <v>154</v>
      </c>
      <c r="E254" s="36"/>
      <c r="F254" s="187" t="s">
        <v>2006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154</v>
      </c>
      <c r="AU254" s="17" t="s">
        <v>82</v>
      </c>
    </row>
    <row r="255" spans="1:65" s="2" customFormat="1" ht="14.45" customHeight="1">
      <c r="A255" s="34"/>
      <c r="B255" s="35"/>
      <c r="C255" s="173" t="s">
        <v>630</v>
      </c>
      <c r="D255" s="173" t="s">
        <v>147</v>
      </c>
      <c r="E255" s="174" t="s">
        <v>2007</v>
      </c>
      <c r="F255" s="175" t="s">
        <v>2008</v>
      </c>
      <c r="G255" s="176" t="s">
        <v>150</v>
      </c>
      <c r="H255" s="177">
        <v>9.171</v>
      </c>
      <c r="I255" s="178"/>
      <c r="J255" s="179">
        <f>ROUND(I255*H255,2)</f>
        <v>0</v>
      </c>
      <c r="K255" s="175" t="s">
        <v>151</v>
      </c>
      <c r="L255" s="39"/>
      <c r="M255" s="180" t="s">
        <v>19</v>
      </c>
      <c r="N255" s="181" t="s">
        <v>43</v>
      </c>
      <c r="O255" s="64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152</v>
      </c>
      <c r="AT255" s="184" t="s">
        <v>147</v>
      </c>
      <c r="AU255" s="184" t="s">
        <v>82</v>
      </c>
      <c r="AY255" s="17" t="s">
        <v>145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80</v>
      </c>
      <c r="BK255" s="185">
        <f>ROUND(I255*H255,2)</f>
        <v>0</v>
      </c>
      <c r="BL255" s="17" t="s">
        <v>152</v>
      </c>
      <c r="BM255" s="184" t="s">
        <v>2009</v>
      </c>
    </row>
    <row r="256" spans="1:47" s="2" customFormat="1" ht="11.25">
      <c r="A256" s="34"/>
      <c r="B256" s="35"/>
      <c r="C256" s="36"/>
      <c r="D256" s="186" t="s">
        <v>154</v>
      </c>
      <c r="E256" s="36"/>
      <c r="F256" s="187" t="s">
        <v>2010</v>
      </c>
      <c r="G256" s="36"/>
      <c r="H256" s="36"/>
      <c r="I256" s="188"/>
      <c r="J256" s="36"/>
      <c r="K256" s="36"/>
      <c r="L256" s="39"/>
      <c r="M256" s="189"/>
      <c r="N256" s="190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154</v>
      </c>
      <c r="AU256" s="17" t="s">
        <v>82</v>
      </c>
    </row>
    <row r="257" spans="1:65" s="2" customFormat="1" ht="14.45" customHeight="1">
      <c r="A257" s="34"/>
      <c r="B257" s="35"/>
      <c r="C257" s="173" t="s">
        <v>636</v>
      </c>
      <c r="D257" s="173" t="s">
        <v>147</v>
      </c>
      <c r="E257" s="174" t="s">
        <v>2011</v>
      </c>
      <c r="F257" s="175" t="s">
        <v>2012</v>
      </c>
      <c r="G257" s="176" t="s">
        <v>308</v>
      </c>
      <c r="H257" s="177">
        <v>5.322</v>
      </c>
      <c r="I257" s="178"/>
      <c r="J257" s="179">
        <f>ROUND(I257*H257,2)</f>
        <v>0</v>
      </c>
      <c r="K257" s="175" t="s">
        <v>151</v>
      </c>
      <c r="L257" s="39"/>
      <c r="M257" s="180" t="s">
        <v>19</v>
      </c>
      <c r="N257" s="181" t="s">
        <v>43</v>
      </c>
      <c r="O257" s="64"/>
      <c r="P257" s="182">
        <f>O257*H257</f>
        <v>0</v>
      </c>
      <c r="Q257" s="182">
        <v>1.04909</v>
      </c>
      <c r="R257" s="182">
        <f>Q257*H257</f>
        <v>5.583256980000001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152</v>
      </c>
      <c r="AT257" s="184" t="s">
        <v>147</v>
      </c>
      <c r="AU257" s="184" t="s">
        <v>82</v>
      </c>
      <c r="AY257" s="17" t="s">
        <v>145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80</v>
      </c>
      <c r="BK257" s="185">
        <f>ROUND(I257*H257,2)</f>
        <v>0</v>
      </c>
      <c r="BL257" s="17" t="s">
        <v>152</v>
      </c>
      <c r="BM257" s="184" t="s">
        <v>2013</v>
      </c>
    </row>
    <row r="258" spans="1:47" s="2" customFormat="1" ht="11.25">
      <c r="A258" s="34"/>
      <c r="B258" s="35"/>
      <c r="C258" s="36"/>
      <c r="D258" s="186" t="s">
        <v>154</v>
      </c>
      <c r="E258" s="36"/>
      <c r="F258" s="187" t="s">
        <v>2014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154</v>
      </c>
      <c r="AU258" s="17" t="s">
        <v>82</v>
      </c>
    </row>
    <row r="259" spans="2:51" s="13" customFormat="1" ht="11.25">
      <c r="B259" s="192"/>
      <c r="C259" s="193"/>
      <c r="D259" s="186" t="s">
        <v>158</v>
      </c>
      <c r="E259" s="194" t="s">
        <v>19</v>
      </c>
      <c r="F259" s="195" t="s">
        <v>2015</v>
      </c>
      <c r="G259" s="193"/>
      <c r="H259" s="196">
        <v>5.322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158</v>
      </c>
      <c r="AU259" s="202" t="s">
        <v>82</v>
      </c>
      <c r="AV259" s="13" t="s">
        <v>82</v>
      </c>
      <c r="AW259" s="13" t="s">
        <v>33</v>
      </c>
      <c r="AX259" s="13" t="s">
        <v>72</v>
      </c>
      <c r="AY259" s="202" t="s">
        <v>145</v>
      </c>
    </row>
    <row r="260" spans="1:65" s="2" customFormat="1" ht="14.45" customHeight="1">
      <c r="A260" s="34"/>
      <c r="B260" s="35"/>
      <c r="C260" s="173" t="s">
        <v>640</v>
      </c>
      <c r="D260" s="173" t="s">
        <v>147</v>
      </c>
      <c r="E260" s="174" t="s">
        <v>2016</v>
      </c>
      <c r="F260" s="175" t="s">
        <v>2017</v>
      </c>
      <c r="G260" s="176" t="s">
        <v>150</v>
      </c>
      <c r="H260" s="177">
        <v>66.961</v>
      </c>
      <c r="I260" s="178"/>
      <c r="J260" s="179">
        <f>ROUND(I260*H260,2)</f>
        <v>0</v>
      </c>
      <c r="K260" s="175" t="s">
        <v>151</v>
      </c>
      <c r="L260" s="39"/>
      <c r="M260" s="180" t="s">
        <v>19</v>
      </c>
      <c r="N260" s="181" t="s">
        <v>43</v>
      </c>
      <c r="O260" s="64"/>
      <c r="P260" s="182">
        <f>O260*H260</f>
        <v>0</v>
      </c>
      <c r="Q260" s="182">
        <v>0.01087</v>
      </c>
      <c r="R260" s="182">
        <f>Q260*H260</f>
        <v>0.7278660699999999</v>
      </c>
      <c r="S260" s="182">
        <v>0</v>
      </c>
      <c r="T260" s="183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4" t="s">
        <v>152</v>
      </c>
      <c r="AT260" s="184" t="s">
        <v>147</v>
      </c>
      <c r="AU260" s="184" t="s">
        <v>82</v>
      </c>
      <c r="AY260" s="17" t="s">
        <v>145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7" t="s">
        <v>80</v>
      </c>
      <c r="BK260" s="185">
        <f>ROUND(I260*H260,2)</f>
        <v>0</v>
      </c>
      <c r="BL260" s="17" t="s">
        <v>152</v>
      </c>
      <c r="BM260" s="184" t="s">
        <v>2018</v>
      </c>
    </row>
    <row r="261" spans="1:47" s="2" customFormat="1" ht="11.25">
      <c r="A261" s="34"/>
      <c r="B261" s="35"/>
      <c r="C261" s="36"/>
      <c r="D261" s="186" t="s">
        <v>154</v>
      </c>
      <c r="E261" s="36"/>
      <c r="F261" s="187" t="s">
        <v>2019</v>
      </c>
      <c r="G261" s="36"/>
      <c r="H261" s="36"/>
      <c r="I261" s="188"/>
      <c r="J261" s="36"/>
      <c r="K261" s="36"/>
      <c r="L261" s="39"/>
      <c r="M261" s="189"/>
      <c r="N261" s="190"/>
      <c r="O261" s="64"/>
      <c r="P261" s="64"/>
      <c r="Q261" s="64"/>
      <c r="R261" s="64"/>
      <c r="S261" s="64"/>
      <c r="T261" s="6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154</v>
      </c>
      <c r="AU261" s="17" t="s">
        <v>82</v>
      </c>
    </row>
    <row r="262" spans="2:51" s="13" customFormat="1" ht="11.25">
      <c r="B262" s="192"/>
      <c r="C262" s="193"/>
      <c r="D262" s="186" t="s">
        <v>158</v>
      </c>
      <c r="E262" s="194" t="s">
        <v>19</v>
      </c>
      <c r="F262" s="195" t="s">
        <v>2020</v>
      </c>
      <c r="G262" s="193"/>
      <c r="H262" s="196">
        <v>66.961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158</v>
      </c>
      <c r="AU262" s="202" t="s">
        <v>82</v>
      </c>
      <c r="AV262" s="13" t="s">
        <v>82</v>
      </c>
      <c r="AW262" s="13" t="s">
        <v>33</v>
      </c>
      <c r="AX262" s="13" t="s">
        <v>72</v>
      </c>
      <c r="AY262" s="202" t="s">
        <v>145</v>
      </c>
    </row>
    <row r="263" spans="1:65" s="2" customFormat="1" ht="14.45" customHeight="1">
      <c r="A263" s="34"/>
      <c r="B263" s="35"/>
      <c r="C263" s="173" t="s">
        <v>646</v>
      </c>
      <c r="D263" s="173" t="s">
        <v>147</v>
      </c>
      <c r="E263" s="174" t="s">
        <v>2021</v>
      </c>
      <c r="F263" s="175" t="s">
        <v>2022</v>
      </c>
      <c r="G263" s="176" t="s">
        <v>150</v>
      </c>
      <c r="H263" s="177">
        <v>66.961</v>
      </c>
      <c r="I263" s="178"/>
      <c r="J263" s="179">
        <f>ROUND(I263*H263,2)</f>
        <v>0</v>
      </c>
      <c r="K263" s="175" t="s">
        <v>151</v>
      </c>
      <c r="L263" s="39"/>
      <c r="M263" s="180" t="s">
        <v>19</v>
      </c>
      <c r="N263" s="181" t="s">
        <v>43</v>
      </c>
      <c r="O263" s="64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152</v>
      </c>
      <c r="AT263" s="184" t="s">
        <v>147</v>
      </c>
      <c r="AU263" s="184" t="s">
        <v>82</v>
      </c>
      <c r="AY263" s="17" t="s">
        <v>145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80</v>
      </c>
      <c r="BK263" s="185">
        <f>ROUND(I263*H263,2)</f>
        <v>0</v>
      </c>
      <c r="BL263" s="17" t="s">
        <v>152</v>
      </c>
      <c r="BM263" s="184" t="s">
        <v>2023</v>
      </c>
    </row>
    <row r="264" spans="1:47" s="2" customFormat="1" ht="11.25">
      <c r="A264" s="34"/>
      <c r="B264" s="35"/>
      <c r="C264" s="36"/>
      <c r="D264" s="186" t="s">
        <v>154</v>
      </c>
      <c r="E264" s="36"/>
      <c r="F264" s="187" t="s">
        <v>2024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154</v>
      </c>
      <c r="AU264" s="17" t="s">
        <v>82</v>
      </c>
    </row>
    <row r="265" spans="1:65" s="2" customFormat="1" ht="14.45" customHeight="1">
      <c r="A265" s="34"/>
      <c r="B265" s="35"/>
      <c r="C265" s="173" t="s">
        <v>650</v>
      </c>
      <c r="D265" s="173" t="s">
        <v>147</v>
      </c>
      <c r="E265" s="174" t="s">
        <v>2025</v>
      </c>
      <c r="F265" s="175" t="s">
        <v>2026</v>
      </c>
      <c r="G265" s="176" t="s">
        <v>150</v>
      </c>
      <c r="H265" s="177">
        <v>60</v>
      </c>
      <c r="I265" s="178"/>
      <c r="J265" s="179">
        <f>ROUND(I265*H265,2)</f>
        <v>0</v>
      </c>
      <c r="K265" s="175" t="s">
        <v>151</v>
      </c>
      <c r="L265" s="39"/>
      <c r="M265" s="180" t="s">
        <v>19</v>
      </c>
      <c r="N265" s="181" t="s">
        <v>43</v>
      </c>
      <c r="O265" s="64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4" t="s">
        <v>152</v>
      </c>
      <c r="AT265" s="184" t="s">
        <v>147</v>
      </c>
      <c r="AU265" s="184" t="s">
        <v>82</v>
      </c>
      <c r="AY265" s="17" t="s">
        <v>145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7" t="s">
        <v>80</v>
      </c>
      <c r="BK265" s="185">
        <f>ROUND(I265*H265,2)</f>
        <v>0</v>
      </c>
      <c r="BL265" s="17" t="s">
        <v>152</v>
      </c>
      <c r="BM265" s="184" t="s">
        <v>2027</v>
      </c>
    </row>
    <row r="266" spans="1:47" s="2" customFormat="1" ht="11.25">
      <c r="A266" s="34"/>
      <c r="B266" s="35"/>
      <c r="C266" s="36"/>
      <c r="D266" s="186" t="s">
        <v>154</v>
      </c>
      <c r="E266" s="36"/>
      <c r="F266" s="187" t="s">
        <v>2028</v>
      </c>
      <c r="G266" s="36"/>
      <c r="H266" s="36"/>
      <c r="I266" s="188"/>
      <c r="J266" s="36"/>
      <c r="K266" s="36"/>
      <c r="L266" s="39"/>
      <c r="M266" s="189"/>
      <c r="N266" s="190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154</v>
      </c>
      <c r="AU266" s="17" t="s">
        <v>82</v>
      </c>
    </row>
    <row r="267" spans="2:51" s="13" customFormat="1" ht="11.25">
      <c r="B267" s="192"/>
      <c r="C267" s="193"/>
      <c r="D267" s="186" t="s">
        <v>158</v>
      </c>
      <c r="E267" s="194" t="s">
        <v>19</v>
      </c>
      <c r="F267" s="195" t="s">
        <v>2029</v>
      </c>
      <c r="G267" s="193"/>
      <c r="H267" s="196">
        <v>60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158</v>
      </c>
      <c r="AU267" s="202" t="s">
        <v>82</v>
      </c>
      <c r="AV267" s="13" t="s">
        <v>82</v>
      </c>
      <c r="AW267" s="13" t="s">
        <v>33</v>
      </c>
      <c r="AX267" s="13" t="s">
        <v>72</v>
      </c>
      <c r="AY267" s="202" t="s">
        <v>145</v>
      </c>
    </row>
    <row r="268" spans="1:65" s="2" customFormat="1" ht="14.45" customHeight="1">
      <c r="A268" s="34"/>
      <c r="B268" s="35"/>
      <c r="C268" s="173" t="s">
        <v>656</v>
      </c>
      <c r="D268" s="173" t="s">
        <v>147</v>
      </c>
      <c r="E268" s="174" t="s">
        <v>2030</v>
      </c>
      <c r="F268" s="175" t="s">
        <v>2031</v>
      </c>
      <c r="G268" s="176" t="s">
        <v>150</v>
      </c>
      <c r="H268" s="177">
        <v>50.4</v>
      </c>
      <c r="I268" s="178"/>
      <c r="J268" s="179">
        <f>ROUND(I268*H268,2)</f>
        <v>0</v>
      </c>
      <c r="K268" s="175" t="s">
        <v>151</v>
      </c>
      <c r="L268" s="39"/>
      <c r="M268" s="180" t="s">
        <v>19</v>
      </c>
      <c r="N268" s="181" t="s">
        <v>43</v>
      </c>
      <c r="O268" s="64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152</v>
      </c>
      <c r="AT268" s="184" t="s">
        <v>147</v>
      </c>
      <c r="AU268" s="184" t="s">
        <v>82</v>
      </c>
      <c r="AY268" s="17" t="s">
        <v>145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80</v>
      </c>
      <c r="BK268" s="185">
        <f>ROUND(I268*H268,2)</f>
        <v>0</v>
      </c>
      <c r="BL268" s="17" t="s">
        <v>152</v>
      </c>
      <c r="BM268" s="184" t="s">
        <v>2032</v>
      </c>
    </row>
    <row r="269" spans="1:47" s="2" customFormat="1" ht="11.25">
      <c r="A269" s="34"/>
      <c r="B269" s="35"/>
      <c r="C269" s="36"/>
      <c r="D269" s="186" t="s">
        <v>154</v>
      </c>
      <c r="E269" s="36"/>
      <c r="F269" s="187" t="s">
        <v>2033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154</v>
      </c>
      <c r="AU269" s="17" t="s">
        <v>82</v>
      </c>
    </row>
    <row r="270" spans="2:51" s="13" customFormat="1" ht="22.5">
      <c r="B270" s="192"/>
      <c r="C270" s="193"/>
      <c r="D270" s="186" t="s">
        <v>158</v>
      </c>
      <c r="E270" s="194" t="s">
        <v>19</v>
      </c>
      <c r="F270" s="195" t="s">
        <v>2034</v>
      </c>
      <c r="G270" s="193"/>
      <c r="H270" s="196">
        <v>50.4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158</v>
      </c>
      <c r="AU270" s="202" t="s">
        <v>82</v>
      </c>
      <c r="AV270" s="13" t="s">
        <v>82</v>
      </c>
      <c r="AW270" s="13" t="s">
        <v>33</v>
      </c>
      <c r="AX270" s="13" t="s">
        <v>72</v>
      </c>
      <c r="AY270" s="202" t="s">
        <v>145</v>
      </c>
    </row>
    <row r="271" spans="1:65" s="2" customFormat="1" ht="14.45" customHeight="1">
      <c r="A271" s="34"/>
      <c r="B271" s="35"/>
      <c r="C271" s="173" t="s">
        <v>662</v>
      </c>
      <c r="D271" s="173" t="s">
        <v>147</v>
      </c>
      <c r="E271" s="174" t="s">
        <v>2035</v>
      </c>
      <c r="F271" s="175" t="s">
        <v>2036</v>
      </c>
      <c r="G271" s="176" t="s">
        <v>150</v>
      </c>
      <c r="H271" s="177">
        <v>18</v>
      </c>
      <c r="I271" s="178"/>
      <c r="J271" s="179">
        <f>ROUND(I271*H271,2)</f>
        <v>0</v>
      </c>
      <c r="K271" s="175" t="s">
        <v>151</v>
      </c>
      <c r="L271" s="39"/>
      <c r="M271" s="180" t="s">
        <v>19</v>
      </c>
      <c r="N271" s="181" t="s">
        <v>43</v>
      </c>
      <c r="O271" s="64"/>
      <c r="P271" s="182">
        <f>O271*H271</f>
        <v>0</v>
      </c>
      <c r="Q271" s="182">
        <v>0</v>
      </c>
      <c r="R271" s="182">
        <f>Q271*H271</f>
        <v>0</v>
      </c>
      <c r="S271" s="182">
        <v>0</v>
      </c>
      <c r="T271" s="183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4" t="s">
        <v>152</v>
      </c>
      <c r="AT271" s="184" t="s">
        <v>147</v>
      </c>
      <c r="AU271" s="184" t="s">
        <v>82</v>
      </c>
      <c r="AY271" s="17" t="s">
        <v>145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7" t="s">
        <v>80</v>
      </c>
      <c r="BK271" s="185">
        <f>ROUND(I271*H271,2)</f>
        <v>0</v>
      </c>
      <c r="BL271" s="17" t="s">
        <v>152</v>
      </c>
      <c r="BM271" s="184" t="s">
        <v>2037</v>
      </c>
    </row>
    <row r="272" spans="1:47" s="2" customFormat="1" ht="11.25">
      <c r="A272" s="34"/>
      <c r="B272" s="35"/>
      <c r="C272" s="36"/>
      <c r="D272" s="186" t="s">
        <v>154</v>
      </c>
      <c r="E272" s="36"/>
      <c r="F272" s="187" t="s">
        <v>2038</v>
      </c>
      <c r="G272" s="36"/>
      <c r="H272" s="36"/>
      <c r="I272" s="188"/>
      <c r="J272" s="36"/>
      <c r="K272" s="36"/>
      <c r="L272" s="39"/>
      <c r="M272" s="189"/>
      <c r="N272" s="190"/>
      <c r="O272" s="64"/>
      <c r="P272" s="64"/>
      <c r="Q272" s="64"/>
      <c r="R272" s="64"/>
      <c r="S272" s="64"/>
      <c r="T272" s="6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154</v>
      </c>
      <c r="AU272" s="17" t="s">
        <v>82</v>
      </c>
    </row>
    <row r="273" spans="2:51" s="13" customFormat="1" ht="11.25">
      <c r="B273" s="192"/>
      <c r="C273" s="193"/>
      <c r="D273" s="186" t="s">
        <v>158</v>
      </c>
      <c r="E273" s="194" t="s">
        <v>19</v>
      </c>
      <c r="F273" s="195" t="s">
        <v>2039</v>
      </c>
      <c r="G273" s="193"/>
      <c r="H273" s="196">
        <v>18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158</v>
      </c>
      <c r="AU273" s="202" t="s">
        <v>82</v>
      </c>
      <c r="AV273" s="13" t="s">
        <v>82</v>
      </c>
      <c r="AW273" s="13" t="s">
        <v>33</v>
      </c>
      <c r="AX273" s="13" t="s">
        <v>72</v>
      </c>
      <c r="AY273" s="202" t="s">
        <v>145</v>
      </c>
    </row>
    <row r="274" spans="1:65" s="2" customFormat="1" ht="14.45" customHeight="1">
      <c r="A274" s="34"/>
      <c r="B274" s="35"/>
      <c r="C274" s="173" t="s">
        <v>667</v>
      </c>
      <c r="D274" s="173" t="s">
        <v>147</v>
      </c>
      <c r="E274" s="174" t="s">
        <v>2040</v>
      </c>
      <c r="F274" s="175" t="s">
        <v>2041</v>
      </c>
      <c r="G274" s="176" t="s">
        <v>150</v>
      </c>
      <c r="H274" s="177">
        <v>1.26</v>
      </c>
      <c r="I274" s="178"/>
      <c r="J274" s="179">
        <f>ROUND(I274*H274,2)</f>
        <v>0</v>
      </c>
      <c r="K274" s="175" t="s">
        <v>151</v>
      </c>
      <c r="L274" s="39"/>
      <c r="M274" s="180" t="s">
        <v>19</v>
      </c>
      <c r="N274" s="181" t="s">
        <v>43</v>
      </c>
      <c r="O274" s="64"/>
      <c r="P274" s="182">
        <f>O274*H274</f>
        <v>0</v>
      </c>
      <c r="Q274" s="182">
        <v>0.02102</v>
      </c>
      <c r="R274" s="182">
        <f>Q274*H274</f>
        <v>0.0264852</v>
      </c>
      <c r="S274" s="182">
        <v>0</v>
      </c>
      <c r="T274" s="18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4" t="s">
        <v>152</v>
      </c>
      <c r="AT274" s="184" t="s">
        <v>147</v>
      </c>
      <c r="AU274" s="184" t="s">
        <v>82</v>
      </c>
      <c r="AY274" s="17" t="s">
        <v>145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7" t="s">
        <v>80</v>
      </c>
      <c r="BK274" s="185">
        <f>ROUND(I274*H274,2)</f>
        <v>0</v>
      </c>
      <c r="BL274" s="17" t="s">
        <v>152</v>
      </c>
      <c r="BM274" s="184" t="s">
        <v>2042</v>
      </c>
    </row>
    <row r="275" spans="1:47" s="2" customFormat="1" ht="11.25">
      <c r="A275" s="34"/>
      <c r="B275" s="35"/>
      <c r="C275" s="36"/>
      <c r="D275" s="186" t="s">
        <v>154</v>
      </c>
      <c r="E275" s="36"/>
      <c r="F275" s="187" t="s">
        <v>2043</v>
      </c>
      <c r="G275" s="36"/>
      <c r="H275" s="36"/>
      <c r="I275" s="188"/>
      <c r="J275" s="36"/>
      <c r="K275" s="36"/>
      <c r="L275" s="39"/>
      <c r="M275" s="189"/>
      <c r="N275" s="190"/>
      <c r="O275" s="64"/>
      <c r="P275" s="64"/>
      <c r="Q275" s="64"/>
      <c r="R275" s="64"/>
      <c r="S275" s="64"/>
      <c r="T275" s="6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154</v>
      </c>
      <c r="AU275" s="17" t="s">
        <v>82</v>
      </c>
    </row>
    <row r="276" spans="2:51" s="13" customFormat="1" ht="11.25">
      <c r="B276" s="192"/>
      <c r="C276" s="193"/>
      <c r="D276" s="186" t="s">
        <v>158</v>
      </c>
      <c r="E276" s="194" t="s">
        <v>19</v>
      </c>
      <c r="F276" s="195" t="s">
        <v>2044</v>
      </c>
      <c r="G276" s="193"/>
      <c r="H276" s="196">
        <v>1.26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158</v>
      </c>
      <c r="AU276" s="202" t="s">
        <v>82</v>
      </c>
      <c r="AV276" s="13" t="s">
        <v>82</v>
      </c>
      <c r="AW276" s="13" t="s">
        <v>33</v>
      </c>
      <c r="AX276" s="13" t="s">
        <v>72</v>
      </c>
      <c r="AY276" s="202" t="s">
        <v>145</v>
      </c>
    </row>
    <row r="277" spans="1:65" s="2" customFormat="1" ht="14.45" customHeight="1">
      <c r="A277" s="34"/>
      <c r="B277" s="35"/>
      <c r="C277" s="173" t="s">
        <v>673</v>
      </c>
      <c r="D277" s="173" t="s">
        <v>147</v>
      </c>
      <c r="E277" s="174" t="s">
        <v>2045</v>
      </c>
      <c r="F277" s="175" t="s">
        <v>2046</v>
      </c>
      <c r="G277" s="176" t="s">
        <v>150</v>
      </c>
      <c r="H277" s="177">
        <v>1.26</v>
      </c>
      <c r="I277" s="178"/>
      <c r="J277" s="179">
        <f>ROUND(I277*H277,2)</f>
        <v>0</v>
      </c>
      <c r="K277" s="175" t="s">
        <v>151</v>
      </c>
      <c r="L277" s="39"/>
      <c r="M277" s="180" t="s">
        <v>19</v>
      </c>
      <c r="N277" s="181" t="s">
        <v>43</v>
      </c>
      <c r="O277" s="64"/>
      <c r="P277" s="182">
        <f>O277*H277</f>
        <v>0</v>
      </c>
      <c r="Q277" s="182">
        <v>0.02102</v>
      </c>
      <c r="R277" s="182">
        <f>Q277*H277</f>
        <v>0.0264852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152</v>
      </c>
      <c r="AT277" s="184" t="s">
        <v>147</v>
      </c>
      <c r="AU277" s="184" t="s">
        <v>82</v>
      </c>
      <c r="AY277" s="17" t="s">
        <v>145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80</v>
      </c>
      <c r="BK277" s="185">
        <f>ROUND(I277*H277,2)</f>
        <v>0</v>
      </c>
      <c r="BL277" s="17" t="s">
        <v>152</v>
      </c>
      <c r="BM277" s="184" t="s">
        <v>2047</v>
      </c>
    </row>
    <row r="278" spans="1:47" s="2" customFormat="1" ht="11.25">
      <c r="A278" s="34"/>
      <c r="B278" s="35"/>
      <c r="C278" s="36"/>
      <c r="D278" s="186" t="s">
        <v>154</v>
      </c>
      <c r="E278" s="36"/>
      <c r="F278" s="187" t="s">
        <v>2048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154</v>
      </c>
      <c r="AU278" s="17" t="s">
        <v>82</v>
      </c>
    </row>
    <row r="279" spans="2:51" s="13" customFormat="1" ht="11.25">
      <c r="B279" s="192"/>
      <c r="C279" s="193"/>
      <c r="D279" s="186" t="s">
        <v>158</v>
      </c>
      <c r="E279" s="194" t="s">
        <v>19</v>
      </c>
      <c r="F279" s="195" t="s">
        <v>2044</v>
      </c>
      <c r="G279" s="193"/>
      <c r="H279" s="196">
        <v>1.26</v>
      </c>
      <c r="I279" s="197"/>
      <c r="J279" s="193"/>
      <c r="K279" s="193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158</v>
      </c>
      <c r="AU279" s="202" t="s">
        <v>82</v>
      </c>
      <c r="AV279" s="13" t="s">
        <v>82</v>
      </c>
      <c r="AW279" s="13" t="s">
        <v>33</v>
      </c>
      <c r="AX279" s="13" t="s">
        <v>72</v>
      </c>
      <c r="AY279" s="202" t="s">
        <v>145</v>
      </c>
    </row>
    <row r="280" spans="1:65" s="2" customFormat="1" ht="14.45" customHeight="1">
      <c r="A280" s="34"/>
      <c r="B280" s="35"/>
      <c r="C280" s="173" t="s">
        <v>679</v>
      </c>
      <c r="D280" s="173" t="s">
        <v>147</v>
      </c>
      <c r="E280" s="174" t="s">
        <v>2049</v>
      </c>
      <c r="F280" s="175" t="s">
        <v>2050</v>
      </c>
      <c r="G280" s="176" t="s">
        <v>352</v>
      </c>
      <c r="H280" s="177">
        <v>11.88</v>
      </c>
      <c r="I280" s="178"/>
      <c r="J280" s="179">
        <f>ROUND(I280*H280,2)</f>
        <v>0</v>
      </c>
      <c r="K280" s="175" t="s">
        <v>151</v>
      </c>
      <c r="L280" s="39"/>
      <c r="M280" s="180" t="s">
        <v>19</v>
      </c>
      <c r="N280" s="181" t="s">
        <v>43</v>
      </c>
      <c r="O280" s="64"/>
      <c r="P280" s="182">
        <f>O280*H280</f>
        <v>0</v>
      </c>
      <c r="Q280" s="182">
        <v>2.09</v>
      </c>
      <c r="R280" s="182">
        <f>Q280*H280</f>
        <v>24.8292</v>
      </c>
      <c r="S280" s="182">
        <v>0</v>
      </c>
      <c r="T280" s="183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4" t="s">
        <v>152</v>
      </c>
      <c r="AT280" s="184" t="s">
        <v>147</v>
      </c>
      <c r="AU280" s="184" t="s">
        <v>82</v>
      </c>
      <c r="AY280" s="17" t="s">
        <v>145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7" t="s">
        <v>80</v>
      </c>
      <c r="BK280" s="185">
        <f>ROUND(I280*H280,2)</f>
        <v>0</v>
      </c>
      <c r="BL280" s="17" t="s">
        <v>152</v>
      </c>
      <c r="BM280" s="184" t="s">
        <v>2051</v>
      </c>
    </row>
    <row r="281" spans="1:47" s="2" customFormat="1" ht="11.25">
      <c r="A281" s="34"/>
      <c r="B281" s="35"/>
      <c r="C281" s="36"/>
      <c r="D281" s="186" t="s">
        <v>154</v>
      </c>
      <c r="E281" s="36"/>
      <c r="F281" s="187" t="s">
        <v>2052</v>
      </c>
      <c r="G281" s="36"/>
      <c r="H281" s="36"/>
      <c r="I281" s="188"/>
      <c r="J281" s="36"/>
      <c r="K281" s="36"/>
      <c r="L281" s="39"/>
      <c r="M281" s="189"/>
      <c r="N281" s="190"/>
      <c r="O281" s="64"/>
      <c r="P281" s="64"/>
      <c r="Q281" s="64"/>
      <c r="R281" s="64"/>
      <c r="S281" s="64"/>
      <c r="T281" s="65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154</v>
      </c>
      <c r="AU281" s="17" t="s">
        <v>82</v>
      </c>
    </row>
    <row r="282" spans="2:51" s="13" customFormat="1" ht="11.25">
      <c r="B282" s="192"/>
      <c r="C282" s="193"/>
      <c r="D282" s="186" t="s">
        <v>158</v>
      </c>
      <c r="E282" s="194" t="s">
        <v>19</v>
      </c>
      <c r="F282" s="195" t="s">
        <v>2053</v>
      </c>
      <c r="G282" s="193"/>
      <c r="H282" s="196">
        <v>11.88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158</v>
      </c>
      <c r="AU282" s="202" t="s">
        <v>82</v>
      </c>
      <c r="AV282" s="13" t="s">
        <v>82</v>
      </c>
      <c r="AW282" s="13" t="s">
        <v>33</v>
      </c>
      <c r="AX282" s="13" t="s">
        <v>72</v>
      </c>
      <c r="AY282" s="202" t="s">
        <v>145</v>
      </c>
    </row>
    <row r="283" spans="1:65" s="2" customFormat="1" ht="14.45" customHeight="1">
      <c r="A283" s="34"/>
      <c r="B283" s="35"/>
      <c r="C283" s="173" t="s">
        <v>684</v>
      </c>
      <c r="D283" s="173" t="s">
        <v>147</v>
      </c>
      <c r="E283" s="174" t="s">
        <v>2054</v>
      </c>
      <c r="F283" s="175" t="s">
        <v>2055</v>
      </c>
      <c r="G283" s="176" t="s">
        <v>352</v>
      </c>
      <c r="H283" s="177">
        <v>126.8</v>
      </c>
      <c r="I283" s="178"/>
      <c r="J283" s="179">
        <f>ROUND(I283*H283,2)</f>
        <v>0</v>
      </c>
      <c r="K283" s="175" t="s">
        <v>151</v>
      </c>
      <c r="L283" s="39"/>
      <c r="M283" s="180" t="s">
        <v>19</v>
      </c>
      <c r="N283" s="181" t="s">
        <v>43</v>
      </c>
      <c r="O283" s="64"/>
      <c r="P283" s="182">
        <f>O283*H283</f>
        <v>0</v>
      </c>
      <c r="Q283" s="182">
        <v>2.45</v>
      </c>
      <c r="R283" s="182">
        <f>Q283*H283</f>
        <v>310.66</v>
      </c>
      <c r="S283" s="182">
        <v>0</v>
      </c>
      <c r="T283" s="183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4" t="s">
        <v>152</v>
      </c>
      <c r="AT283" s="184" t="s">
        <v>147</v>
      </c>
      <c r="AU283" s="184" t="s">
        <v>82</v>
      </c>
      <c r="AY283" s="17" t="s">
        <v>145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17" t="s">
        <v>80</v>
      </c>
      <c r="BK283" s="185">
        <f>ROUND(I283*H283,2)</f>
        <v>0</v>
      </c>
      <c r="BL283" s="17" t="s">
        <v>152</v>
      </c>
      <c r="BM283" s="184" t="s">
        <v>2056</v>
      </c>
    </row>
    <row r="284" spans="1:47" s="2" customFormat="1" ht="11.25">
      <c r="A284" s="34"/>
      <c r="B284" s="35"/>
      <c r="C284" s="36"/>
      <c r="D284" s="186" t="s">
        <v>154</v>
      </c>
      <c r="E284" s="36"/>
      <c r="F284" s="187" t="s">
        <v>2057</v>
      </c>
      <c r="G284" s="36"/>
      <c r="H284" s="36"/>
      <c r="I284" s="188"/>
      <c r="J284" s="36"/>
      <c r="K284" s="36"/>
      <c r="L284" s="39"/>
      <c r="M284" s="189"/>
      <c r="N284" s="190"/>
      <c r="O284" s="64"/>
      <c r="P284" s="64"/>
      <c r="Q284" s="64"/>
      <c r="R284" s="64"/>
      <c r="S284" s="64"/>
      <c r="T284" s="6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154</v>
      </c>
      <c r="AU284" s="17" t="s">
        <v>82</v>
      </c>
    </row>
    <row r="285" spans="2:51" s="13" customFormat="1" ht="11.25">
      <c r="B285" s="192"/>
      <c r="C285" s="193"/>
      <c r="D285" s="186" t="s">
        <v>158</v>
      </c>
      <c r="E285" s="194" t="s">
        <v>19</v>
      </c>
      <c r="F285" s="195" t="s">
        <v>2058</v>
      </c>
      <c r="G285" s="193"/>
      <c r="H285" s="196">
        <v>126.8</v>
      </c>
      <c r="I285" s="197"/>
      <c r="J285" s="193"/>
      <c r="K285" s="193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158</v>
      </c>
      <c r="AU285" s="202" t="s">
        <v>82</v>
      </c>
      <c r="AV285" s="13" t="s">
        <v>82</v>
      </c>
      <c r="AW285" s="13" t="s">
        <v>33</v>
      </c>
      <c r="AX285" s="13" t="s">
        <v>72</v>
      </c>
      <c r="AY285" s="202" t="s">
        <v>145</v>
      </c>
    </row>
    <row r="286" spans="1:65" s="2" customFormat="1" ht="14.45" customHeight="1">
      <c r="A286" s="34"/>
      <c r="B286" s="35"/>
      <c r="C286" s="173" t="s">
        <v>691</v>
      </c>
      <c r="D286" s="173" t="s">
        <v>147</v>
      </c>
      <c r="E286" s="174" t="s">
        <v>2059</v>
      </c>
      <c r="F286" s="175" t="s">
        <v>2060</v>
      </c>
      <c r="G286" s="176" t="s">
        <v>352</v>
      </c>
      <c r="H286" s="177">
        <v>15.84</v>
      </c>
      <c r="I286" s="178"/>
      <c r="J286" s="179">
        <f>ROUND(I286*H286,2)</f>
        <v>0</v>
      </c>
      <c r="K286" s="175" t="s">
        <v>151</v>
      </c>
      <c r="L286" s="39"/>
      <c r="M286" s="180" t="s">
        <v>19</v>
      </c>
      <c r="N286" s="181" t="s">
        <v>43</v>
      </c>
      <c r="O286" s="64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4" t="s">
        <v>152</v>
      </c>
      <c r="AT286" s="184" t="s">
        <v>147</v>
      </c>
      <c r="AU286" s="184" t="s">
        <v>82</v>
      </c>
      <c r="AY286" s="17" t="s">
        <v>145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7" t="s">
        <v>80</v>
      </c>
      <c r="BK286" s="185">
        <f>ROUND(I286*H286,2)</f>
        <v>0</v>
      </c>
      <c r="BL286" s="17" t="s">
        <v>152</v>
      </c>
      <c r="BM286" s="184" t="s">
        <v>2061</v>
      </c>
    </row>
    <row r="287" spans="1:47" s="2" customFormat="1" ht="11.25">
      <c r="A287" s="34"/>
      <c r="B287" s="35"/>
      <c r="C287" s="36"/>
      <c r="D287" s="186" t="s">
        <v>154</v>
      </c>
      <c r="E287" s="36"/>
      <c r="F287" s="187" t="s">
        <v>2062</v>
      </c>
      <c r="G287" s="36"/>
      <c r="H287" s="36"/>
      <c r="I287" s="188"/>
      <c r="J287" s="36"/>
      <c r="K287" s="36"/>
      <c r="L287" s="39"/>
      <c r="M287" s="189"/>
      <c r="N287" s="190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154</v>
      </c>
      <c r="AU287" s="17" t="s">
        <v>82</v>
      </c>
    </row>
    <row r="288" spans="2:51" s="13" customFormat="1" ht="11.25">
      <c r="B288" s="192"/>
      <c r="C288" s="193"/>
      <c r="D288" s="186" t="s">
        <v>158</v>
      </c>
      <c r="E288" s="194" t="s">
        <v>19</v>
      </c>
      <c r="F288" s="195" t="s">
        <v>2063</v>
      </c>
      <c r="G288" s="193"/>
      <c r="H288" s="196">
        <v>15.84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158</v>
      </c>
      <c r="AU288" s="202" t="s">
        <v>82</v>
      </c>
      <c r="AV288" s="13" t="s">
        <v>82</v>
      </c>
      <c r="AW288" s="13" t="s">
        <v>33</v>
      </c>
      <c r="AX288" s="13" t="s">
        <v>72</v>
      </c>
      <c r="AY288" s="202" t="s">
        <v>145</v>
      </c>
    </row>
    <row r="289" spans="1:65" s="2" customFormat="1" ht="14.45" customHeight="1">
      <c r="A289" s="34"/>
      <c r="B289" s="35"/>
      <c r="C289" s="203" t="s">
        <v>696</v>
      </c>
      <c r="D289" s="203" t="s">
        <v>292</v>
      </c>
      <c r="E289" s="204" t="s">
        <v>2064</v>
      </c>
      <c r="F289" s="205" t="s">
        <v>2065</v>
      </c>
      <c r="G289" s="206" t="s">
        <v>308</v>
      </c>
      <c r="H289" s="207">
        <v>16.157</v>
      </c>
      <c r="I289" s="208"/>
      <c r="J289" s="209">
        <f>ROUND(I289*H289,2)</f>
        <v>0</v>
      </c>
      <c r="K289" s="205" t="s">
        <v>151</v>
      </c>
      <c r="L289" s="210"/>
      <c r="M289" s="211" t="s">
        <v>19</v>
      </c>
      <c r="N289" s="212" t="s">
        <v>43</v>
      </c>
      <c r="O289" s="64"/>
      <c r="P289" s="182">
        <f>O289*H289</f>
        <v>0</v>
      </c>
      <c r="Q289" s="182">
        <v>1</v>
      </c>
      <c r="R289" s="182">
        <f>Q289*H289</f>
        <v>16.157</v>
      </c>
      <c r="S289" s="182">
        <v>0</v>
      </c>
      <c r="T289" s="183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4" t="s">
        <v>196</v>
      </c>
      <c r="AT289" s="184" t="s">
        <v>292</v>
      </c>
      <c r="AU289" s="184" t="s">
        <v>82</v>
      </c>
      <c r="AY289" s="17" t="s">
        <v>145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7" t="s">
        <v>80</v>
      </c>
      <c r="BK289" s="185">
        <f>ROUND(I289*H289,2)</f>
        <v>0</v>
      </c>
      <c r="BL289" s="17" t="s">
        <v>152</v>
      </c>
      <c r="BM289" s="184" t="s">
        <v>2066</v>
      </c>
    </row>
    <row r="290" spans="1:47" s="2" customFormat="1" ht="11.25">
      <c r="A290" s="34"/>
      <c r="B290" s="35"/>
      <c r="C290" s="36"/>
      <c r="D290" s="186" t="s">
        <v>154</v>
      </c>
      <c r="E290" s="36"/>
      <c r="F290" s="187" t="s">
        <v>2065</v>
      </c>
      <c r="G290" s="36"/>
      <c r="H290" s="36"/>
      <c r="I290" s="188"/>
      <c r="J290" s="36"/>
      <c r="K290" s="36"/>
      <c r="L290" s="39"/>
      <c r="M290" s="189"/>
      <c r="N290" s="190"/>
      <c r="O290" s="64"/>
      <c r="P290" s="64"/>
      <c r="Q290" s="64"/>
      <c r="R290" s="64"/>
      <c r="S290" s="64"/>
      <c r="T290" s="6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154</v>
      </c>
      <c r="AU290" s="17" t="s">
        <v>82</v>
      </c>
    </row>
    <row r="291" spans="2:51" s="13" customFormat="1" ht="11.25">
      <c r="B291" s="192"/>
      <c r="C291" s="193"/>
      <c r="D291" s="186" t="s">
        <v>158</v>
      </c>
      <c r="E291" s="193"/>
      <c r="F291" s="195" t="s">
        <v>2067</v>
      </c>
      <c r="G291" s="193"/>
      <c r="H291" s="196">
        <v>16.157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158</v>
      </c>
      <c r="AU291" s="202" t="s">
        <v>82</v>
      </c>
      <c r="AV291" s="13" t="s">
        <v>82</v>
      </c>
      <c r="AW291" s="13" t="s">
        <v>4</v>
      </c>
      <c r="AX291" s="13" t="s">
        <v>80</v>
      </c>
      <c r="AY291" s="202" t="s">
        <v>145</v>
      </c>
    </row>
    <row r="292" spans="1:65" s="2" customFormat="1" ht="14.45" customHeight="1">
      <c r="A292" s="34"/>
      <c r="B292" s="35"/>
      <c r="C292" s="173" t="s">
        <v>703</v>
      </c>
      <c r="D292" s="173" t="s">
        <v>147</v>
      </c>
      <c r="E292" s="174" t="s">
        <v>1388</v>
      </c>
      <c r="F292" s="175" t="s">
        <v>1389</v>
      </c>
      <c r="G292" s="176" t="s">
        <v>150</v>
      </c>
      <c r="H292" s="177">
        <v>60</v>
      </c>
      <c r="I292" s="178"/>
      <c r="J292" s="179">
        <f>ROUND(I292*H292,2)</f>
        <v>0</v>
      </c>
      <c r="K292" s="175" t="s">
        <v>151</v>
      </c>
      <c r="L292" s="39"/>
      <c r="M292" s="180" t="s">
        <v>19</v>
      </c>
      <c r="N292" s="181" t="s">
        <v>43</v>
      </c>
      <c r="O292" s="64"/>
      <c r="P292" s="182">
        <f>O292*H292</f>
        <v>0</v>
      </c>
      <c r="Q292" s="182">
        <v>0.74327</v>
      </c>
      <c r="R292" s="182">
        <f>Q292*H292</f>
        <v>44.596199999999996</v>
      </c>
      <c r="S292" s="182">
        <v>0</v>
      </c>
      <c r="T292" s="183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4" t="s">
        <v>152</v>
      </c>
      <c r="AT292" s="184" t="s">
        <v>147</v>
      </c>
      <c r="AU292" s="184" t="s">
        <v>82</v>
      </c>
      <c r="AY292" s="17" t="s">
        <v>145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7" t="s">
        <v>80</v>
      </c>
      <c r="BK292" s="185">
        <f>ROUND(I292*H292,2)</f>
        <v>0</v>
      </c>
      <c r="BL292" s="17" t="s">
        <v>152</v>
      </c>
      <c r="BM292" s="184" t="s">
        <v>2068</v>
      </c>
    </row>
    <row r="293" spans="1:47" s="2" customFormat="1" ht="11.25">
      <c r="A293" s="34"/>
      <c r="B293" s="35"/>
      <c r="C293" s="36"/>
      <c r="D293" s="186" t="s">
        <v>154</v>
      </c>
      <c r="E293" s="36"/>
      <c r="F293" s="187" t="s">
        <v>1391</v>
      </c>
      <c r="G293" s="36"/>
      <c r="H293" s="36"/>
      <c r="I293" s="188"/>
      <c r="J293" s="36"/>
      <c r="K293" s="36"/>
      <c r="L293" s="39"/>
      <c r="M293" s="189"/>
      <c r="N293" s="190"/>
      <c r="O293" s="64"/>
      <c r="P293" s="64"/>
      <c r="Q293" s="64"/>
      <c r="R293" s="64"/>
      <c r="S293" s="64"/>
      <c r="T293" s="65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154</v>
      </c>
      <c r="AU293" s="17" t="s">
        <v>82</v>
      </c>
    </row>
    <row r="294" spans="2:51" s="13" customFormat="1" ht="11.25">
      <c r="B294" s="192"/>
      <c r="C294" s="193"/>
      <c r="D294" s="186" t="s">
        <v>158</v>
      </c>
      <c r="E294" s="194" t="s">
        <v>19</v>
      </c>
      <c r="F294" s="195" t="s">
        <v>2029</v>
      </c>
      <c r="G294" s="193"/>
      <c r="H294" s="196">
        <v>60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158</v>
      </c>
      <c r="AU294" s="202" t="s">
        <v>82</v>
      </c>
      <c r="AV294" s="13" t="s">
        <v>82</v>
      </c>
      <c r="AW294" s="13" t="s">
        <v>33</v>
      </c>
      <c r="AX294" s="13" t="s">
        <v>72</v>
      </c>
      <c r="AY294" s="202" t="s">
        <v>145</v>
      </c>
    </row>
    <row r="295" spans="1:65" s="2" customFormat="1" ht="14.45" customHeight="1">
      <c r="A295" s="34"/>
      <c r="B295" s="35"/>
      <c r="C295" s="173" t="s">
        <v>708</v>
      </c>
      <c r="D295" s="173" t="s">
        <v>147</v>
      </c>
      <c r="E295" s="174" t="s">
        <v>2069</v>
      </c>
      <c r="F295" s="175" t="s">
        <v>2070</v>
      </c>
      <c r="G295" s="176" t="s">
        <v>150</v>
      </c>
      <c r="H295" s="177">
        <v>4.392</v>
      </c>
      <c r="I295" s="178"/>
      <c r="J295" s="179">
        <f>ROUND(I295*H295,2)</f>
        <v>0</v>
      </c>
      <c r="K295" s="175" t="s">
        <v>151</v>
      </c>
      <c r="L295" s="39"/>
      <c r="M295" s="180" t="s">
        <v>19</v>
      </c>
      <c r="N295" s="181" t="s">
        <v>43</v>
      </c>
      <c r="O295" s="64"/>
      <c r="P295" s="182">
        <f>O295*H295</f>
        <v>0</v>
      </c>
      <c r="Q295" s="182">
        <v>1.28781</v>
      </c>
      <c r="R295" s="182">
        <f>Q295*H295</f>
        <v>5.65606152</v>
      </c>
      <c r="S295" s="182">
        <v>0</v>
      </c>
      <c r="T295" s="183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4" t="s">
        <v>152</v>
      </c>
      <c r="AT295" s="184" t="s">
        <v>147</v>
      </c>
      <c r="AU295" s="184" t="s">
        <v>82</v>
      </c>
      <c r="AY295" s="17" t="s">
        <v>145</v>
      </c>
      <c r="BE295" s="185">
        <f>IF(N295="základní",J295,0)</f>
        <v>0</v>
      </c>
      <c r="BF295" s="185">
        <f>IF(N295="snížená",J295,0)</f>
        <v>0</v>
      </c>
      <c r="BG295" s="185">
        <f>IF(N295="zákl. přenesená",J295,0)</f>
        <v>0</v>
      </c>
      <c r="BH295" s="185">
        <f>IF(N295="sníž. přenesená",J295,0)</f>
        <v>0</v>
      </c>
      <c r="BI295" s="185">
        <f>IF(N295="nulová",J295,0)</f>
        <v>0</v>
      </c>
      <c r="BJ295" s="17" t="s">
        <v>80</v>
      </c>
      <c r="BK295" s="185">
        <f>ROUND(I295*H295,2)</f>
        <v>0</v>
      </c>
      <c r="BL295" s="17" t="s">
        <v>152</v>
      </c>
      <c r="BM295" s="184" t="s">
        <v>2071</v>
      </c>
    </row>
    <row r="296" spans="1:47" s="2" customFormat="1" ht="19.5">
      <c r="A296" s="34"/>
      <c r="B296" s="35"/>
      <c r="C296" s="36"/>
      <c r="D296" s="186" t="s">
        <v>154</v>
      </c>
      <c r="E296" s="36"/>
      <c r="F296" s="187" t="s">
        <v>2072</v>
      </c>
      <c r="G296" s="36"/>
      <c r="H296" s="36"/>
      <c r="I296" s="188"/>
      <c r="J296" s="36"/>
      <c r="K296" s="36"/>
      <c r="L296" s="39"/>
      <c r="M296" s="189"/>
      <c r="N296" s="190"/>
      <c r="O296" s="64"/>
      <c r="P296" s="64"/>
      <c r="Q296" s="64"/>
      <c r="R296" s="64"/>
      <c r="S296" s="64"/>
      <c r="T296" s="65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154</v>
      </c>
      <c r="AU296" s="17" t="s">
        <v>82</v>
      </c>
    </row>
    <row r="297" spans="2:51" s="13" customFormat="1" ht="11.25">
      <c r="B297" s="192"/>
      <c r="C297" s="193"/>
      <c r="D297" s="186" t="s">
        <v>158</v>
      </c>
      <c r="E297" s="194" t="s">
        <v>19</v>
      </c>
      <c r="F297" s="195" t="s">
        <v>2073</v>
      </c>
      <c r="G297" s="193"/>
      <c r="H297" s="196">
        <v>4.392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158</v>
      </c>
      <c r="AU297" s="202" t="s">
        <v>82</v>
      </c>
      <c r="AV297" s="13" t="s">
        <v>82</v>
      </c>
      <c r="AW297" s="13" t="s">
        <v>33</v>
      </c>
      <c r="AX297" s="13" t="s">
        <v>72</v>
      </c>
      <c r="AY297" s="202" t="s">
        <v>145</v>
      </c>
    </row>
    <row r="298" spans="1:65" s="2" customFormat="1" ht="14.45" customHeight="1">
      <c r="A298" s="34"/>
      <c r="B298" s="35"/>
      <c r="C298" s="173" t="s">
        <v>717</v>
      </c>
      <c r="D298" s="173" t="s">
        <v>147</v>
      </c>
      <c r="E298" s="174" t="s">
        <v>2074</v>
      </c>
      <c r="F298" s="175" t="s">
        <v>2075</v>
      </c>
      <c r="G298" s="176" t="s">
        <v>150</v>
      </c>
      <c r="H298" s="177">
        <v>80</v>
      </c>
      <c r="I298" s="178"/>
      <c r="J298" s="179">
        <f>ROUND(I298*H298,2)</f>
        <v>0</v>
      </c>
      <c r="K298" s="175" t="s">
        <v>151</v>
      </c>
      <c r="L298" s="39"/>
      <c r="M298" s="180" t="s">
        <v>19</v>
      </c>
      <c r="N298" s="181" t="s">
        <v>43</v>
      </c>
      <c r="O298" s="64"/>
      <c r="P298" s="182">
        <f>O298*H298</f>
        <v>0</v>
      </c>
      <c r="Q298" s="182">
        <v>1.28781</v>
      </c>
      <c r="R298" s="182">
        <f>Q298*H298</f>
        <v>103.0248</v>
      </c>
      <c r="S298" s="182">
        <v>0</v>
      </c>
      <c r="T298" s="183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4" t="s">
        <v>152</v>
      </c>
      <c r="AT298" s="184" t="s">
        <v>147</v>
      </c>
      <c r="AU298" s="184" t="s">
        <v>82</v>
      </c>
      <c r="AY298" s="17" t="s">
        <v>145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7" t="s">
        <v>80</v>
      </c>
      <c r="BK298" s="185">
        <f>ROUND(I298*H298,2)</f>
        <v>0</v>
      </c>
      <c r="BL298" s="17" t="s">
        <v>152</v>
      </c>
      <c r="BM298" s="184" t="s">
        <v>2076</v>
      </c>
    </row>
    <row r="299" spans="1:47" s="2" customFormat="1" ht="19.5">
      <c r="A299" s="34"/>
      <c r="B299" s="35"/>
      <c r="C299" s="36"/>
      <c r="D299" s="186" t="s">
        <v>154</v>
      </c>
      <c r="E299" s="36"/>
      <c r="F299" s="187" t="s">
        <v>2077</v>
      </c>
      <c r="G299" s="36"/>
      <c r="H299" s="36"/>
      <c r="I299" s="188"/>
      <c r="J299" s="36"/>
      <c r="K299" s="36"/>
      <c r="L299" s="39"/>
      <c r="M299" s="189"/>
      <c r="N299" s="190"/>
      <c r="O299" s="64"/>
      <c r="P299" s="64"/>
      <c r="Q299" s="64"/>
      <c r="R299" s="64"/>
      <c r="S299" s="64"/>
      <c r="T299" s="65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154</v>
      </c>
      <c r="AU299" s="17" t="s">
        <v>82</v>
      </c>
    </row>
    <row r="300" spans="2:51" s="13" customFormat="1" ht="11.25">
      <c r="B300" s="192"/>
      <c r="C300" s="193"/>
      <c r="D300" s="186" t="s">
        <v>158</v>
      </c>
      <c r="E300" s="194" t="s">
        <v>19</v>
      </c>
      <c r="F300" s="195" t="s">
        <v>2078</v>
      </c>
      <c r="G300" s="193"/>
      <c r="H300" s="196">
        <v>80</v>
      </c>
      <c r="I300" s="197"/>
      <c r="J300" s="193"/>
      <c r="K300" s="193"/>
      <c r="L300" s="198"/>
      <c r="M300" s="199"/>
      <c r="N300" s="200"/>
      <c r="O300" s="200"/>
      <c r="P300" s="200"/>
      <c r="Q300" s="200"/>
      <c r="R300" s="200"/>
      <c r="S300" s="200"/>
      <c r="T300" s="201"/>
      <c r="AT300" s="202" t="s">
        <v>158</v>
      </c>
      <c r="AU300" s="202" t="s">
        <v>82</v>
      </c>
      <c r="AV300" s="13" t="s">
        <v>82</v>
      </c>
      <c r="AW300" s="13" t="s">
        <v>33</v>
      </c>
      <c r="AX300" s="13" t="s">
        <v>72</v>
      </c>
      <c r="AY300" s="202" t="s">
        <v>145</v>
      </c>
    </row>
    <row r="301" spans="2:63" s="12" customFormat="1" ht="22.9" customHeight="1">
      <c r="B301" s="157"/>
      <c r="C301" s="158"/>
      <c r="D301" s="159" t="s">
        <v>71</v>
      </c>
      <c r="E301" s="171" t="s">
        <v>178</v>
      </c>
      <c r="F301" s="171" t="s">
        <v>276</v>
      </c>
      <c r="G301" s="158"/>
      <c r="H301" s="158"/>
      <c r="I301" s="161"/>
      <c r="J301" s="172">
        <f>BK301</f>
        <v>0</v>
      </c>
      <c r="K301" s="158"/>
      <c r="L301" s="163"/>
      <c r="M301" s="164"/>
      <c r="N301" s="165"/>
      <c r="O301" s="165"/>
      <c r="P301" s="166">
        <f>SUM(P302:P313)</f>
        <v>0</v>
      </c>
      <c r="Q301" s="165"/>
      <c r="R301" s="166">
        <f>SUM(R302:R313)</f>
        <v>14.002559999999999</v>
      </c>
      <c r="S301" s="165"/>
      <c r="T301" s="167">
        <f>SUM(T302:T313)</f>
        <v>0</v>
      </c>
      <c r="AR301" s="168" t="s">
        <v>80</v>
      </c>
      <c r="AT301" s="169" t="s">
        <v>71</v>
      </c>
      <c r="AU301" s="169" t="s">
        <v>80</v>
      </c>
      <c r="AY301" s="168" t="s">
        <v>145</v>
      </c>
      <c r="BK301" s="170">
        <f>SUM(BK302:BK313)</f>
        <v>0</v>
      </c>
    </row>
    <row r="302" spans="1:65" s="2" customFormat="1" ht="14.45" customHeight="1">
      <c r="A302" s="34"/>
      <c r="B302" s="35"/>
      <c r="C302" s="173" t="s">
        <v>725</v>
      </c>
      <c r="D302" s="173" t="s">
        <v>147</v>
      </c>
      <c r="E302" s="174" t="s">
        <v>563</v>
      </c>
      <c r="F302" s="175" t="s">
        <v>564</v>
      </c>
      <c r="G302" s="176" t="s">
        <v>150</v>
      </c>
      <c r="H302" s="177">
        <v>78.507</v>
      </c>
      <c r="I302" s="178"/>
      <c r="J302" s="179">
        <f>ROUND(I302*H302,2)</f>
        <v>0</v>
      </c>
      <c r="K302" s="175" t="s">
        <v>151</v>
      </c>
      <c r="L302" s="39"/>
      <c r="M302" s="180" t="s">
        <v>19</v>
      </c>
      <c r="N302" s="181" t="s">
        <v>43</v>
      </c>
      <c r="O302" s="64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152</v>
      </c>
      <c r="AT302" s="184" t="s">
        <v>147</v>
      </c>
      <c r="AU302" s="184" t="s">
        <v>82</v>
      </c>
      <c r="AY302" s="17" t="s">
        <v>145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7" t="s">
        <v>80</v>
      </c>
      <c r="BK302" s="185">
        <f>ROUND(I302*H302,2)</f>
        <v>0</v>
      </c>
      <c r="BL302" s="17" t="s">
        <v>152</v>
      </c>
      <c r="BM302" s="184" t="s">
        <v>2079</v>
      </c>
    </row>
    <row r="303" spans="1:47" s="2" customFormat="1" ht="19.5">
      <c r="A303" s="34"/>
      <c r="B303" s="35"/>
      <c r="C303" s="36"/>
      <c r="D303" s="186" t="s">
        <v>154</v>
      </c>
      <c r="E303" s="36"/>
      <c r="F303" s="187" t="s">
        <v>566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154</v>
      </c>
      <c r="AU303" s="17" t="s">
        <v>82</v>
      </c>
    </row>
    <row r="304" spans="2:51" s="13" customFormat="1" ht="11.25">
      <c r="B304" s="192"/>
      <c r="C304" s="193"/>
      <c r="D304" s="186" t="s">
        <v>158</v>
      </c>
      <c r="E304" s="194" t="s">
        <v>19</v>
      </c>
      <c r="F304" s="195" t="s">
        <v>2080</v>
      </c>
      <c r="G304" s="193"/>
      <c r="H304" s="196">
        <v>78.507</v>
      </c>
      <c r="I304" s="197"/>
      <c r="J304" s="193"/>
      <c r="K304" s="193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158</v>
      </c>
      <c r="AU304" s="202" t="s">
        <v>82</v>
      </c>
      <c r="AV304" s="13" t="s">
        <v>82</v>
      </c>
      <c r="AW304" s="13" t="s">
        <v>33</v>
      </c>
      <c r="AX304" s="13" t="s">
        <v>72</v>
      </c>
      <c r="AY304" s="202" t="s">
        <v>145</v>
      </c>
    </row>
    <row r="305" spans="1:65" s="2" customFormat="1" ht="14.45" customHeight="1">
      <c r="A305" s="34"/>
      <c r="B305" s="35"/>
      <c r="C305" s="173" t="s">
        <v>732</v>
      </c>
      <c r="D305" s="173" t="s">
        <v>147</v>
      </c>
      <c r="E305" s="174" t="s">
        <v>2081</v>
      </c>
      <c r="F305" s="175" t="s">
        <v>2082</v>
      </c>
      <c r="G305" s="176" t="s">
        <v>150</v>
      </c>
      <c r="H305" s="177">
        <v>78.507</v>
      </c>
      <c r="I305" s="178"/>
      <c r="J305" s="179">
        <f>ROUND(I305*H305,2)</f>
        <v>0</v>
      </c>
      <c r="K305" s="175" t="s">
        <v>151</v>
      </c>
      <c r="L305" s="39"/>
      <c r="M305" s="180" t="s">
        <v>19</v>
      </c>
      <c r="N305" s="181" t="s">
        <v>43</v>
      </c>
      <c r="O305" s="64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4" t="s">
        <v>152</v>
      </c>
      <c r="AT305" s="184" t="s">
        <v>147</v>
      </c>
      <c r="AU305" s="184" t="s">
        <v>82</v>
      </c>
      <c r="AY305" s="17" t="s">
        <v>145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7" t="s">
        <v>80</v>
      </c>
      <c r="BK305" s="185">
        <f>ROUND(I305*H305,2)</f>
        <v>0</v>
      </c>
      <c r="BL305" s="17" t="s">
        <v>152</v>
      </c>
      <c r="BM305" s="184" t="s">
        <v>2083</v>
      </c>
    </row>
    <row r="306" spans="1:47" s="2" customFormat="1" ht="11.25">
      <c r="A306" s="34"/>
      <c r="B306" s="35"/>
      <c r="C306" s="36"/>
      <c r="D306" s="186" t="s">
        <v>154</v>
      </c>
      <c r="E306" s="36"/>
      <c r="F306" s="187" t="s">
        <v>2084</v>
      </c>
      <c r="G306" s="36"/>
      <c r="H306" s="36"/>
      <c r="I306" s="188"/>
      <c r="J306" s="36"/>
      <c r="K306" s="36"/>
      <c r="L306" s="39"/>
      <c r="M306" s="189"/>
      <c r="N306" s="190"/>
      <c r="O306" s="64"/>
      <c r="P306" s="64"/>
      <c r="Q306" s="64"/>
      <c r="R306" s="64"/>
      <c r="S306" s="64"/>
      <c r="T306" s="65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154</v>
      </c>
      <c r="AU306" s="17" t="s">
        <v>82</v>
      </c>
    </row>
    <row r="307" spans="2:51" s="13" customFormat="1" ht="11.25">
      <c r="B307" s="192"/>
      <c r="C307" s="193"/>
      <c r="D307" s="186" t="s">
        <v>158</v>
      </c>
      <c r="E307" s="194" t="s">
        <v>19</v>
      </c>
      <c r="F307" s="195" t="s">
        <v>2085</v>
      </c>
      <c r="G307" s="193"/>
      <c r="H307" s="196">
        <v>78.507</v>
      </c>
      <c r="I307" s="197"/>
      <c r="J307" s="193"/>
      <c r="K307" s="193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158</v>
      </c>
      <c r="AU307" s="202" t="s">
        <v>82</v>
      </c>
      <c r="AV307" s="13" t="s">
        <v>82</v>
      </c>
      <c r="AW307" s="13" t="s">
        <v>33</v>
      </c>
      <c r="AX307" s="13" t="s">
        <v>72</v>
      </c>
      <c r="AY307" s="202" t="s">
        <v>145</v>
      </c>
    </row>
    <row r="308" spans="1:65" s="2" customFormat="1" ht="14.45" customHeight="1">
      <c r="A308" s="34"/>
      <c r="B308" s="35"/>
      <c r="C308" s="173" t="s">
        <v>738</v>
      </c>
      <c r="D308" s="173" t="s">
        <v>147</v>
      </c>
      <c r="E308" s="174" t="s">
        <v>2086</v>
      </c>
      <c r="F308" s="175" t="s">
        <v>2087</v>
      </c>
      <c r="G308" s="176" t="s">
        <v>150</v>
      </c>
      <c r="H308" s="177">
        <v>18</v>
      </c>
      <c r="I308" s="178"/>
      <c r="J308" s="179">
        <f>ROUND(I308*H308,2)</f>
        <v>0</v>
      </c>
      <c r="K308" s="175" t="s">
        <v>151</v>
      </c>
      <c r="L308" s="39"/>
      <c r="M308" s="180" t="s">
        <v>19</v>
      </c>
      <c r="N308" s="181" t="s">
        <v>43</v>
      </c>
      <c r="O308" s="64"/>
      <c r="P308" s="182">
        <f>O308*H308</f>
        <v>0</v>
      </c>
      <c r="Q308" s="182">
        <v>0.62652</v>
      </c>
      <c r="R308" s="182">
        <f>Q308*H308</f>
        <v>11.27736</v>
      </c>
      <c r="S308" s="182">
        <v>0</v>
      </c>
      <c r="T308" s="183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4" t="s">
        <v>152</v>
      </c>
      <c r="AT308" s="184" t="s">
        <v>147</v>
      </c>
      <c r="AU308" s="184" t="s">
        <v>82</v>
      </c>
      <c r="AY308" s="17" t="s">
        <v>145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7" t="s">
        <v>80</v>
      </c>
      <c r="BK308" s="185">
        <f>ROUND(I308*H308,2)</f>
        <v>0</v>
      </c>
      <c r="BL308" s="17" t="s">
        <v>152</v>
      </c>
      <c r="BM308" s="184" t="s">
        <v>2088</v>
      </c>
    </row>
    <row r="309" spans="1:47" s="2" customFormat="1" ht="19.5">
      <c r="A309" s="34"/>
      <c r="B309" s="35"/>
      <c r="C309" s="36"/>
      <c r="D309" s="186" t="s">
        <v>154</v>
      </c>
      <c r="E309" s="36"/>
      <c r="F309" s="187" t="s">
        <v>2089</v>
      </c>
      <c r="G309" s="36"/>
      <c r="H309" s="36"/>
      <c r="I309" s="188"/>
      <c r="J309" s="36"/>
      <c r="K309" s="36"/>
      <c r="L309" s="39"/>
      <c r="M309" s="189"/>
      <c r="N309" s="190"/>
      <c r="O309" s="64"/>
      <c r="P309" s="64"/>
      <c r="Q309" s="64"/>
      <c r="R309" s="64"/>
      <c r="S309" s="64"/>
      <c r="T309" s="6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154</v>
      </c>
      <c r="AU309" s="17" t="s">
        <v>82</v>
      </c>
    </row>
    <row r="310" spans="2:51" s="13" customFormat="1" ht="11.25">
      <c r="B310" s="192"/>
      <c r="C310" s="193"/>
      <c r="D310" s="186" t="s">
        <v>158</v>
      </c>
      <c r="E310" s="194" t="s">
        <v>19</v>
      </c>
      <c r="F310" s="195" t="s">
        <v>2039</v>
      </c>
      <c r="G310" s="193"/>
      <c r="H310" s="196">
        <v>18</v>
      </c>
      <c r="I310" s="197"/>
      <c r="J310" s="193"/>
      <c r="K310" s="193"/>
      <c r="L310" s="198"/>
      <c r="M310" s="199"/>
      <c r="N310" s="200"/>
      <c r="O310" s="200"/>
      <c r="P310" s="200"/>
      <c r="Q310" s="200"/>
      <c r="R310" s="200"/>
      <c r="S310" s="200"/>
      <c r="T310" s="201"/>
      <c r="AT310" s="202" t="s">
        <v>158</v>
      </c>
      <c r="AU310" s="202" t="s">
        <v>82</v>
      </c>
      <c r="AV310" s="13" t="s">
        <v>82</v>
      </c>
      <c r="AW310" s="13" t="s">
        <v>33</v>
      </c>
      <c r="AX310" s="13" t="s">
        <v>72</v>
      </c>
      <c r="AY310" s="202" t="s">
        <v>145</v>
      </c>
    </row>
    <row r="311" spans="1:65" s="2" customFormat="1" ht="14.45" customHeight="1">
      <c r="A311" s="34"/>
      <c r="B311" s="35"/>
      <c r="C311" s="173" t="s">
        <v>2090</v>
      </c>
      <c r="D311" s="173" t="s">
        <v>147</v>
      </c>
      <c r="E311" s="174" t="s">
        <v>2091</v>
      </c>
      <c r="F311" s="175" t="s">
        <v>2092</v>
      </c>
      <c r="G311" s="176" t="s">
        <v>150</v>
      </c>
      <c r="H311" s="177">
        <v>18</v>
      </c>
      <c r="I311" s="178"/>
      <c r="J311" s="179">
        <f>ROUND(I311*H311,2)</f>
        <v>0</v>
      </c>
      <c r="K311" s="175" t="s">
        <v>151</v>
      </c>
      <c r="L311" s="39"/>
      <c r="M311" s="180" t="s">
        <v>19</v>
      </c>
      <c r="N311" s="181" t="s">
        <v>43</v>
      </c>
      <c r="O311" s="64"/>
      <c r="P311" s="182">
        <f>O311*H311</f>
        <v>0</v>
      </c>
      <c r="Q311" s="182">
        <v>0.1514</v>
      </c>
      <c r="R311" s="182">
        <f>Q311*H311</f>
        <v>2.7252</v>
      </c>
      <c r="S311" s="182">
        <v>0</v>
      </c>
      <c r="T311" s="18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4" t="s">
        <v>152</v>
      </c>
      <c r="AT311" s="184" t="s">
        <v>147</v>
      </c>
      <c r="AU311" s="184" t="s">
        <v>82</v>
      </c>
      <c r="AY311" s="17" t="s">
        <v>145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7" t="s">
        <v>80</v>
      </c>
      <c r="BK311" s="185">
        <f>ROUND(I311*H311,2)</f>
        <v>0</v>
      </c>
      <c r="BL311" s="17" t="s">
        <v>152</v>
      </c>
      <c r="BM311" s="184" t="s">
        <v>2093</v>
      </c>
    </row>
    <row r="312" spans="1:47" s="2" customFormat="1" ht="11.25">
      <c r="A312" s="34"/>
      <c r="B312" s="35"/>
      <c r="C312" s="36"/>
      <c r="D312" s="186" t="s">
        <v>154</v>
      </c>
      <c r="E312" s="36"/>
      <c r="F312" s="187" t="s">
        <v>2094</v>
      </c>
      <c r="G312" s="36"/>
      <c r="H312" s="36"/>
      <c r="I312" s="188"/>
      <c r="J312" s="36"/>
      <c r="K312" s="36"/>
      <c r="L312" s="39"/>
      <c r="M312" s="189"/>
      <c r="N312" s="190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154</v>
      </c>
      <c r="AU312" s="17" t="s">
        <v>82</v>
      </c>
    </row>
    <row r="313" spans="2:51" s="13" customFormat="1" ht="11.25">
      <c r="B313" s="192"/>
      <c r="C313" s="193"/>
      <c r="D313" s="186" t="s">
        <v>158</v>
      </c>
      <c r="E313" s="194" t="s">
        <v>19</v>
      </c>
      <c r="F313" s="195" t="s">
        <v>2039</v>
      </c>
      <c r="G313" s="193"/>
      <c r="H313" s="196">
        <v>18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158</v>
      </c>
      <c r="AU313" s="202" t="s">
        <v>82</v>
      </c>
      <c r="AV313" s="13" t="s">
        <v>82</v>
      </c>
      <c r="AW313" s="13" t="s">
        <v>33</v>
      </c>
      <c r="AX313" s="13" t="s">
        <v>72</v>
      </c>
      <c r="AY313" s="202" t="s">
        <v>145</v>
      </c>
    </row>
    <row r="314" spans="2:63" s="12" customFormat="1" ht="22.9" customHeight="1">
      <c r="B314" s="157"/>
      <c r="C314" s="158"/>
      <c r="D314" s="159" t="s">
        <v>71</v>
      </c>
      <c r="E314" s="171" t="s">
        <v>184</v>
      </c>
      <c r="F314" s="171" t="s">
        <v>2095</v>
      </c>
      <c r="G314" s="158"/>
      <c r="H314" s="158"/>
      <c r="I314" s="161"/>
      <c r="J314" s="172">
        <f>BK314</f>
        <v>0</v>
      </c>
      <c r="K314" s="158"/>
      <c r="L314" s="163"/>
      <c r="M314" s="164"/>
      <c r="N314" s="165"/>
      <c r="O314" s="165"/>
      <c r="P314" s="166">
        <f>SUM(P315:P320)</f>
        <v>0</v>
      </c>
      <c r="Q314" s="165"/>
      <c r="R314" s="166">
        <f>SUM(R315:R320)</f>
        <v>0.02356988</v>
      </c>
      <c r="S314" s="165"/>
      <c r="T314" s="167">
        <f>SUM(T315:T320)</f>
        <v>0</v>
      </c>
      <c r="AR314" s="168" t="s">
        <v>80</v>
      </c>
      <c r="AT314" s="169" t="s">
        <v>71</v>
      </c>
      <c r="AU314" s="169" t="s">
        <v>80</v>
      </c>
      <c r="AY314" s="168" t="s">
        <v>145</v>
      </c>
      <c r="BK314" s="170">
        <f>SUM(BK315:BK320)</f>
        <v>0</v>
      </c>
    </row>
    <row r="315" spans="1:65" s="2" customFormat="1" ht="14.45" customHeight="1">
      <c r="A315" s="34"/>
      <c r="B315" s="35"/>
      <c r="C315" s="173" t="s">
        <v>2096</v>
      </c>
      <c r="D315" s="173" t="s">
        <v>147</v>
      </c>
      <c r="E315" s="174" t="s">
        <v>2097</v>
      </c>
      <c r="F315" s="175" t="s">
        <v>2098</v>
      </c>
      <c r="G315" s="176" t="s">
        <v>150</v>
      </c>
      <c r="H315" s="177">
        <v>22.928</v>
      </c>
      <c r="I315" s="178"/>
      <c r="J315" s="179">
        <f>ROUND(I315*H315,2)</f>
        <v>0</v>
      </c>
      <c r="K315" s="175" t="s">
        <v>151</v>
      </c>
      <c r="L315" s="39"/>
      <c r="M315" s="180" t="s">
        <v>19</v>
      </c>
      <c r="N315" s="181" t="s">
        <v>43</v>
      </c>
      <c r="O315" s="64"/>
      <c r="P315" s="182">
        <f>O315*H315</f>
        <v>0</v>
      </c>
      <c r="Q315" s="182">
        <v>0.00082</v>
      </c>
      <c r="R315" s="182">
        <f>Q315*H315</f>
        <v>0.018800960000000002</v>
      </c>
      <c r="S315" s="182">
        <v>0</v>
      </c>
      <c r="T315" s="183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4" t="s">
        <v>152</v>
      </c>
      <c r="AT315" s="184" t="s">
        <v>147</v>
      </c>
      <c r="AU315" s="184" t="s">
        <v>82</v>
      </c>
      <c r="AY315" s="17" t="s">
        <v>145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7" t="s">
        <v>80</v>
      </c>
      <c r="BK315" s="185">
        <f>ROUND(I315*H315,2)</f>
        <v>0</v>
      </c>
      <c r="BL315" s="17" t="s">
        <v>152</v>
      </c>
      <c r="BM315" s="184" t="s">
        <v>2099</v>
      </c>
    </row>
    <row r="316" spans="1:47" s="2" customFormat="1" ht="11.25">
      <c r="A316" s="34"/>
      <c r="B316" s="35"/>
      <c r="C316" s="36"/>
      <c r="D316" s="186" t="s">
        <v>154</v>
      </c>
      <c r="E316" s="36"/>
      <c r="F316" s="187" t="s">
        <v>2100</v>
      </c>
      <c r="G316" s="36"/>
      <c r="H316" s="36"/>
      <c r="I316" s="188"/>
      <c r="J316" s="36"/>
      <c r="K316" s="36"/>
      <c r="L316" s="39"/>
      <c r="M316" s="189"/>
      <c r="N316" s="190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154</v>
      </c>
      <c r="AU316" s="17" t="s">
        <v>82</v>
      </c>
    </row>
    <row r="317" spans="2:51" s="13" customFormat="1" ht="11.25">
      <c r="B317" s="192"/>
      <c r="C317" s="193"/>
      <c r="D317" s="186" t="s">
        <v>158</v>
      </c>
      <c r="E317" s="194" t="s">
        <v>19</v>
      </c>
      <c r="F317" s="195" t="s">
        <v>2101</v>
      </c>
      <c r="G317" s="193"/>
      <c r="H317" s="196">
        <v>22.928</v>
      </c>
      <c r="I317" s="197"/>
      <c r="J317" s="193"/>
      <c r="K317" s="193"/>
      <c r="L317" s="198"/>
      <c r="M317" s="199"/>
      <c r="N317" s="200"/>
      <c r="O317" s="200"/>
      <c r="P317" s="200"/>
      <c r="Q317" s="200"/>
      <c r="R317" s="200"/>
      <c r="S317" s="200"/>
      <c r="T317" s="201"/>
      <c r="AT317" s="202" t="s">
        <v>158</v>
      </c>
      <c r="AU317" s="202" t="s">
        <v>82</v>
      </c>
      <c r="AV317" s="13" t="s">
        <v>82</v>
      </c>
      <c r="AW317" s="13" t="s">
        <v>33</v>
      </c>
      <c r="AX317" s="13" t="s">
        <v>72</v>
      </c>
      <c r="AY317" s="202" t="s">
        <v>145</v>
      </c>
    </row>
    <row r="318" spans="1:65" s="2" customFormat="1" ht="14.45" customHeight="1">
      <c r="A318" s="34"/>
      <c r="B318" s="35"/>
      <c r="C318" s="173" t="s">
        <v>2102</v>
      </c>
      <c r="D318" s="173" t="s">
        <v>147</v>
      </c>
      <c r="E318" s="174" t="s">
        <v>2103</v>
      </c>
      <c r="F318" s="175" t="s">
        <v>2104</v>
      </c>
      <c r="G318" s="176" t="s">
        <v>150</v>
      </c>
      <c r="H318" s="177">
        <v>9.171</v>
      </c>
      <c r="I318" s="178"/>
      <c r="J318" s="179">
        <f>ROUND(I318*H318,2)</f>
        <v>0</v>
      </c>
      <c r="K318" s="175" t="s">
        <v>151</v>
      </c>
      <c r="L318" s="39"/>
      <c r="M318" s="180" t="s">
        <v>19</v>
      </c>
      <c r="N318" s="181" t="s">
        <v>43</v>
      </c>
      <c r="O318" s="64"/>
      <c r="P318" s="182">
        <f>O318*H318</f>
        <v>0</v>
      </c>
      <c r="Q318" s="182">
        <v>0.00052</v>
      </c>
      <c r="R318" s="182">
        <f>Q318*H318</f>
        <v>0.004768919999999999</v>
      </c>
      <c r="S318" s="182">
        <v>0</v>
      </c>
      <c r="T318" s="183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4" t="s">
        <v>152</v>
      </c>
      <c r="AT318" s="184" t="s">
        <v>147</v>
      </c>
      <c r="AU318" s="184" t="s">
        <v>82</v>
      </c>
      <c r="AY318" s="17" t="s">
        <v>145</v>
      </c>
      <c r="BE318" s="185">
        <f>IF(N318="základní",J318,0)</f>
        <v>0</v>
      </c>
      <c r="BF318" s="185">
        <f>IF(N318="snížená",J318,0)</f>
        <v>0</v>
      </c>
      <c r="BG318" s="185">
        <f>IF(N318="zákl. přenesená",J318,0)</f>
        <v>0</v>
      </c>
      <c r="BH318" s="185">
        <f>IF(N318="sníž. přenesená",J318,0)</f>
        <v>0</v>
      </c>
      <c r="BI318" s="185">
        <f>IF(N318="nulová",J318,0)</f>
        <v>0</v>
      </c>
      <c r="BJ318" s="17" t="s">
        <v>80</v>
      </c>
      <c r="BK318" s="185">
        <f>ROUND(I318*H318,2)</f>
        <v>0</v>
      </c>
      <c r="BL318" s="17" t="s">
        <v>152</v>
      </c>
      <c r="BM318" s="184" t="s">
        <v>2105</v>
      </c>
    </row>
    <row r="319" spans="1:47" s="2" customFormat="1" ht="11.25">
      <c r="A319" s="34"/>
      <c r="B319" s="35"/>
      <c r="C319" s="36"/>
      <c r="D319" s="186" t="s">
        <v>154</v>
      </c>
      <c r="E319" s="36"/>
      <c r="F319" s="187" t="s">
        <v>2106</v>
      </c>
      <c r="G319" s="36"/>
      <c r="H319" s="36"/>
      <c r="I319" s="188"/>
      <c r="J319" s="36"/>
      <c r="K319" s="36"/>
      <c r="L319" s="39"/>
      <c r="M319" s="189"/>
      <c r="N319" s="190"/>
      <c r="O319" s="64"/>
      <c r="P319" s="64"/>
      <c r="Q319" s="64"/>
      <c r="R319" s="64"/>
      <c r="S319" s="64"/>
      <c r="T319" s="6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154</v>
      </c>
      <c r="AU319" s="17" t="s">
        <v>82</v>
      </c>
    </row>
    <row r="320" spans="2:51" s="13" customFormat="1" ht="11.25">
      <c r="B320" s="192"/>
      <c r="C320" s="193"/>
      <c r="D320" s="186" t="s">
        <v>158</v>
      </c>
      <c r="E320" s="194" t="s">
        <v>19</v>
      </c>
      <c r="F320" s="195" t="s">
        <v>2107</v>
      </c>
      <c r="G320" s="193"/>
      <c r="H320" s="196">
        <v>9.171</v>
      </c>
      <c r="I320" s="197"/>
      <c r="J320" s="193"/>
      <c r="K320" s="193"/>
      <c r="L320" s="198"/>
      <c r="M320" s="199"/>
      <c r="N320" s="200"/>
      <c r="O320" s="200"/>
      <c r="P320" s="200"/>
      <c r="Q320" s="200"/>
      <c r="R320" s="200"/>
      <c r="S320" s="200"/>
      <c r="T320" s="201"/>
      <c r="AT320" s="202" t="s">
        <v>158</v>
      </c>
      <c r="AU320" s="202" t="s">
        <v>82</v>
      </c>
      <c r="AV320" s="13" t="s">
        <v>82</v>
      </c>
      <c r="AW320" s="13" t="s">
        <v>33</v>
      </c>
      <c r="AX320" s="13" t="s">
        <v>72</v>
      </c>
      <c r="AY320" s="202" t="s">
        <v>145</v>
      </c>
    </row>
    <row r="321" spans="2:63" s="12" customFormat="1" ht="22.9" customHeight="1">
      <c r="B321" s="157"/>
      <c r="C321" s="158"/>
      <c r="D321" s="159" t="s">
        <v>71</v>
      </c>
      <c r="E321" s="171" t="s">
        <v>202</v>
      </c>
      <c r="F321" s="171" t="s">
        <v>283</v>
      </c>
      <c r="G321" s="158"/>
      <c r="H321" s="158"/>
      <c r="I321" s="161"/>
      <c r="J321" s="172">
        <f>BK321</f>
        <v>0</v>
      </c>
      <c r="K321" s="158"/>
      <c r="L321" s="163"/>
      <c r="M321" s="164"/>
      <c r="N321" s="165"/>
      <c r="O321" s="165"/>
      <c r="P321" s="166">
        <f>SUM(P322:P363)</f>
        <v>0</v>
      </c>
      <c r="Q321" s="165"/>
      <c r="R321" s="166">
        <f>SUM(R322:R363)</f>
        <v>18.633644</v>
      </c>
      <c r="S321" s="165"/>
      <c r="T321" s="167">
        <f>SUM(T322:T363)</f>
        <v>52.25000000000001</v>
      </c>
      <c r="AR321" s="168" t="s">
        <v>80</v>
      </c>
      <c r="AT321" s="169" t="s">
        <v>71</v>
      </c>
      <c r="AU321" s="169" t="s">
        <v>80</v>
      </c>
      <c r="AY321" s="168" t="s">
        <v>145</v>
      </c>
      <c r="BK321" s="170">
        <f>SUM(BK322:BK363)</f>
        <v>0</v>
      </c>
    </row>
    <row r="322" spans="1:65" s="2" customFormat="1" ht="14.45" customHeight="1">
      <c r="A322" s="34"/>
      <c r="B322" s="35"/>
      <c r="C322" s="173" t="s">
        <v>2108</v>
      </c>
      <c r="D322" s="173" t="s">
        <v>147</v>
      </c>
      <c r="E322" s="174" t="s">
        <v>2109</v>
      </c>
      <c r="F322" s="175" t="s">
        <v>2110</v>
      </c>
      <c r="G322" s="176" t="s">
        <v>287</v>
      </c>
      <c r="H322" s="177">
        <v>45.7</v>
      </c>
      <c r="I322" s="178"/>
      <c r="J322" s="179">
        <f>ROUND(I322*H322,2)</f>
        <v>0</v>
      </c>
      <c r="K322" s="175" t="s">
        <v>151</v>
      </c>
      <c r="L322" s="39"/>
      <c r="M322" s="180" t="s">
        <v>19</v>
      </c>
      <c r="N322" s="181" t="s">
        <v>43</v>
      </c>
      <c r="O322" s="64"/>
      <c r="P322" s="182">
        <f>O322*H322</f>
        <v>0</v>
      </c>
      <c r="Q322" s="182">
        <v>0.01517</v>
      </c>
      <c r="R322" s="182">
        <f>Q322*H322</f>
        <v>0.693269</v>
      </c>
      <c r="S322" s="182">
        <v>0</v>
      </c>
      <c r="T322" s="18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4" t="s">
        <v>152</v>
      </c>
      <c r="AT322" s="184" t="s">
        <v>147</v>
      </c>
      <c r="AU322" s="184" t="s">
        <v>82</v>
      </c>
      <c r="AY322" s="17" t="s">
        <v>145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7" t="s">
        <v>80</v>
      </c>
      <c r="BK322" s="185">
        <f>ROUND(I322*H322,2)</f>
        <v>0</v>
      </c>
      <c r="BL322" s="17" t="s">
        <v>152</v>
      </c>
      <c r="BM322" s="184" t="s">
        <v>2111</v>
      </c>
    </row>
    <row r="323" spans="1:47" s="2" customFormat="1" ht="11.25">
      <c r="A323" s="34"/>
      <c r="B323" s="35"/>
      <c r="C323" s="36"/>
      <c r="D323" s="186" t="s">
        <v>154</v>
      </c>
      <c r="E323" s="36"/>
      <c r="F323" s="187" t="s">
        <v>2112</v>
      </c>
      <c r="G323" s="36"/>
      <c r="H323" s="36"/>
      <c r="I323" s="188"/>
      <c r="J323" s="36"/>
      <c r="K323" s="36"/>
      <c r="L323" s="39"/>
      <c r="M323" s="189"/>
      <c r="N323" s="190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154</v>
      </c>
      <c r="AU323" s="17" t="s">
        <v>82</v>
      </c>
    </row>
    <row r="324" spans="2:51" s="13" customFormat="1" ht="11.25">
      <c r="B324" s="192"/>
      <c r="C324" s="193"/>
      <c r="D324" s="186" t="s">
        <v>158</v>
      </c>
      <c r="E324" s="194" t="s">
        <v>19</v>
      </c>
      <c r="F324" s="195" t="s">
        <v>2113</v>
      </c>
      <c r="G324" s="193"/>
      <c r="H324" s="196">
        <v>45.7</v>
      </c>
      <c r="I324" s="197"/>
      <c r="J324" s="193"/>
      <c r="K324" s="193"/>
      <c r="L324" s="198"/>
      <c r="M324" s="199"/>
      <c r="N324" s="200"/>
      <c r="O324" s="200"/>
      <c r="P324" s="200"/>
      <c r="Q324" s="200"/>
      <c r="R324" s="200"/>
      <c r="S324" s="200"/>
      <c r="T324" s="201"/>
      <c r="AT324" s="202" t="s">
        <v>158</v>
      </c>
      <c r="AU324" s="202" t="s">
        <v>82</v>
      </c>
      <c r="AV324" s="13" t="s">
        <v>82</v>
      </c>
      <c r="AW324" s="13" t="s">
        <v>33</v>
      </c>
      <c r="AX324" s="13" t="s">
        <v>72</v>
      </c>
      <c r="AY324" s="202" t="s">
        <v>145</v>
      </c>
    </row>
    <row r="325" spans="1:65" s="2" customFormat="1" ht="14.45" customHeight="1">
      <c r="A325" s="34"/>
      <c r="B325" s="35"/>
      <c r="C325" s="173" t="s">
        <v>2114</v>
      </c>
      <c r="D325" s="173" t="s">
        <v>147</v>
      </c>
      <c r="E325" s="174" t="s">
        <v>2115</v>
      </c>
      <c r="F325" s="175" t="s">
        <v>2116</v>
      </c>
      <c r="G325" s="176" t="s">
        <v>287</v>
      </c>
      <c r="H325" s="177">
        <v>36</v>
      </c>
      <c r="I325" s="178"/>
      <c r="J325" s="179">
        <f>ROUND(I325*H325,2)</f>
        <v>0</v>
      </c>
      <c r="K325" s="175" t="s">
        <v>151</v>
      </c>
      <c r="L325" s="39"/>
      <c r="M325" s="180" t="s">
        <v>19</v>
      </c>
      <c r="N325" s="181" t="s">
        <v>43</v>
      </c>
      <c r="O325" s="64"/>
      <c r="P325" s="182">
        <f>O325*H325</f>
        <v>0</v>
      </c>
      <c r="Q325" s="182">
        <v>0.0278</v>
      </c>
      <c r="R325" s="182">
        <f>Q325*H325</f>
        <v>1.0008</v>
      </c>
      <c r="S325" s="182">
        <v>0</v>
      </c>
      <c r="T325" s="183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4" t="s">
        <v>152</v>
      </c>
      <c r="AT325" s="184" t="s">
        <v>147</v>
      </c>
      <c r="AU325" s="184" t="s">
        <v>82</v>
      </c>
      <c r="AY325" s="17" t="s">
        <v>145</v>
      </c>
      <c r="BE325" s="185">
        <f>IF(N325="základní",J325,0)</f>
        <v>0</v>
      </c>
      <c r="BF325" s="185">
        <f>IF(N325="snížená",J325,0)</f>
        <v>0</v>
      </c>
      <c r="BG325" s="185">
        <f>IF(N325="zákl. přenesená",J325,0)</f>
        <v>0</v>
      </c>
      <c r="BH325" s="185">
        <f>IF(N325="sníž. přenesená",J325,0)</f>
        <v>0</v>
      </c>
      <c r="BI325" s="185">
        <f>IF(N325="nulová",J325,0)</f>
        <v>0</v>
      </c>
      <c r="BJ325" s="17" t="s">
        <v>80</v>
      </c>
      <c r="BK325" s="185">
        <f>ROUND(I325*H325,2)</f>
        <v>0</v>
      </c>
      <c r="BL325" s="17" t="s">
        <v>152</v>
      </c>
      <c r="BM325" s="184" t="s">
        <v>2117</v>
      </c>
    </row>
    <row r="326" spans="1:47" s="2" customFormat="1" ht="11.25">
      <c r="A326" s="34"/>
      <c r="B326" s="35"/>
      <c r="C326" s="36"/>
      <c r="D326" s="186" t="s">
        <v>154</v>
      </c>
      <c r="E326" s="36"/>
      <c r="F326" s="187" t="s">
        <v>2118</v>
      </c>
      <c r="G326" s="36"/>
      <c r="H326" s="36"/>
      <c r="I326" s="188"/>
      <c r="J326" s="36"/>
      <c r="K326" s="36"/>
      <c r="L326" s="39"/>
      <c r="M326" s="189"/>
      <c r="N326" s="190"/>
      <c r="O326" s="64"/>
      <c r="P326" s="64"/>
      <c r="Q326" s="64"/>
      <c r="R326" s="64"/>
      <c r="S326" s="64"/>
      <c r="T326" s="65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154</v>
      </c>
      <c r="AU326" s="17" t="s">
        <v>82</v>
      </c>
    </row>
    <row r="327" spans="2:51" s="13" customFormat="1" ht="11.25">
      <c r="B327" s="192"/>
      <c r="C327" s="193"/>
      <c r="D327" s="186" t="s">
        <v>158</v>
      </c>
      <c r="E327" s="194" t="s">
        <v>19</v>
      </c>
      <c r="F327" s="195" t="s">
        <v>2119</v>
      </c>
      <c r="G327" s="193"/>
      <c r="H327" s="196">
        <v>36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158</v>
      </c>
      <c r="AU327" s="202" t="s">
        <v>82</v>
      </c>
      <c r="AV327" s="13" t="s">
        <v>82</v>
      </c>
      <c r="AW327" s="13" t="s">
        <v>33</v>
      </c>
      <c r="AX327" s="13" t="s">
        <v>72</v>
      </c>
      <c r="AY327" s="202" t="s">
        <v>145</v>
      </c>
    </row>
    <row r="328" spans="1:65" s="2" customFormat="1" ht="14.45" customHeight="1">
      <c r="A328" s="34"/>
      <c r="B328" s="35"/>
      <c r="C328" s="173" t="s">
        <v>2120</v>
      </c>
      <c r="D328" s="173" t="s">
        <v>147</v>
      </c>
      <c r="E328" s="174" t="s">
        <v>2121</v>
      </c>
      <c r="F328" s="175" t="s">
        <v>2122</v>
      </c>
      <c r="G328" s="176" t="s">
        <v>287</v>
      </c>
      <c r="H328" s="177">
        <v>38.7</v>
      </c>
      <c r="I328" s="178"/>
      <c r="J328" s="179">
        <f>ROUND(I328*H328,2)</f>
        <v>0</v>
      </c>
      <c r="K328" s="175" t="s">
        <v>151</v>
      </c>
      <c r="L328" s="39"/>
      <c r="M328" s="180" t="s">
        <v>19</v>
      </c>
      <c r="N328" s="181" t="s">
        <v>43</v>
      </c>
      <c r="O328" s="64"/>
      <c r="P328" s="182">
        <f>O328*H328</f>
        <v>0</v>
      </c>
      <c r="Q328" s="182">
        <v>0.07105</v>
      </c>
      <c r="R328" s="182">
        <f>Q328*H328</f>
        <v>2.7496350000000005</v>
      </c>
      <c r="S328" s="182">
        <v>0</v>
      </c>
      <c r="T328" s="183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4" t="s">
        <v>152</v>
      </c>
      <c r="AT328" s="184" t="s">
        <v>147</v>
      </c>
      <c r="AU328" s="184" t="s">
        <v>82</v>
      </c>
      <c r="AY328" s="17" t="s">
        <v>145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7" t="s">
        <v>80</v>
      </c>
      <c r="BK328" s="185">
        <f>ROUND(I328*H328,2)</f>
        <v>0</v>
      </c>
      <c r="BL328" s="17" t="s">
        <v>152</v>
      </c>
      <c r="BM328" s="184" t="s">
        <v>2123</v>
      </c>
    </row>
    <row r="329" spans="1:47" s="2" customFormat="1" ht="11.25">
      <c r="A329" s="34"/>
      <c r="B329" s="35"/>
      <c r="C329" s="36"/>
      <c r="D329" s="186" t="s">
        <v>154</v>
      </c>
      <c r="E329" s="36"/>
      <c r="F329" s="187" t="s">
        <v>2124</v>
      </c>
      <c r="G329" s="36"/>
      <c r="H329" s="36"/>
      <c r="I329" s="188"/>
      <c r="J329" s="36"/>
      <c r="K329" s="36"/>
      <c r="L329" s="39"/>
      <c r="M329" s="189"/>
      <c r="N329" s="190"/>
      <c r="O329" s="64"/>
      <c r="P329" s="64"/>
      <c r="Q329" s="64"/>
      <c r="R329" s="64"/>
      <c r="S329" s="64"/>
      <c r="T329" s="65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154</v>
      </c>
      <c r="AU329" s="17" t="s">
        <v>82</v>
      </c>
    </row>
    <row r="330" spans="2:51" s="13" customFormat="1" ht="11.25">
      <c r="B330" s="192"/>
      <c r="C330" s="193"/>
      <c r="D330" s="186" t="s">
        <v>158</v>
      </c>
      <c r="E330" s="194" t="s">
        <v>19</v>
      </c>
      <c r="F330" s="195" t="s">
        <v>2125</v>
      </c>
      <c r="G330" s="193"/>
      <c r="H330" s="196">
        <v>38.7</v>
      </c>
      <c r="I330" s="197"/>
      <c r="J330" s="193"/>
      <c r="K330" s="193"/>
      <c r="L330" s="198"/>
      <c r="M330" s="199"/>
      <c r="N330" s="200"/>
      <c r="O330" s="200"/>
      <c r="P330" s="200"/>
      <c r="Q330" s="200"/>
      <c r="R330" s="200"/>
      <c r="S330" s="200"/>
      <c r="T330" s="201"/>
      <c r="AT330" s="202" t="s">
        <v>158</v>
      </c>
      <c r="AU330" s="202" t="s">
        <v>82</v>
      </c>
      <c r="AV330" s="13" t="s">
        <v>82</v>
      </c>
      <c r="AW330" s="13" t="s">
        <v>33</v>
      </c>
      <c r="AX330" s="13" t="s">
        <v>72</v>
      </c>
      <c r="AY330" s="202" t="s">
        <v>145</v>
      </c>
    </row>
    <row r="331" spans="1:65" s="2" customFormat="1" ht="14.45" customHeight="1">
      <c r="A331" s="34"/>
      <c r="B331" s="35"/>
      <c r="C331" s="173" t="s">
        <v>2126</v>
      </c>
      <c r="D331" s="173" t="s">
        <v>147</v>
      </c>
      <c r="E331" s="174" t="s">
        <v>2127</v>
      </c>
      <c r="F331" s="175" t="s">
        <v>2128</v>
      </c>
      <c r="G331" s="176" t="s">
        <v>173</v>
      </c>
      <c r="H331" s="177">
        <v>4</v>
      </c>
      <c r="I331" s="178"/>
      <c r="J331" s="179">
        <f>ROUND(I331*H331,2)</f>
        <v>0</v>
      </c>
      <c r="K331" s="175" t="s">
        <v>151</v>
      </c>
      <c r="L331" s="39"/>
      <c r="M331" s="180" t="s">
        <v>19</v>
      </c>
      <c r="N331" s="181" t="s">
        <v>43</v>
      </c>
      <c r="O331" s="64"/>
      <c r="P331" s="182">
        <f>O331*H331</f>
        <v>0</v>
      </c>
      <c r="Q331" s="182">
        <v>0.04405</v>
      </c>
      <c r="R331" s="182">
        <f>Q331*H331</f>
        <v>0.1762</v>
      </c>
      <c r="S331" s="182">
        <v>0</v>
      </c>
      <c r="T331" s="183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4" t="s">
        <v>152</v>
      </c>
      <c r="AT331" s="184" t="s">
        <v>147</v>
      </c>
      <c r="AU331" s="184" t="s">
        <v>82</v>
      </c>
      <c r="AY331" s="17" t="s">
        <v>145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7" t="s">
        <v>80</v>
      </c>
      <c r="BK331" s="185">
        <f>ROUND(I331*H331,2)</f>
        <v>0</v>
      </c>
      <c r="BL331" s="17" t="s">
        <v>152</v>
      </c>
      <c r="BM331" s="184" t="s">
        <v>2129</v>
      </c>
    </row>
    <row r="332" spans="1:47" s="2" customFormat="1" ht="11.25">
      <c r="A332" s="34"/>
      <c r="B332" s="35"/>
      <c r="C332" s="36"/>
      <c r="D332" s="186" t="s">
        <v>154</v>
      </c>
      <c r="E332" s="36"/>
      <c r="F332" s="187" t="s">
        <v>2130</v>
      </c>
      <c r="G332" s="36"/>
      <c r="H332" s="36"/>
      <c r="I332" s="188"/>
      <c r="J332" s="36"/>
      <c r="K332" s="36"/>
      <c r="L332" s="39"/>
      <c r="M332" s="189"/>
      <c r="N332" s="190"/>
      <c r="O332" s="64"/>
      <c r="P332" s="64"/>
      <c r="Q332" s="64"/>
      <c r="R332" s="64"/>
      <c r="S332" s="64"/>
      <c r="T332" s="65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154</v>
      </c>
      <c r="AU332" s="17" t="s">
        <v>82</v>
      </c>
    </row>
    <row r="333" spans="1:65" s="2" customFormat="1" ht="14.45" customHeight="1">
      <c r="A333" s="34"/>
      <c r="B333" s="35"/>
      <c r="C333" s="173" t="s">
        <v>2131</v>
      </c>
      <c r="D333" s="173" t="s">
        <v>147</v>
      </c>
      <c r="E333" s="174" t="s">
        <v>631</v>
      </c>
      <c r="F333" s="175" t="s">
        <v>632</v>
      </c>
      <c r="G333" s="176" t="s">
        <v>287</v>
      </c>
      <c r="H333" s="177">
        <v>45.6</v>
      </c>
      <c r="I333" s="178"/>
      <c r="J333" s="179">
        <f>ROUND(I333*H333,2)</f>
        <v>0</v>
      </c>
      <c r="K333" s="175" t="s">
        <v>151</v>
      </c>
      <c r="L333" s="39"/>
      <c r="M333" s="180" t="s">
        <v>19</v>
      </c>
      <c r="N333" s="181" t="s">
        <v>43</v>
      </c>
      <c r="O333" s="64"/>
      <c r="P333" s="182">
        <f>O333*H333</f>
        <v>0</v>
      </c>
      <c r="Q333" s="182">
        <v>0.1554</v>
      </c>
      <c r="R333" s="182">
        <f>Q333*H333</f>
        <v>7.086240000000001</v>
      </c>
      <c r="S333" s="182">
        <v>0</v>
      </c>
      <c r="T333" s="183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4" t="s">
        <v>152</v>
      </c>
      <c r="AT333" s="184" t="s">
        <v>147</v>
      </c>
      <c r="AU333" s="184" t="s">
        <v>82</v>
      </c>
      <c r="AY333" s="17" t="s">
        <v>145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7" t="s">
        <v>80</v>
      </c>
      <c r="BK333" s="185">
        <f>ROUND(I333*H333,2)</f>
        <v>0</v>
      </c>
      <c r="BL333" s="17" t="s">
        <v>152</v>
      </c>
      <c r="BM333" s="184" t="s">
        <v>2132</v>
      </c>
    </row>
    <row r="334" spans="1:47" s="2" customFormat="1" ht="19.5">
      <c r="A334" s="34"/>
      <c r="B334" s="35"/>
      <c r="C334" s="36"/>
      <c r="D334" s="186" t="s">
        <v>154</v>
      </c>
      <c r="E334" s="36"/>
      <c r="F334" s="187" t="s">
        <v>634</v>
      </c>
      <c r="G334" s="36"/>
      <c r="H334" s="36"/>
      <c r="I334" s="188"/>
      <c r="J334" s="36"/>
      <c r="K334" s="36"/>
      <c r="L334" s="39"/>
      <c r="M334" s="189"/>
      <c r="N334" s="190"/>
      <c r="O334" s="64"/>
      <c r="P334" s="64"/>
      <c r="Q334" s="64"/>
      <c r="R334" s="64"/>
      <c r="S334" s="64"/>
      <c r="T334" s="65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154</v>
      </c>
      <c r="AU334" s="17" t="s">
        <v>82</v>
      </c>
    </row>
    <row r="335" spans="2:51" s="13" customFormat="1" ht="11.25">
      <c r="B335" s="192"/>
      <c r="C335" s="193"/>
      <c r="D335" s="186" t="s">
        <v>158</v>
      </c>
      <c r="E335" s="194" t="s">
        <v>19</v>
      </c>
      <c r="F335" s="195" t="s">
        <v>2133</v>
      </c>
      <c r="G335" s="193"/>
      <c r="H335" s="196">
        <v>45.6</v>
      </c>
      <c r="I335" s="197"/>
      <c r="J335" s="193"/>
      <c r="K335" s="193"/>
      <c r="L335" s="198"/>
      <c r="M335" s="199"/>
      <c r="N335" s="200"/>
      <c r="O335" s="200"/>
      <c r="P335" s="200"/>
      <c r="Q335" s="200"/>
      <c r="R335" s="200"/>
      <c r="S335" s="200"/>
      <c r="T335" s="201"/>
      <c r="AT335" s="202" t="s">
        <v>158</v>
      </c>
      <c r="AU335" s="202" t="s">
        <v>82</v>
      </c>
      <c r="AV335" s="13" t="s">
        <v>82</v>
      </c>
      <c r="AW335" s="13" t="s">
        <v>33</v>
      </c>
      <c r="AX335" s="13" t="s">
        <v>72</v>
      </c>
      <c r="AY335" s="202" t="s">
        <v>145</v>
      </c>
    </row>
    <row r="336" spans="1:65" s="2" customFormat="1" ht="14.45" customHeight="1">
      <c r="A336" s="34"/>
      <c r="B336" s="35"/>
      <c r="C336" s="203" t="s">
        <v>2134</v>
      </c>
      <c r="D336" s="203" t="s">
        <v>292</v>
      </c>
      <c r="E336" s="204" t="s">
        <v>637</v>
      </c>
      <c r="F336" s="205" t="s">
        <v>638</v>
      </c>
      <c r="G336" s="206" t="s">
        <v>287</v>
      </c>
      <c r="H336" s="207">
        <v>45.6</v>
      </c>
      <c r="I336" s="208"/>
      <c r="J336" s="209">
        <f>ROUND(I336*H336,2)</f>
        <v>0</v>
      </c>
      <c r="K336" s="205" t="s">
        <v>151</v>
      </c>
      <c r="L336" s="210"/>
      <c r="M336" s="211" t="s">
        <v>19</v>
      </c>
      <c r="N336" s="212" t="s">
        <v>43</v>
      </c>
      <c r="O336" s="64"/>
      <c r="P336" s="182">
        <f>O336*H336</f>
        <v>0</v>
      </c>
      <c r="Q336" s="182">
        <v>0.081</v>
      </c>
      <c r="R336" s="182">
        <f>Q336*H336</f>
        <v>3.6936000000000004</v>
      </c>
      <c r="S336" s="182">
        <v>0</v>
      </c>
      <c r="T336" s="183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4" t="s">
        <v>196</v>
      </c>
      <c r="AT336" s="184" t="s">
        <v>292</v>
      </c>
      <c r="AU336" s="184" t="s">
        <v>82</v>
      </c>
      <c r="AY336" s="17" t="s">
        <v>145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7" t="s">
        <v>80</v>
      </c>
      <c r="BK336" s="185">
        <f>ROUND(I336*H336,2)</f>
        <v>0</v>
      </c>
      <c r="BL336" s="17" t="s">
        <v>152</v>
      </c>
      <c r="BM336" s="184" t="s">
        <v>2135</v>
      </c>
    </row>
    <row r="337" spans="1:47" s="2" customFormat="1" ht="11.25">
      <c r="A337" s="34"/>
      <c r="B337" s="35"/>
      <c r="C337" s="36"/>
      <c r="D337" s="186" t="s">
        <v>154</v>
      </c>
      <c r="E337" s="36"/>
      <c r="F337" s="187" t="s">
        <v>638</v>
      </c>
      <c r="G337" s="36"/>
      <c r="H337" s="36"/>
      <c r="I337" s="188"/>
      <c r="J337" s="36"/>
      <c r="K337" s="36"/>
      <c r="L337" s="39"/>
      <c r="M337" s="189"/>
      <c r="N337" s="190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154</v>
      </c>
      <c r="AU337" s="17" t="s">
        <v>82</v>
      </c>
    </row>
    <row r="338" spans="1:65" s="2" customFormat="1" ht="14.45" customHeight="1">
      <c r="A338" s="34"/>
      <c r="B338" s="35"/>
      <c r="C338" s="173" t="s">
        <v>2136</v>
      </c>
      <c r="D338" s="173" t="s">
        <v>147</v>
      </c>
      <c r="E338" s="174" t="s">
        <v>2137</v>
      </c>
      <c r="F338" s="175" t="s">
        <v>2138</v>
      </c>
      <c r="G338" s="176" t="s">
        <v>287</v>
      </c>
      <c r="H338" s="177">
        <v>19.8</v>
      </c>
      <c r="I338" s="178"/>
      <c r="J338" s="179">
        <f>ROUND(I338*H338,2)</f>
        <v>0</v>
      </c>
      <c r="K338" s="175" t="s">
        <v>151</v>
      </c>
      <c r="L338" s="39"/>
      <c r="M338" s="180" t="s">
        <v>19</v>
      </c>
      <c r="N338" s="181" t="s">
        <v>43</v>
      </c>
      <c r="O338" s="64"/>
      <c r="P338" s="182">
        <f>O338*H338</f>
        <v>0</v>
      </c>
      <c r="Q338" s="182">
        <v>1E-05</v>
      </c>
      <c r="R338" s="182">
        <f>Q338*H338</f>
        <v>0.00019800000000000002</v>
      </c>
      <c r="S338" s="182">
        <v>0</v>
      </c>
      <c r="T338" s="183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4" t="s">
        <v>152</v>
      </c>
      <c r="AT338" s="184" t="s">
        <v>147</v>
      </c>
      <c r="AU338" s="184" t="s">
        <v>82</v>
      </c>
      <c r="AY338" s="17" t="s">
        <v>145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17" t="s">
        <v>80</v>
      </c>
      <c r="BK338" s="185">
        <f>ROUND(I338*H338,2)</f>
        <v>0</v>
      </c>
      <c r="BL338" s="17" t="s">
        <v>152</v>
      </c>
      <c r="BM338" s="184" t="s">
        <v>2139</v>
      </c>
    </row>
    <row r="339" spans="1:47" s="2" customFormat="1" ht="11.25">
      <c r="A339" s="34"/>
      <c r="B339" s="35"/>
      <c r="C339" s="36"/>
      <c r="D339" s="186" t="s">
        <v>154</v>
      </c>
      <c r="E339" s="36"/>
      <c r="F339" s="187" t="s">
        <v>2140</v>
      </c>
      <c r="G339" s="36"/>
      <c r="H339" s="36"/>
      <c r="I339" s="188"/>
      <c r="J339" s="36"/>
      <c r="K339" s="36"/>
      <c r="L339" s="39"/>
      <c r="M339" s="189"/>
      <c r="N339" s="190"/>
      <c r="O339" s="64"/>
      <c r="P339" s="64"/>
      <c r="Q339" s="64"/>
      <c r="R339" s="64"/>
      <c r="S339" s="64"/>
      <c r="T339" s="65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154</v>
      </c>
      <c r="AU339" s="17" t="s">
        <v>82</v>
      </c>
    </row>
    <row r="340" spans="2:51" s="13" customFormat="1" ht="11.25">
      <c r="B340" s="192"/>
      <c r="C340" s="193"/>
      <c r="D340" s="186" t="s">
        <v>158</v>
      </c>
      <c r="E340" s="194" t="s">
        <v>19</v>
      </c>
      <c r="F340" s="195" t="s">
        <v>2141</v>
      </c>
      <c r="G340" s="193"/>
      <c r="H340" s="196">
        <v>19.8</v>
      </c>
      <c r="I340" s="197"/>
      <c r="J340" s="193"/>
      <c r="K340" s="193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158</v>
      </c>
      <c r="AU340" s="202" t="s">
        <v>82</v>
      </c>
      <c r="AV340" s="13" t="s">
        <v>82</v>
      </c>
      <c r="AW340" s="13" t="s">
        <v>33</v>
      </c>
      <c r="AX340" s="13" t="s">
        <v>72</v>
      </c>
      <c r="AY340" s="202" t="s">
        <v>145</v>
      </c>
    </row>
    <row r="341" spans="1:65" s="2" customFormat="1" ht="14.45" customHeight="1">
      <c r="A341" s="34"/>
      <c r="B341" s="35"/>
      <c r="C341" s="173" t="s">
        <v>2142</v>
      </c>
      <c r="D341" s="173" t="s">
        <v>147</v>
      </c>
      <c r="E341" s="174" t="s">
        <v>657</v>
      </c>
      <c r="F341" s="175" t="s">
        <v>2143</v>
      </c>
      <c r="G341" s="176" t="s">
        <v>287</v>
      </c>
      <c r="H341" s="177">
        <v>19.8</v>
      </c>
      <c r="I341" s="178"/>
      <c r="J341" s="179">
        <f>ROUND(I341*H341,2)</f>
        <v>0</v>
      </c>
      <c r="K341" s="175" t="s">
        <v>19</v>
      </c>
      <c r="L341" s="39"/>
      <c r="M341" s="180" t="s">
        <v>19</v>
      </c>
      <c r="N341" s="181" t="s">
        <v>43</v>
      </c>
      <c r="O341" s="64"/>
      <c r="P341" s="182">
        <f>O341*H341</f>
        <v>0</v>
      </c>
      <c r="Q341" s="182">
        <v>0.00034</v>
      </c>
      <c r="R341" s="182">
        <f>Q341*H341</f>
        <v>0.006732000000000001</v>
      </c>
      <c r="S341" s="182">
        <v>0</v>
      </c>
      <c r="T341" s="183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4" t="s">
        <v>152</v>
      </c>
      <c r="AT341" s="184" t="s">
        <v>147</v>
      </c>
      <c r="AU341" s="184" t="s">
        <v>82</v>
      </c>
      <c r="AY341" s="17" t="s">
        <v>145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7" t="s">
        <v>80</v>
      </c>
      <c r="BK341" s="185">
        <f>ROUND(I341*H341,2)</f>
        <v>0</v>
      </c>
      <c r="BL341" s="17" t="s">
        <v>152</v>
      </c>
      <c r="BM341" s="184" t="s">
        <v>2144</v>
      </c>
    </row>
    <row r="342" spans="1:47" s="2" customFormat="1" ht="19.5">
      <c r="A342" s="34"/>
      <c r="B342" s="35"/>
      <c r="C342" s="36"/>
      <c r="D342" s="186" t="s">
        <v>154</v>
      </c>
      <c r="E342" s="36"/>
      <c r="F342" s="187" t="s">
        <v>2145</v>
      </c>
      <c r="G342" s="36"/>
      <c r="H342" s="36"/>
      <c r="I342" s="188"/>
      <c r="J342" s="36"/>
      <c r="K342" s="36"/>
      <c r="L342" s="39"/>
      <c r="M342" s="189"/>
      <c r="N342" s="190"/>
      <c r="O342" s="64"/>
      <c r="P342" s="64"/>
      <c r="Q342" s="64"/>
      <c r="R342" s="64"/>
      <c r="S342" s="64"/>
      <c r="T342" s="65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154</v>
      </c>
      <c r="AU342" s="17" t="s">
        <v>82</v>
      </c>
    </row>
    <row r="343" spans="2:51" s="13" customFormat="1" ht="11.25">
      <c r="B343" s="192"/>
      <c r="C343" s="193"/>
      <c r="D343" s="186" t="s">
        <v>158</v>
      </c>
      <c r="E343" s="194" t="s">
        <v>19</v>
      </c>
      <c r="F343" s="195" t="s">
        <v>2141</v>
      </c>
      <c r="G343" s="193"/>
      <c r="H343" s="196">
        <v>19.8</v>
      </c>
      <c r="I343" s="197"/>
      <c r="J343" s="193"/>
      <c r="K343" s="193"/>
      <c r="L343" s="198"/>
      <c r="M343" s="199"/>
      <c r="N343" s="200"/>
      <c r="O343" s="200"/>
      <c r="P343" s="200"/>
      <c r="Q343" s="200"/>
      <c r="R343" s="200"/>
      <c r="S343" s="200"/>
      <c r="T343" s="201"/>
      <c r="AT343" s="202" t="s">
        <v>158</v>
      </c>
      <c r="AU343" s="202" t="s">
        <v>82</v>
      </c>
      <c r="AV343" s="13" t="s">
        <v>82</v>
      </c>
      <c r="AW343" s="13" t="s">
        <v>33</v>
      </c>
      <c r="AX343" s="13" t="s">
        <v>72</v>
      </c>
      <c r="AY343" s="202" t="s">
        <v>145</v>
      </c>
    </row>
    <row r="344" spans="1:65" s="2" customFormat="1" ht="14.45" customHeight="1">
      <c r="A344" s="34"/>
      <c r="B344" s="35"/>
      <c r="C344" s="173" t="s">
        <v>2146</v>
      </c>
      <c r="D344" s="173" t="s">
        <v>147</v>
      </c>
      <c r="E344" s="174" t="s">
        <v>2147</v>
      </c>
      <c r="F344" s="175" t="s">
        <v>2148</v>
      </c>
      <c r="G344" s="176" t="s">
        <v>287</v>
      </c>
      <c r="H344" s="177">
        <v>19.8</v>
      </c>
      <c r="I344" s="178"/>
      <c r="J344" s="179">
        <f>ROUND(I344*H344,2)</f>
        <v>0</v>
      </c>
      <c r="K344" s="175" t="s">
        <v>19</v>
      </c>
      <c r="L344" s="39"/>
      <c r="M344" s="180" t="s">
        <v>19</v>
      </c>
      <c r="N344" s="181" t="s">
        <v>43</v>
      </c>
      <c r="O344" s="64"/>
      <c r="P344" s="182">
        <f>O344*H344</f>
        <v>0</v>
      </c>
      <c r="Q344" s="182">
        <v>0.01</v>
      </c>
      <c r="R344" s="182">
        <f>Q344*H344</f>
        <v>0.198</v>
      </c>
      <c r="S344" s="182">
        <v>0</v>
      </c>
      <c r="T344" s="183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4" t="s">
        <v>152</v>
      </c>
      <c r="AT344" s="184" t="s">
        <v>147</v>
      </c>
      <c r="AU344" s="184" t="s">
        <v>82</v>
      </c>
      <c r="AY344" s="17" t="s">
        <v>145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17" t="s">
        <v>80</v>
      </c>
      <c r="BK344" s="185">
        <f>ROUND(I344*H344,2)</f>
        <v>0</v>
      </c>
      <c r="BL344" s="17" t="s">
        <v>152</v>
      </c>
      <c r="BM344" s="184" t="s">
        <v>2149</v>
      </c>
    </row>
    <row r="345" spans="1:47" s="2" customFormat="1" ht="11.25">
      <c r="A345" s="34"/>
      <c r="B345" s="35"/>
      <c r="C345" s="36"/>
      <c r="D345" s="186" t="s">
        <v>154</v>
      </c>
      <c r="E345" s="36"/>
      <c r="F345" s="187" t="s">
        <v>2148</v>
      </c>
      <c r="G345" s="36"/>
      <c r="H345" s="36"/>
      <c r="I345" s="188"/>
      <c r="J345" s="36"/>
      <c r="K345" s="36"/>
      <c r="L345" s="39"/>
      <c r="M345" s="189"/>
      <c r="N345" s="190"/>
      <c r="O345" s="64"/>
      <c r="P345" s="64"/>
      <c r="Q345" s="64"/>
      <c r="R345" s="64"/>
      <c r="S345" s="64"/>
      <c r="T345" s="65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154</v>
      </c>
      <c r="AU345" s="17" t="s">
        <v>82</v>
      </c>
    </row>
    <row r="346" spans="1:47" s="2" customFormat="1" ht="19.5">
      <c r="A346" s="34"/>
      <c r="B346" s="35"/>
      <c r="C346" s="36"/>
      <c r="D346" s="186" t="s">
        <v>156</v>
      </c>
      <c r="E346" s="36"/>
      <c r="F346" s="191" t="s">
        <v>1956</v>
      </c>
      <c r="G346" s="36"/>
      <c r="H346" s="36"/>
      <c r="I346" s="188"/>
      <c r="J346" s="36"/>
      <c r="K346" s="36"/>
      <c r="L346" s="39"/>
      <c r="M346" s="189"/>
      <c r="N346" s="190"/>
      <c r="O346" s="64"/>
      <c r="P346" s="64"/>
      <c r="Q346" s="64"/>
      <c r="R346" s="64"/>
      <c r="S346" s="64"/>
      <c r="T346" s="65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156</v>
      </c>
      <c r="AU346" s="17" t="s">
        <v>82</v>
      </c>
    </row>
    <row r="347" spans="2:51" s="13" customFormat="1" ht="11.25">
      <c r="B347" s="192"/>
      <c r="C347" s="193"/>
      <c r="D347" s="186" t="s">
        <v>158</v>
      </c>
      <c r="E347" s="194" t="s">
        <v>19</v>
      </c>
      <c r="F347" s="195" t="s">
        <v>2150</v>
      </c>
      <c r="G347" s="193"/>
      <c r="H347" s="196">
        <v>19.8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158</v>
      </c>
      <c r="AU347" s="202" t="s">
        <v>82</v>
      </c>
      <c r="AV347" s="13" t="s">
        <v>82</v>
      </c>
      <c r="AW347" s="13" t="s">
        <v>33</v>
      </c>
      <c r="AX347" s="13" t="s">
        <v>72</v>
      </c>
      <c r="AY347" s="202" t="s">
        <v>145</v>
      </c>
    </row>
    <row r="348" spans="1:65" s="2" customFormat="1" ht="14.45" customHeight="1">
      <c r="A348" s="34"/>
      <c r="B348" s="35"/>
      <c r="C348" s="173" t="s">
        <v>2151</v>
      </c>
      <c r="D348" s="173" t="s">
        <v>147</v>
      </c>
      <c r="E348" s="174" t="s">
        <v>2152</v>
      </c>
      <c r="F348" s="175" t="s">
        <v>2153</v>
      </c>
      <c r="G348" s="176" t="s">
        <v>173</v>
      </c>
      <c r="H348" s="177">
        <v>1</v>
      </c>
      <c r="I348" s="178"/>
      <c r="J348" s="179">
        <f>ROUND(I348*H348,2)</f>
        <v>0</v>
      </c>
      <c r="K348" s="175" t="s">
        <v>151</v>
      </c>
      <c r="L348" s="39"/>
      <c r="M348" s="180" t="s">
        <v>19</v>
      </c>
      <c r="N348" s="181" t="s">
        <v>43</v>
      </c>
      <c r="O348" s="64"/>
      <c r="P348" s="182">
        <f>O348*H348</f>
        <v>0</v>
      </c>
      <c r="Q348" s="182">
        <v>0.00649</v>
      </c>
      <c r="R348" s="182">
        <f>Q348*H348</f>
        <v>0.00649</v>
      </c>
      <c r="S348" s="182">
        <v>0</v>
      </c>
      <c r="T348" s="183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4" t="s">
        <v>152</v>
      </c>
      <c r="AT348" s="184" t="s">
        <v>147</v>
      </c>
      <c r="AU348" s="184" t="s">
        <v>82</v>
      </c>
      <c r="AY348" s="17" t="s">
        <v>145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7" t="s">
        <v>80</v>
      </c>
      <c r="BK348" s="185">
        <f>ROUND(I348*H348,2)</f>
        <v>0</v>
      </c>
      <c r="BL348" s="17" t="s">
        <v>152</v>
      </c>
      <c r="BM348" s="184" t="s">
        <v>2154</v>
      </c>
    </row>
    <row r="349" spans="1:47" s="2" customFormat="1" ht="11.25">
      <c r="A349" s="34"/>
      <c r="B349" s="35"/>
      <c r="C349" s="36"/>
      <c r="D349" s="186" t="s">
        <v>154</v>
      </c>
      <c r="E349" s="36"/>
      <c r="F349" s="187" t="s">
        <v>2155</v>
      </c>
      <c r="G349" s="36"/>
      <c r="H349" s="36"/>
      <c r="I349" s="188"/>
      <c r="J349" s="36"/>
      <c r="K349" s="36"/>
      <c r="L349" s="39"/>
      <c r="M349" s="189"/>
      <c r="N349" s="190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154</v>
      </c>
      <c r="AU349" s="17" t="s">
        <v>82</v>
      </c>
    </row>
    <row r="350" spans="1:65" s="2" customFormat="1" ht="14.45" customHeight="1">
      <c r="A350" s="34"/>
      <c r="B350" s="35"/>
      <c r="C350" s="173" t="s">
        <v>2156</v>
      </c>
      <c r="D350" s="173" t="s">
        <v>147</v>
      </c>
      <c r="E350" s="174" t="s">
        <v>2157</v>
      </c>
      <c r="F350" s="175" t="s">
        <v>2158</v>
      </c>
      <c r="G350" s="176" t="s">
        <v>308</v>
      </c>
      <c r="H350" s="177">
        <v>39.2</v>
      </c>
      <c r="I350" s="178"/>
      <c r="J350" s="179">
        <f>ROUND(I350*H350,2)</f>
        <v>0</v>
      </c>
      <c r="K350" s="175" t="s">
        <v>151</v>
      </c>
      <c r="L350" s="39"/>
      <c r="M350" s="180" t="s">
        <v>19</v>
      </c>
      <c r="N350" s="181" t="s">
        <v>43</v>
      </c>
      <c r="O350" s="64"/>
      <c r="P350" s="182">
        <f>O350*H350</f>
        <v>0</v>
      </c>
      <c r="Q350" s="182">
        <v>0.0044</v>
      </c>
      <c r="R350" s="182">
        <f>Q350*H350</f>
        <v>0.17248000000000002</v>
      </c>
      <c r="S350" s="182">
        <v>0</v>
      </c>
      <c r="T350" s="183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84" t="s">
        <v>152</v>
      </c>
      <c r="AT350" s="184" t="s">
        <v>147</v>
      </c>
      <c r="AU350" s="184" t="s">
        <v>82</v>
      </c>
      <c r="AY350" s="17" t="s">
        <v>145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7" t="s">
        <v>80</v>
      </c>
      <c r="BK350" s="185">
        <f>ROUND(I350*H350,2)</f>
        <v>0</v>
      </c>
      <c r="BL350" s="17" t="s">
        <v>152</v>
      </c>
      <c r="BM350" s="184" t="s">
        <v>2159</v>
      </c>
    </row>
    <row r="351" spans="1:47" s="2" customFormat="1" ht="11.25">
      <c r="A351" s="34"/>
      <c r="B351" s="35"/>
      <c r="C351" s="36"/>
      <c r="D351" s="186" t="s">
        <v>154</v>
      </c>
      <c r="E351" s="36"/>
      <c r="F351" s="187" t="s">
        <v>2160</v>
      </c>
      <c r="G351" s="36"/>
      <c r="H351" s="36"/>
      <c r="I351" s="188"/>
      <c r="J351" s="36"/>
      <c r="K351" s="36"/>
      <c r="L351" s="39"/>
      <c r="M351" s="189"/>
      <c r="N351" s="190"/>
      <c r="O351" s="64"/>
      <c r="P351" s="64"/>
      <c r="Q351" s="64"/>
      <c r="R351" s="64"/>
      <c r="S351" s="64"/>
      <c r="T351" s="65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154</v>
      </c>
      <c r="AU351" s="17" t="s">
        <v>82</v>
      </c>
    </row>
    <row r="352" spans="1:47" s="2" customFormat="1" ht="19.5">
      <c r="A352" s="34"/>
      <c r="B352" s="35"/>
      <c r="C352" s="36"/>
      <c r="D352" s="186" t="s">
        <v>156</v>
      </c>
      <c r="E352" s="36"/>
      <c r="F352" s="191" t="s">
        <v>2161</v>
      </c>
      <c r="G352" s="36"/>
      <c r="H352" s="36"/>
      <c r="I352" s="188"/>
      <c r="J352" s="36"/>
      <c r="K352" s="36"/>
      <c r="L352" s="39"/>
      <c r="M352" s="189"/>
      <c r="N352" s="190"/>
      <c r="O352" s="64"/>
      <c r="P352" s="64"/>
      <c r="Q352" s="64"/>
      <c r="R352" s="64"/>
      <c r="S352" s="64"/>
      <c r="T352" s="65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156</v>
      </c>
      <c r="AU352" s="17" t="s">
        <v>82</v>
      </c>
    </row>
    <row r="353" spans="2:51" s="13" customFormat="1" ht="22.5">
      <c r="B353" s="192"/>
      <c r="C353" s="193"/>
      <c r="D353" s="186" t="s">
        <v>158</v>
      </c>
      <c r="E353" s="194" t="s">
        <v>19</v>
      </c>
      <c r="F353" s="195" t="s">
        <v>2162</v>
      </c>
      <c r="G353" s="193"/>
      <c r="H353" s="196">
        <v>39.2</v>
      </c>
      <c r="I353" s="197"/>
      <c r="J353" s="193"/>
      <c r="K353" s="193"/>
      <c r="L353" s="198"/>
      <c r="M353" s="199"/>
      <c r="N353" s="200"/>
      <c r="O353" s="200"/>
      <c r="P353" s="200"/>
      <c r="Q353" s="200"/>
      <c r="R353" s="200"/>
      <c r="S353" s="200"/>
      <c r="T353" s="201"/>
      <c r="AT353" s="202" t="s">
        <v>158</v>
      </c>
      <c r="AU353" s="202" t="s">
        <v>82</v>
      </c>
      <c r="AV353" s="13" t="s">
        <v>82</v>
      </c>
      <c r="AW353" s="13" t="s">
        <v>33</v>
      </c>
      <c r="AX353" s="13" t="s">
        <v>72</v>
      </c>
      <c r="AY353" s="202" t="s">
        <v>145</v>
      </c>
    </row>
    <row r="354" spans="1:65" s="2" customFormat="1" ht="14.45" customHeight="1">
      <c r="A354" s="34"/>
      <c r="B354" s="35"/>
      <c r="C354" s="173" t="s">
        <v>2163</v>
      </c>
      <c r="D354" s="173" t="s">
        <v>147</v>
      </c>
      <c r="E354" s="174" t="s">
        <v>2164</v>
      </c>
      <c r="F354" s="175" t="s">
        <v>2165</v>
      </c>
      <c r="G354" s="176" t="s">
        <v>308</v>
      </c>
      <c r="H354" s="177">
        <v>39.2</v>
      </c>
      <c r="I354" s="178"/>
      <c r="J354" s="179">
        <f>ROUND(I354*H354,2)</f>
        <v>0</v>
      </c>
      <c r="K354" s="175" t="s">
        <v>151</v>
      </c>
      <c r="L354" s="39"/>
      <c r="M354" s="180" t="s">
        <v>19</v>
      </c>
      <c r="N354" s="181" t="s">
        <v>43</v>
      </c>
      <c r="O354" s="64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4" t="s">
        <v>152</v>
      </c>
      <c r="AT354" s="184" t="s">
        <v>147</v>
      </c>
      <c r="AU354" s="184" t="s">
        <v>82</v>
      </c>
      <c r="AY354" s="17" t="s">
        <v>145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7" t="s">
        <v>80</v>
      </c>
      <c r="BK354" s="185">
        <f>ROUND(I354*H354,2)</f>
        <v>0</v>
      </c>
      <c r="BL354" s="17" t="s">
        <v>152</v>
      </c>
      <c r="BM354" s="184" t="s">
        <v>2166</v>
      </c>
    </row>
    <row r="355" spans="1:47" s="2" customFormat="1" ht="11.25">
      <c r="A355" s="34"/>
      <c r="B355" s="35"/>
      <c r="C355" s="36"/>
      <c r="D355" s="186" t="s">
        <v>154</v>
      </c>
      <c r="E355" s="36"/>
      <c r="F355" s="187" t="s">
        <v>2167</v>
      </c>
      <c r="G355" s="36"/>
      <c r="H355" s="36"/>
      <c r="I355" s="188"/>
      <c r="J355" s="36"/>
      <c r="K355" s="36"/>
      <c r="L355" s="39"/>
      <c r="M355" s="189"/>
      <c r="N355" s="190"/>
      <c r="O355" s="64"/>
      <c r="P355" s="64"/>
      <c r="Q355" s="64"/>
      <c r="R355" s="64"/>
      <c r="S355" s="64"/>
      <c r="T355" s="65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154</v>
      </c>
      <c r="AU355" s="17" t="s">
        <v>82</v>
      </c>
    </row>
    <row r="356" spans="1:47" s="2" customFormat="1" ht="19.5">
      <c r="A356" s="34"/>
      <c r="B356" s="35"/>
      <c r="C356" s="36"/>
      <c r="D356" s="186" t="s">
        <v>156</v>
      </c>
      <c r="E356" s="36"/>
      <c r="F356" s="191" t="s">
        <v>2168</v>
      </c>
      <c r="G356" s="36"/>
      <c r="H356" s="36"/>
      <c r="I356" s="188"/>
      <c r="J356" s="36"/>
      <c r="K356" s="36"/>
      <c r="L356" s="39"/>
      <c r="M356" s="189"/>
      <c r="N356" s="190"/>
      <c r="O356" s="64"/>
      <c r="P356" s="64"/>
      <c r="Q356" s="64"/>
      <c r="R356" s="64"/>
      <c r="S356" s="64"/>
      <c r="T356" s="65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156</v>
      </c>
      <c r="AU356" s="17" t="s">
        <v>82</v>
      </c>
    </row>
    <row r="357" spans="2:51" s="13" customFormat="1" ht="22.5">
      <c r="B357" s="192"/>
      <c r="C357" s="193"/>
      <c r="D357" s="186" t="s">
        <v>158</v>
      </c>
      <c r="E357" s="194" t="s">
        <v>19</v>
      </c>
      <c r="F357" s="195" t="s">
        <v>2162</v>
      </c>
      <c r="G357" s="193"/>
      <c r="H357" s="196">
        <v>39.2</v>
      </c>
      <c r="I357" s="197"/>
      <c r="J357" s="193"/>
      <c r="K357" s="193"/>
      <c r="L357" s="198"/>
      <c r="M357" s="199"/>
      <c r="N357" s="200"/>
      <c r="O357" s="200"/>
      <c r="P357" s="200"/>
      <c r="Q357" s="200"/>
      <c r="R357" s="200"/>
      <c r="S357" s="200"/>
      <c r="T357" s="201"/>
      <c r="AT357" s="202" t="s">
        <v>158</v>
      </c>
      <c r="AU357" s="202" t="s">
        <v>82</v>
      </c>
      <c r="AV357" s="13" t="s">
        <v>82</v>
      </c>
      <c r="AW357" s="13" t="s">
        <v>33</v>
      </c>
      <c r="AX357" s="13" t="s">
        <v>72</v>
      </c>
      <c r="AY357" s="202" t="s">
        <v>145</v>
      </c>
    </row>
    <row r="358" spans="1:65" s="2" customFormat="1" ht="14.45" customHeight="1">
      <c r="A358" s="34"/>
      <c r="B358" s="35"/>
      <c r="C358" s="173" t="s">
        <v>2169</v>
      </c>
      <c r="D358" s="173" t="s">
        <v>147</v>
      </c>
      <c r="E358" s="174" t="s">
        <v>2170</v>
      </c>
      <c r="F358" s="175" t="s">
        <v>2171</v>
      </c>
      <c r="G358" s="176" t="s">
        <v>352</v>
      </c>
      <c r="H358" s="177">
        <v>224</v>
      </c>
      <c r="I358" s="178"/>
      <c r="J358" s="179">
        <f>ROUND(I358*H358,2)</f>
        <v>0</v>
      </c>
      <c r="K358" s="175" t="s">
        <v>151</v>
      </c>
      <c r="L358" s="39"/>
      <c r="M358" s="180" t="s">
        <v>19</v>
      </c>
      <c r="N358" s="181" t="s">
        <v>43</v>
      </c>
      <c r="O358" s="64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84" t="s">
        <v>152</v>
      </c>
      <c r="AT358" s="184" t="s">
        <v>147</v>
      </c>
      <c r="AU358" s="184" t="s">
        <v>82</v>
      </c>
      <c r="AY358" s="17" t="s">
        <v>145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7" t="s">
        <v>80</v>
      </c>
      <c r="BK358" s="185">
        <f>ROUND(I358*H358,2)</f>
        <v>0</v>
      </c>
      <c r="BL358" s="17" t="s">
        <v>152</v>
      </c>
      <c r="BM358" s="184" t="s">
        <v>2172</v>
      </c>
    </row>
    <row r="359" spans="1:47" s="2" customFormat="1" ht="11.25">
      <c r="A359" s="34"/>
      <c r="B359" s="35"/>
      <c r="C359" s="36"/>
      <c r="D359" s="186" t="s">
        <v>154</v>
      </c>
      <c r="E359" s="36"/>
      <c r="F359" s="187" t="s">
        <v>2173</v>
      </c>
      <c r="G359" s="36"/>
      <c r="H359" s="36"/>
      <c r="I359" s="188"/>
      <c r="J359" s="36"/>
      <c r="K359" s="36"/>
      <c r="L359" s="39"/>
      <c r="M359" s="189"/>
      <c r="N359" s="190"/>
      <c r="O359" s="64"/>
      <c r="P359" s="64"/>
      <c r="Q359" s="64"/>
      <c r="R359" s="64"/>
      <c r="S359" s="64"/>
      <c r="T359" s="65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154</v>
      </c>
      <c r="AU359" s="17" t="s">
        <v>82</v>
      </c>
    </row>
    <row r="360" spans="2:51" s="13" customFormat="1" ht="11.25">
      <c r="B360" s="192"/>
      <c r="C360" s="193"/>
      <c r="D360" s="186" t="s">
        <v>158</v>
      </c>
      <c r="E360" s="194" t="s">
        <v>19</v>
      </c>
      <c r="F360" s="195" t="s">
        <v>2174</v>
      </c>
      <c r="G360" s="193"/>
      <c r="H360" s="196">
        <v>224</v>
      </c>
      <c r="I360" s="197"/>
      <c r="J360" s="193"/>
      <c r="K360" s="193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158</v>
      </c>
      <c r="AU360" s="202" t="s">
        <v>82</v>
      </c>
      <c r="AV360" s="13" t="s">
        <v>82</v>
      </c>
      <c r="AW360" s="13" t="s">
        <v>33</v>
      </c>
      <c r="AX360" s="13" t="s">
        <v>72</v>
      </c>
      <c r="AY360" s="202" t="s">
        <v>145</v>
      </c>
    </row>
    <row r="361" spans="1:65" s="2" customFormat="1" ht="14.45" customHeight="1">
      <c r="A361" s="34"/>
      <c r="B361" s="35"/>
      <c r="C361" s="173" t="s">
        <v>2175</v>
      </c>
      <c r="D361" s="173" t="s">
        <v>147</v>
      </c>
      <c r="E361" s="174" t="s">
        <v>2176</v>
      </c>
      <c r="F361" s="175" t="s">
        <v>2177</v>
      </c>
      <c r="G361" s="176" t="s">
        <v>352</v>
      </c>
      <c r="H361" s="177">
        <v>23.75</v>
      </c>
      <c r="I361" s="178"/>
      <c r="J361" s="179">
        <f>ROUND(I361*H361,2)</f>
        <v>0</v>
      </c>
      <c r="K361" s="175" t="s">
        <v>151</v>
      </c>
      <c r="L361" s="39"/>
      <c r="M361" s="180" t="s">
        <v>19</v>
      </c>
      <c r="N361" s="181" t="s">
        <v>43</v>
      </c>
      <c r="O361" s="64"/>
      <c r="P361" s="182">
        <f>O361*H361</f>
        <v>0</v>
      </c>
      <c r="Q361" s="182">
        <v>0.12</v>
      </c>
      <c r="R361" s="182">
        <f>Q361*H361</f>
        <v>2.85</v>
      </c>
      <c r="S361" s="182">
        <v>2.2</v>
      </c>
      <c r="T361" s="183">
        <f>S361*H361</f>
        <v>52.25000000000001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84" t="s">
        <v>152</v>
      </c>
      <c r="AT361" s="184" t="s">
        <v>147</v>
      </c>
      <c r="AU361" s="184" t="s">
        <v>82</v>
      </c>
      <c r="AY361" s="17" t="s">
        <v>145</v>
      </c>
      <c r="BE361" s="185">
        <f>IF(N361="základní",J361,0)</f>
        <v>0</v>
      </c>
      <c r="BF361" s="185">
        <f>IF(N361="snížená",J361,0)</f>
        <v>0</v>
      </c>
      <c r="BG361" s="185">
        <f>IF(N361="zákl. přenesená",J361,0)</f>
        <v>0</v>
      </c>
      <c r="BH361" s="185">
        <f>IF(N361="sníž. přenesená",J361,0)</f>
        <v>0</v>
      </c>
      <c r="BI361" s="185">
        <f>IF(N361="nulová",J361,0)</f>
        <v>0</v>
      </c>
      <c r="BJ361" s="17" t="s">
        <v>80</v>
      </c>
      <c r="BK361" s="185">
        <f>ROUND(I361*H361,2)</f>
        <v>0</v>
      </c>
      <c r="BL361" s="17" t="s">
        <v>152</v>
      </c>
      <c r="BM361" s="184" t="s">
        <v>2178</v>
      </c>
    </row>
    <row r="362" spans="1:47" s="2" customFormat="1" ht="11.25">
      <c r="A362" s="34"/>
      <c r="B362" s="35"/>
      <c r="C362" s="36"/>
      <c r="D362" s="186" t="s">
        <v>154</v>
      </c>
      <c r="E362" s="36"/>
      <c r="F362" s="187" t="s">
        <v>2179</v>
      </c>
      <c r="G362" s="36"/>
      <c r="H362" s="36"/>
      <c r="I362" s="188"/>
      <c r="J362" s="36"/>
      <c r="K362" s="36"/>
      <c r="L362" s="39"/>
      <c r="M362" s="189"/>
      <c r="N362" s="190"/>
      <c r="O362" s="64"/>
      <c r="P362" s="64"/>
      <c r="Q362" s="64"/>
      <c r="R362" s="64"/>
      <c r="S362" s="64"/>
      <c r="T362" s="65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154</v>
      </c>
      <c r="AU362" s="17" t="s">
        <v>82</v>
      </c>
    </row>
    <row r="363" spans="2:51" s="13" customFormat="1" ht="11.25">
      <c r="B363" s="192"/>
      <c r="C363" s="193"/>
      <c r="D363" s="186" t="s">
        <v>158</v>
      </c>
      <c r="E363" s="194" t="s">
        <v>19</v>
      </c>
      <c r="F363" s="195" t="s">
        <v>1930</v>
      </c>
      <c r="G363" s="193"/>
      <c r="H363" s="196">
        <v>23.75</v>
      </c>
      <c r="I363" s="197"/>
      <c r="J363" s="193"/>
      <c r="K363" s="193"/>
      <c r="L363" s="198"/>
      <c r="M363" s="199"/>
      <c r="N363" s="200"/>
      <c r="O363" s="200"/>
      <c r="P363" s="200"/>
      <c r="Q363" s="200"/>
      <c r="R363" s="200"/>
      <c r="S363" s="200"/>
      <c r="T363" s="201"/>
      <c r="AT363" s="202" t="s">
        <v>158</v>
      </c>
      <c r="AU363" s="202" t="s">
        <v>82</v>
      </c>
      <c r="AV363" s="13" t="s">
        <v>82</v>
      </c>
      <c r="AW363" s="13" t="s">
        <v>33</v>
      </c>
      <c r="AX363" s="13" t="s">
        <v>72</v>
      </c>
      <c r="AY363" s="202" t="s">
        <v>145</v>
      </c>
    </row>
    <row r="364" spans="2:63" s="12" customFormat="1" ht="22.9" customHeight="1">
      <c r="B364" s="157"/>
      <c r="C364" s="158"/>
      <c r="D364" s="159" t="s">
        <v>71</v>
      </c>
      <c r="E364" s="171" t="s">
        <v>303</v>
      </c>
      <c r="F364" s="171" t="s">
        <v>304</v>
      </c>
      <c r="G364" s="158"/>
      <c r="H364" s="158"/>
      <c r="I364" s="161"/>
      <c r="J364" s="172">
        <f>BK364</f>
        <v>0</v>
      </c>
      <c r="K364" s="158"/>
      <c r="L364" s="163"/>
      <c r="M364" s="164"/>
      <c r="N364" s="165"/>
      <c r="O364" s="165"/>
      <c r="P364" s="166">
        <f>SUM(P365:P369)</f>
        <v>0</v>
      </c>
      <c r="Q364" s="165"/>
      <c r="R364" s="166">
        <f>SUM(R365:R369)</f>
        <v>0</v>
      </c>
      <c r="S364" s="165"/>
      <c r="T364" s="167">
        <f>SUM(T365:T369)</f>
        <v>0</v>
      </c>
      <c r="AR364" s="168" t="s">
        <v>80</v>
      </c>
      <c r="AT364" s="169" t="s">
        <v>71</v>
      </c>
      <c r="AU364" s="169" t="s">
        <v>80</v>
      </c>
      <c r="AY364" s="168" t="s">
        <v>145</v>
      </c>
      <c r="BK364" s="170">
        <f>SUM(BK365:BK369)</f>
        <v>0</v>
      </c>
    </row>
    <row r="365" spans="1:65" s="2" customFormat="1" ht="24.2" customHeight="1">
      <c r="A365" s="34"/>
      <c r="B365" s="35"/>
      <c r="C365" s="173" t="s">
        <v>2180</v>
      </c>
      <c r="D365" s="173" t="s">
        <v>147</v>
      </c>
      <c r="E365" s="174" t="s">
        <v>313</v>
      </c>
      <c r="F365" s="175" t="s">
        <v>2181</v>
      </c>
      <c r="G365" s="176" t="s">
        <v>308</v>
      </c>
      <c r="H365" s="177">
        <v>56.802</v>
      </c>
      <c r="I365" s="178"/>
      <c r="J365" s="179">
        <f>ROUND(I365*H365,2)</f>
        <v>0</v>
      </c>
      <c r="K365" s="175" t="s">
        <v>19</v>
      </c>
      <c r="L365" s="39"/>
      <c r="M365" s="180" t="s">
        <v>19</v>
      </c>
      <c r="N365" s="181" t="s">
        <v>43</v>
      </c>
      <c r="O365" s="64"/>
      <c r="P365" s="182">
        <f>O365*H365</f>
        <v>0</v>
      </c>
      <c r="Q365" s="182">
        <v>0</v>
      </c>
      <c r="R365" s="182">
        <f>Q365*H365</f>
        <v>0</v>
      </c>
      <c r="S365" s="182">
        <v>0</v>
      </c>
      <c r="T365" s="183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84" t="s">
        <v>152</v>
      </c>
      <c r="AT365" s="184" t="s">
        <v>147</v>
      </c>
      <c r="AU365" s="184" t="s">
        <v>82</v>
      </c>
      <c r="AY365" s="17" t="s">
        <v>145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7" t="s">
        <v>80</v>
      </c>
      <c r="BK365" s="185">
        <f>ROUND(I365*H365,2)</f>
        <v>0</v>
      </c>
      <c r="BL365" s="17" t="s">
        <v>152</v>
      </c>
      <c r="BM365" s="184" t="s">
        <v>2182</v>
      </c>
    </row>
    <row r="366" spans="1:47" s="2" customFormat="1" ht="19.5">
      <c r="A366" s="34"/>
      <c r="B366" s="35"/>
      <c r="C366" s="36"/>
      <c r="D366" s="186" t="s">
        <v>154</v>
      </c>
      <c r="E366" s="36"/>
      <c r="F366" s="187" t="s">
        <v>316</v>
      </c>
      <c r="G366" s="36"/>
      <c r="H366" s="36"/>
      <c r="I366" s="188"/>
      <c r="J366" s="36"/>
      <c r="K366" s="36"/>
      <c r="L366" s="39"/>
      <c r="M366" s="189"/>
      <c r="N366" s="190"/>
      <c r="O366" s="64"/>
      <c r="P366" s="64"/>
      <c r="Q366" s="64"/>
      <c r="R366" s="64"/>
      <c r="S366" s="64"/>
      <c r="T366" s="65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154</v>
      </c>
      <c r="AU366" s="17" t="s">
        <v>82</v>
      </c>
    </row>
    <row r="367" spans="1:65" s="2" customFormat="1" ht="24.2" customHeight="1">
      <c r="A367" s="34"/>
      <c r="B367" s="35"/>
      <c r="C367" s="173" t="s">
        <v>2183</v>
      </c>
      <c r="D367" s="173" t="s">
        <v>147</v>
      </c>
      <c r="E367" s="174" t="s">
        <v>1644</v>
      </c>
      <c r="F367" s="175" t="s">
        <v>1645</v>
      </c>
      <c r="G367" s="176" t="s">
        <v>308</v>
      </c>
      <c r="H367" s="177">
        <v>56.802</v>
      </c>
      <c r="I367" s="178"/>
      <c r="J367" s="179">
        <f>ROUND(I367*H367,2)</f>
        <v>0</v>
      </c>
      <c r="K367" s="175" t="s">
        <v>151</v>
      </c>
      <c r="L367" s="39"/>
      <c r="M367" s="180" t="s">
        <v>19</v>
      </c>
      <c r="N367" s="181" t="s">
        <v>43</v>
      </c>
      <c r="O367" s="64"/>
      <c r="P367" s="182">
        <f>O367*H367</f>
        <v>0</v>
      </c>
      <c r="Q367" s="182">
        <v>0</v>
      </c>
      <c r="R367" s="182">
        <f>Q367*H367</f>
        <v>0</v>
      </c>
      <c r="S367" s="182">
        <v>0</v>
      </c>
      <c r="T367" s="183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4" t="s">
        <v>152</v>
      </c>
      <c r="AT367" s="184" t="s">
        <v>147</v>
      </c>
      <c r="AU367" s="184" t="s">
        <v>82</v>
      </c>
      <c r="AY367" s="17" t="s">
        <v>145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7" t="s">
        <v>80</v>
      </c>
      <c r="BK367" s="185">
        <f>ROUND(I367*H367,2)</f>
        <v>0</v>
      </c>
      <c r="BL367" s="17" t="s">
        <v>152</v>
      </c>
      <c r="BM367" s="184" t="s">
        <v>2184</v>
      </c>
    </row>
    <row r="368" spans="1:47" s="2" customFormat="1" ht="19.5">
      <c r="A368" s="34"/>
      <c r="B368" s="35"/>
      <c r="C368" s="36"/>
      <c r="D368" s="186" t="s">
        <v>154</v>
      </c>
      <c r="E368" s="36"/>
      <c r="F368" s="187" t="s">
        <v>1647</v>
      </c>
      <c r="G368" s="36"/>
      <c r="H368" s="36"/>
      <c r="I368" s="188"/>
      <c r="J368" s="36"/>
      <c r="K368" s="36"/>
      <c r="L368" s="39"/>
      <c r="M368" s="189"/>
      <c r="N368" s="190"/>
      <c r="O368" s="64"/>
      <c r="P368" s="64"/>
      <c r="Q368" s="64"/>
      <c r="R368" s="64"/>
      <c r="S368" s="64"/>
      <c r="T368" s="65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154</v>
      </c>
      <c r="AU368" s="17" t="s">
        <v>82</v>
      </c>
    </row>
    <row r="369" spans="2:51" s="13" customFormat="1" ht="11.25">
      <c r="B369" s="192"/>
      <c r="C369" s="193"/>
      <c r="D369" s="186" t="s">
        <v>158</v>
      </c>
      <c r="E369" s="194" t="s">
        <v>19</v>
      </c>
      <c r="F369" s="195" t="s">
        <v>2185</v>
      </c>
      <c r="G369" s="193"/>
      <c r="H369" s="196">
        <v>56.802</v>
      </c>
      <c r="I369" s="197"/>
      <c r="J369" s="193"/>
      <c r="K369" s="193"/>
      <c r="L369" s="198"/>
      <c r="M369" s="199"/>
      <c r="N369" s="200"/>
      <c r="O369" s="200"/>
      <c r="P369" s="200"/>
      <c r="Q369" s="200"/>
      <c r="R369" s="200"/>
      <c r="S369" s="200"/>
      <c r="T369" s="201"/>
      <c r="AT369" s="202" t="s">
        <v>158</v>
      </c>
      <c r="AU369" s="202" t="s">
        <v>82</v>
      </c>
      <c r="AV369" s="13" t="s">
        <v>82</v>
      </c>
      <c r="AW369" s="13" t="s">
        <v>33</v>
      </c>
      <c r="AX369" s="13" t="s">
        <v>72</v>
      </c>
      <c r="AY369" s="202" t="s">
        <v>145</v>
      </c>
    </row>
    <row r="370" spans="2:63" s="12" customFormat="1" ht="22.9" customHeight="1">
      <c r="B370" s="157"/>
      <c r="C370" s="158"/>
      <c r="D370" s="159" t="s">
        <v>71</v>
      </c>
      <c r="E370" s="171" t="s">
        <v>327</v>
      </c>
      <c r="F370" s="171" t="s">
        <v>328</v>
      </c>
      <c r="G370" s="158"/>
      <c r="H370" s="158"/>
      <c r="I370" s="161"/>
      <c r="J370" s="172">
        <f>BK370</f>
        <v>0</v>
      </c>
      <c r="K370" s="158"/>
      <c r="L370" s="163"/>
      <c r="M370" s="164"/>
      <c r="N370" s="165"/>
      <c r="O370" s="165"/>
      <c r="P370" s="166">
        <f>SUM(P371:P372)</f>
        <v>0</v>
      </c>
      <c r="Q370" s="165"/>
      <c r="R370" s="166">
        <f>SUM(R371:R372)</f>
        <v>0</v>
      </c>
      <c r="S370" s="165"/>
      <c r="T370" s="167">
        <f>SUM(T371:T372)</f>
        <v>0</v>
      </c>
      <c r="AR370" s="168" t="s">
        <v>80</v>
      </c>
      <c r="AT370" s="169" t="s">
        <v>71</v>
      </c>
      <c r="AU370" s="169" t="s">
        <v>80</v>
      </c>
      <c r="AY370" s="168" t="s">
        <v>145</v>
      </c>
      <c r="BK370" s="170">
        <f>SUM(BK371:BK372)</f>
        <v>0</v>
      </c>
    </row>
    <row r="371" spans="1:65" s="2" customFormat="1" ht="14.45" customHeight="1">
      <c r="A371" s="34"/>
      <c r="B371" s="35"/>
      <c r="C371" s="173" t="s">
        <v>2186</v>
      </c>
      <c r="D371" s="173" t="s">
        <v>147</v>
      </c>
      <c r="E371" s="174" t="s">
        <v>2187</v>
      </c>
      <c r="F371" s="175" t="s">
        <v>2188</v>
      </c>
      <c r="G371" s="176" t="s">
        <v>308</v>
      </c>
      <c r="H371" s="177">
        <v>580.371</v>
      </c>
      <c r="I371" s="178"/>
      <c r="J371" s="179">
        <f>ROUND(I371*H371,2)</f>
        <v>0</v>
      </c>
      <c r="K371" s="175" t="s">
        <v>151</v>
      </c>
      <c r="L371" s="39"/>
      <c r="M371" s="180" t="s">
        <v>19</v>
      </c>
      <c r="N371" s="181" t="s">
        <v>43</v>
      </c>
      <c r="O371" s="64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84" t="s">
        <v>152</v>
      </c>
      <c r="AT371" s="184" t="s">
        <v>147</v>
      </c>
      <c r="AU371" s="184" t="s">
        <v>82</v>
      </c>
      <c r="AY371" s="17" t="s">
        <v>145</v>
      </c>
      <c r="BE371" s="185">
        <f>IF(N371="základní",J371,0)</f>
        <v>0</v>
      </c>
      <c r="BF371" s="185">
        <f>IF(N371="snížená",J371,0)</f>
        <v>0</v>
      </c>
      <c r="BG371" s="185">
        <f>IF(N371="zákl. přenesená",J371,0)</f>
        <v>0</v>
      </c>
      <c r="BH371" s="185">
        <f>IF(N371="sníž. přenesená",J371,0)</f>
        <v>0</v>
      </c>
      <c r="BI371" s="185">
        <f>IF(N371="nulová",J371,0)</f>
        <v>0</v>
      </c>
      <c r="BJ371" s="17" t="s">
        <v>80</v>
      </c>
      <c r="BK371" s="185">
        <f>ROUND(I371*H371,2)</f>
        <v>0</v>
      </c>
      <c r="BL371" s="17" t="s">
        <v>152</v>
      </c>
      <c r="BM371" s="184" t="s">
        <v>2189</v>
      </c>
    </row>
    <row r="372" spans="1:47" s="2" customFormat="1" ht="19.5">
      <c r="A372" s="34"/>
      <c r="B372" s="35"/>
      <c r="C372" s="36"/>
      <c r="D372" s="186" t="s">
        <v>154</v>
      </c>
      <c r="E372" s="36"/>
      <c r="F372" s="187" t="s">
        <v>2190</v>
      </c>
      <c r="G372" s="36"/>
      <c r="H372" s="36"/>
      <c r="I372" s="188"/>
      <c r="J372" s="36"/>
      <c r="K372" s="36"/>
      <c r="L372" s="39"/>
      <c r="M372" s="189"/>
      <c r="N372" s="190"/>
      <c r="O372" s="64"/>
      <c r="P372" s="64"/>
      <c r="Q372" s="64"/>
      <c r="R372" s="64"/>
      <c r="S372" s="64"/>
      <c r="T372" s="65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154</v>
      </c>
      <c r="AU372" s="17" t="s">
        <v>82</v>
      </c>
    </row>
    <row r="373" spans="2:63" s="12" customFormat="1" ht="25.9" customHeight="1">
      <c r="B373" s="157"/>
      <c r="C373" s="158"/>
      <c r="D373" s="159" t="s">
        <v>71</v>
      </c>
      <c r="E373" s="160" t="s">
        <v>713</v>
      </c>
      <c r="F373" s="160" t="s">
        <v>714</v>
      </c>
      <c r="G373" s="158"/>
      <c r="H373" s="158"/>
      <c r="I373" s="161"/>
      <c r="J373" s="162">
        <f>BK373</f>
        <v>0</v>
      </c>
      <c r="K373" s="158"/>
      <c r="L373" s="163"/>
      <c r="M373" s="164"/>
      <c r="N373" s="165"/>
      <c r="O373" s="165"/>
      <c r="P373" s="166">
        <f>P374</f>
        <v>0</v>
      </c>
      <c r="Q373" s="165"/>
      <c r="R373" s="166">
        <f>R374</f>
        <v>1.0714159200000002</v>
      </c>
      <c r="S373" s="165"/>
      <c r="T373" s="167">
        <f>T374</f>
        <v>0</v>
      </c>
      <c r="AR373" s="168" t="s">
        <v>82</v>
      </c>
      <c r="AT373" s="169" t="s">
        <v>71</v>
      </c>
      <c r="AU373" s="169" t="s">
        <v>72</v>
      </c>
      <c r="AY373" s="168" t="s">
        <v>145</v>
      </c>
      <c r="BK373" s="170">
        <f>BK374</f>
        <v>0</v>
      </c>
    </row>
    <row r="374" spans="2:63" s="12" customFormat="1" ht="22.9" customHeight="1">
      <c r="B374" s="157"/>
      <c r="C374" s="158"/>
      <c r="D374" s="159" t="s">
        <v>71</v>
      </c>
      <c r="E374" s="171" t="s">
        <v>715</v>
      </c>
      <c r="F374" s="171" t="s">
        <v>716</v>
      </c>
      <c r="G374" s="158"/>
      <c r="H374" s="158"/>
      <c r="I374" s="161"/>
      <c r="J374" s="172">
        <f>BK374</f>
        <v>0</v>
      </c>
      <c r="K374" s="158"/>
      <c r="L374" s="163"/>
      <c r="M374" s="164"/>
      <c r="N374" s="165"/>
      <c r="O374" s="165"/>
      <c r="P374" s="166">
        <f>SUM(P375:P410)</f>
        <v>0</v>
      </c>
      <c r="Q374" s="165"/>
      <c r="R374" s="166">
        <f>SUM(R375:R410)</f>
        <v>1.0714159200000002</v>
      </c>
      <c r="S374" s="165"/>
      <c r="T374" s="167">
        <f>SUM(T375:T410)</f>
        <v>0</v>
      </c>
      <c r="AR374" s="168" t="s">
        <v>82</v>
      </c>
      <c r="AT374" s="169" t="s">
        <v>71</v>
      </c>
      <c r="AU374" s="169" t="s">
        <v>80</v>
      </c>
      <c r="AY374" s="168" t="s">
        <v>145</v>
      </c>
      <c r="BK374" s="170">
        <f>SUM(BK375:BK410)</f>
        <v>0</v>
      </c>
    </row>
    <row r="375" spans="1:65" s="2" customFormat="1" ht="14.45" customHeight="1">
      <c r="A375" s="34"/>
      <c r="B375" s="35"/>
      <c r="C375" s="173" t="s">
        <v>2191</v>
      </c>
      <c r="D375" s="173" t="s">
        <v>147</v>
      </c>
      <c r="E375" s="174" t="s">
        <v>2192</v>
      </c>
      <c r="F375" s="175" t="s">
        <v>2193</v>
      </c>
      <c r="G375" s="176" t="s">
        <v>150</v>
      </c>
      <c r="H375" s="177">
        <v>93.495</v>
      </c>
      <c r="I375" s="178"/>
      <c r="J375" s="179">
        <f>ROUND(I375*H375,2)</f>
        <v>0</v>
      </c>
      <c r="K375" s="175" t="s">
        <v>151</v>
      </c>
      <c r="L375" s="39"/>
      <c r="M375" s="180" t="s">
        <v>19</v>
      </c>
      <c r="N375" s="181" t="s">
        <v>43</v>
      </c>
      <c r="O375" s="64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84" t="s">
        <v>241</v>
      </c>
      <c r="AT375" s="184" t="s">
        <v>147</v>
      </c>
      <c r="AU375" s="184" t="s">
        <v>82</v>
      </c>
      <c r="AY375" s="17" t="s">
        <v>145</v>
      </c>
      <c r="BE375" s="185">
        <f>IF(N375="základní",J375,0)</f>
        <v>0</v>
      </c>
      <c r="BF375" s="185">
        <f>IF(N375="snížená",J375,0)</f>
        <v>0</v>
      </c>
      <c r="BG375" s="185">
        <f>IF(N375="zákl. přenesená",J375,0)</f>
        <v>0</v>
      </c>
      <c r="BH375" s="185">
        <f>IF(N375="sníž. přenesená",J375,0)</f>
        <v>0</v>
      </c>
      <c r="BI375" s="185">
        <f>IF(N375="nulová",J375,0)</f>
        <v>0</v>
      </c>
      <c r="BJ375" s="17" t="s">
        <v>80</v>
      </c>
      <c r="BK375" s="185">
        <f>ROUND(I375*H375,2)</f>
        <v>0</v>
      </c>
      <c r="BL375" s="17" t="s">
        <v>241</v>
      </c>
      <c r="BM375" s="184" t="s">
        <v>2194</v>
      </c>
    </row>
    <row r="376" spans="1:47" s="2" customFormat="1" ht="11.25">
      <c r="A376" s="34"/>
      <c r="B376" s="35"/>
      <c r="C376" s="36"/>
      <c r="D376" s="186" t="s">
        <v>154</v>
      </c>
      <c r="E376" s="36"/>
      <c r="F376" s="187" t="s">
        <v>2195</v>
      </c>
      <c r="G376" s="36"/>
      <c r="H376" s="36"/>
      <c r="I376" s="188"/>
      <c r="J376" s="36"/>
      <c r="K376" s="36"/>
      <c r="L376" s="39"/>
      <c r="M376" s="189"/>
      <c r="N376" s="190"/>
      <c r="O376" s="64"/>
      <c r="P376" s="64"/>
      <c r="Q376" s="64"/>
      <c r="R376" s="64"/>
      <c r="S376" s="64"/>
      <c r="T376" s="65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154</v>
      </c>
      <c r="AU376" s="17" t="s">
        <v>82</v>
      </c>
    </row>
    <row r="377" spans="2:51" s="13" customFormat="1" ht="11.25">
      <c r="B377" s="192"/>
      <c r="C377" s="193"/>
      <c r="D377" s="186" t="s">
        <v>158</v>
      </c>
      <c r="E377" s="194" t="s">
        <v>19</v>
      </c>
      <c r="F377" s="195" t="s">
        <v>2196</v>
      </c>
      <c r="G377" s="193"/>
      <c r="H377" s="196">
        <v>93.495</v>
      </c>
      <c r="I377" s="197"/>
      <c r="J377" s="193"/>
      <c r="K377" s="193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158</v>
      </c>
      <c r="AU377" s="202" t="s">
        <v>82</v>
      </c>
      <c r="AV377" s="13" t="s">
        <v>82</v>
      </c>
      <c r="AW377" s="13" t="s">
        <v>33</v>
      </c>
      <c r="AX377" s="13" t="s">
        <v>72</v>
      </c>
      <c r="AY377" s="202" t="s">
        <v>145</v>
      </c>
    </row>
    <row r="378" spans="1:65" s="2" customFormat="1" ht="14.45" customHeight="1">
      <c r="A378" s="34"/>
      <c r="B378" s="35"/>
      <c r="C378" s="203" t="s">
        <v>2197</v>
      </c>
      <c r="D378" s="203" t="s">
        <v>292</v>
      </c>
      <c r="E378" s="204" t="s">
        <v>2198</v>
      </c>
      <c r="F378" s="205" t="s">
        <v>2199</v>
      </c>
      <c r="G378" s="206" t="s">
        <v>308</v>
      </c>
      <c r="H378" s="207">
        <v>0.028</v>
      </c>
      <c r="I378" s="208"/>
      <c r="J378" s="209">
        <f>ROUND(I378*H378,2)</f>
        <v>0</v>
      </c>
      <c r="K378" s="205" t="s">
        <v>151</v>
      </c>
      <c r="L378" s="210"/>
      <c r="M378" s="211" t="s">
        <v>19</v>
      </c>
      <c r="N378" s="212" t="s">
        <v>43</v>
      </c>
      <c r="O378" s="64"/>
      <c r="P378" s="182">
        <f>O378*H378</f>
        <v>0</v>
      </c>
      <c r="Q378" s="182">
        <v>1</v>
      </c>
      <c r="R378" s="182">
        <f>Q378*H378</f>
        <v>0.028</v>
      </c>
      <c r="S378" s="182">
        <v>0</v>
      </c>
      <c r="T378" s="183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4" t="s">
        <v>520</v>
      </c>
      <c r="AT378" s="184" t="s">
        <v>292</v>
      </c>
      <c r="AU378" s="184" t="s">
        <v>82</v>
      </c>
      <c r="AY378" s="17" t="s">
        <v>145</v>
      </c>
      <c r="BE378" s="185">
        <f>IF(N378="základní",J378,0)</f>
        <v>0</v>
      </c>
      <c r="BF378" s="185">
        <f>IF(N378="snížená",J378,0)</f>
        <v>0</v>
      </c>
      <c r="BG378" s="185">
        <f>IF(N378="zákl. přenesená",J378,0)</f>
        <v>0</v>
      </c>
      <c r="BH378" s="185">
        <f>IF(N378="sníž. přenesená",J378,0)</f>
        <v>0</v>
      </c>
      <c r="BI378" s="185">
        <f>IF(N378="nulová",J378,0)</f>
        <v>0</v>
      </c>
      <c r="BJ378" s="17" t="s">
        <v>80</v>
      </c>
      <c r="BK378" s="185">
        <f>ROUND(I378*H378,2)</f>
        <v>0</v>
      </c>
      <c r="BL378" s="17" t="s">
        <v>241</v>
      </c>
      <c r="BM378" s="184" t="s">
        <v>2200</v>
      </c>
    </row>
    <row r="379" spans="1:47" s="2" customFormat="1" ht="11.25">
      <c r="A379" s="34"/>
      <c r="B379" s="35"/>
      <c r="C379" s="36"/>
      <c r="D379" s="186" t="s">
        <v>154</v>
      </c>
      <c r="E379" s="36"/>
      <c r="F379" s="187" t="s">
        <v>2199</v>
      </c>
      <c r="G379" s="36"/>
      <c r="H379" s="36"/>
      <c r="I379" s="188"/>
      <c r="J379" s="36"/>
      <c r="K379" s="36"/>
      <c r="L379" s="39"/>
      <c r="M379" s="189"/>
      <c r="N379" s="190"/>
      <c r="O379" s="64"/>
      <c r="P379" s="64"/>
      <c r="Q379" s="64"/>
      <c r="R379" s="64"/>
      <c r="S379" s="64"/>
      <c r="T379" s="65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154</v>
      </c>
      <c r="AU379" s="17" t="s">
        <v>82</v>
      </c>
    </row>
    <row r="380" spans="2:51" s="13" customFormat="1" ht="11.25">
      <c r="B380" s="192"/>
      <c r="C380" s="193"/>
      <c r="D380" s="186" t="s">
        <v>158</v>
      </c>
      <c r="E380" s="193"/>
      <c r="F380" s="195" t="s">
        <v>2201</v>
      </c>
      <c r="G380" s="193"/>
      <c r="H380" s="196">
        <v>0.028</v>
      </c>
      <c r="I380" s="197"/>
      <c r="J380" s="193"/>
      <c r="K380" s="193"/>
      <c r="L380" s="198"/>
      <c r="M380" s="199"/>
      <c r="N380" s="200"/>
      <c r="O380" s="200"/>
      <c r="P380" s="200"/>
      <c r="Q380" s="200"/>
      <c r="R380" s="200"/>
      <c r="S380" s="200"/>
      <c r="T380" s="201"/>
      <c r="AT380" s="202" t="s">
        <v>158</v>
      </c>
      <c r="AU380" s="202" t="s">
        <v>82</v>
      </c>
      <c r="AV380" s="13" t="s">
        <v>82</v>
      </c>
      <c r="AW380" s="13" t="s">
        <v>4</v>
      </c>
      <c r="AX380" s="13" t="s">
        <v>80</v>
      </c>
      <c r="AY380" s="202" t="s">
        <v>145</v>
      </c>
    </row>
    <row r="381" spans="1:65" s="2" customFormat="1" ht="14.45" customHeight="1">
      <c r="A381" s="34"/>
      <c r="B381" s="35"/>
      <c r="C381" s="173" t="s">
        <v>2202</v>
      </c>
      <c r="D381" s="173" t="s">
        <v>147</v>
      </c>
      <c r="E381" s="174" t="s">
        <v>726</v>
      </c>
      <c r="F381" s="175" t="s">
        <v>727</v>
      </c>
      <c r="G381" s="176" t="s">
        <v>150</v>
      </c>
      <c r="H381" s="177">
        <v>162.866</v>
      </c>
      <c r="I381" s="178"/>
      <c r="J381" s="179">
        <f>ROUND(I381*H381,2)</f>
        <v>0</v>
      </c>
      <c r="K381" s="175" t="s">
        <v>151</v>
      </c>
      <c r="L381" s="39"/>
      <c r="M381" s="180" t="s">
        <v>19</v>
      </c>
      <c r="N381" s="181" t="s">
        <v>43</v>
      </c>
      <c r="O381" s="64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84" t="s">
        <v>241</v>
      </c>
      <c r="AT381" s="184" t="s">
        <v>147</v>
      </c>
      <c r="AU381" s="184" t="s">
        <v>82</v>
      </c>
      <c r="AY381" s="17" t="s">
        <v>145</v>
      </c>
      <c r="BE381" s="185">
        <f>IF(N381="základní",J381,0)</f>
        <v>0</v>
      </c>
      <c r="BF381" s="185">
        <f>IF(N381="snížená",J381,0)</f>
        <v>0</v>
      </c>
      <c r="BG381" s="185">
        <f>IF(N381="zákl. přenesená",J381,0)</f>
        <v>0</v>
      </c>
      <c r="BH381" s="185">
        <f>IF(N381="sníž. přenesená",J381,0)</f>
        <v>0</v>
      </c>
      <c r="BI381" s="185">
        <f>IF(N381="nulová",J381,0)</f>
        <v>0</v>
      </c>
      <c r="BJ381" s="17" t="s">
        <v>80</v>
      </c>
      <c r="BK381" s="185">
        <f>ROUND(I381*H381,2)</f>
        <v>0</v>
      </c>
      <c r="BL381" s="17" t="s">
        <v>241</v>
      </c>
      <c r="BM381" s="184" t="s">
        <v>2203</v>
      </c>
    </row>
    <row r="382" spans="1:47" s="2" customFormat="1" ht="11.25">
      <c r="A382" s="34"/>
      <c r="B382" s="35"/>
      <c r="C382" s="36"/>
      <c r="D382" s="186" t="s">
        <v>154</v>
      </c>
      <c r="E382" s="36"/>
      <c r="F382" s="187" t="s">
        <v>729</v>
      </c>
      <c r="G382" s="36"/>
      <c r="H382" s="36"/>
      <c r="I382" s="188"/>
      <c r="J382" s="36"/>
      <c r="K382" s="36"/>
      <c r="L382" s="39"/>
      <c r="M382" s="189"/>
      <c r="N382" s="190"/>
      <c r="O382" s="64"/>
      <c r="P382" s="64"/>
      <c r="Q382" s="64"/>
      <c r="R382" s="64"/>
      <c r="S382" s="64"/>
      <c r="T382" s="65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154</v>
      </c>
      <c r="AU382" s="17" t="s">
        <v>82</v>
      </c>
    </row>
    <row r="383" spans="2:51" s="13" customFormat="1" ht="11.25">
      <c r="B383" s="192"/>
      <c r="C383" s="193"/>
      <c r="D383" s="186" t="s">
        <v>158</v>
      </c>
      <c r="E383" s="194" t="s">
        <v>19</v>
      </c>
      <c r="F383" s="195" t="s">
        <v>2204</v>
      </c>
      <c r="G383" s="193"/>
      <c r="H383" s="196">
        <v>97.733</v>
      </c>
      <c r="I383" s="197"/>
      <c r="J383" s="193"/>
      <c r="K383" s="193"/>
      <c r="L383" s="198"/>
      <c r="M383" s="199"/>
      <c r="N383" s="200"/>
      <c r="O383" s="200"/>
      <c r="P383" s="200"/>
      <c r="Q383" s="200"/>
      <c r="R383" s="200"/>
      <c r="S383" s="200"/>
      <c r="T383" s="201"/>
      <c r="AT383" s="202" t="s">
        <v>158</v>
      </c>
      <c r="AU383" s="202" t="s">
        <v>82</v>
      </c>
      <c r="AV383" s="13" t="s">
        <v>82</v>
      </c>
      <c r="AW383" s="13" t="s">
        <v>33</v>
      </c>
      <c r="AX383" s="13" t="s">
        <v>72</v>
      </c>
      <c r="AY383" s="202" t="s">
        <v>145</v>
      </c>
    </row>
    <row r="384" spans="2:51" s="13" customFormat="1" ht="11.25">
      <c r="B384" s="192"/>
      <c r="C384" s="193"/>
      <c r="D384" s="186" t="s">
        <v>158</v>
      </c>
      <c r="E384" s="194" t="s">
        <v>19</v>
      </c>
      <c r="F384" s="195" t="s">
        <v>2205</v>
      </c>
      <c r="G384" s="193"/>
      <c r="H384" s="196">
        <v>65.133</v>
      </c>
      <c r="I384" s="197"/>
      <c r="J384" s="193"/>
      <c r="K384" s="193"/>
      <c r="L384" s="198"/>
      <c r="M384" s="199"/>
      <c r="N384" s="200"/>
      <c r="O384" s="200"/>
      <c r="P384" s="200"/>
      <c r="Q384" s="200"/>
      <c r="R384" s="200"/>
      <c r="S384" s="200"/>
      <c r="T384" s="201"/>
      <c r="AT384" s="202" t="s">
        <v>158</v>
      </c>
      <c r="AU384" s="202" t="s">
        <v>82</v>
      </c>
      <c r="AV384" s="13" t="s">
        <v>82</v>
      </c>
      <c r="AW384" s="13" t="s">
        <v>33</v>
      </c>
      <c r="AX384" s="13" t="s">
        <v>72</v>
      </c>
      <c r="AY384" s="202" t="s">
        <v>145</v>
      </c>
    </row>
    <row r="385" spans="1:65" s="2" customFormat="1" ht="14.45" customHeight="1">
      <c r="A385" s="34"/>
      <c r="B385" s="35"/>
      <c r="C385" s="203" t="s">
        <v>2206</v>
      </c>
      <c r="D385" s="203" t="s">
        <v>292</v>
      </c>
      <c r="E385" s="204" t="s">
        <v>733</v>
      </c>
      <c r="F385" s="205" t="s">
        <v>734</v>
      </c>
      <c r="G385" s="206" t="s">
        <v>308</v>
      </c>
      <c r="H385" s="207">
        <v>0.073</v>
      </c>
      <c r="I385" s="208"/>
      <c r="J385" s="209">
        <f>ROUND(I385*H385,2)</f>
        <v>0</v>
      </c>
      <c r="K385" s="205" t="s">
        <v>151</v>
      </c>
      <c r="L385" s="210"/>
      <c r="M385" s="211" t="s">
        <v>19</v>
      </c>
      <c r="N385" s="212" t="s">
        <v>43</v>
      </c>
      <c r="O385" s="64"/>
      <c r="P385" s="182">
        <f>O385*H385</f>
        <v>0</v>
      </c>
      <c r="Q385" s="182">
        <v>1</v>
      </c>
      <c r="R385" s="182">
        <f>Q385*H385</f>
        <v>0.073</v>
      </c>
      <c r="S385" s="182">
        <v>0</v>
      </c>
      <c r="T385" s="183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84" t="s">
        <v>520</v>
      </c>
      <c r="AT385" s="184" t="s">
        <v>292</v>
      </c>
      <c r="AU385" s="184" t="s">
        <v>82</v>
      </c>
      <c r="AY385" s="17" t="s">
        <v>145</v>
      </c>
      <c r="BE385" s="185">
        <f>IF(N385="základní",J385,0)</f>
        <v>0</v>
      </c>
      <c r="BF385" s="185">
        <f>IF(N385="snížená",J385,0)</f>
        <v>0</v>
      </c>
      <c r="BG385" s="185">
        <f>IF(N385="zákl. přenesená",J385,0)</f>
        <v>0</v>
      </c>
      <c r="BH385" s="185">
        <f>IF(N385="sníž. přenesená",J385,0)</f>
        <v>0</v>
      </c>
      <c r="BI385" s="185">
        <f>IF(N385="nulová",J385,0)</f>
        <v>0</v>
      </c>
      <c r="BJ385" s="17" t="s">
        <v>80</v>
      </c>
      <c r="BK385" s="185">
        <f>ROUND(I385*H385,2)</f>
        <v>0</v>
      </c>
      <c r="BL385" s="17" t="s">
        <v>241</v>
      </c>
      <c r="BM385" s="184" t="s">
        <v>2207</v>
      </c>
    </row>
    <row r="386" spans="1:47" s="2" customFormat="1" ht="11.25">
      <c r="A386" s="34"/>
      <c r="B386" s="35"/>
      <c r="C386" s="36"/>
      <c r="D386" s="186" t="s">
        <v>154</v>
      </c>
      <c r="E386" s="36"/>
      <c r="F386" s="187" t="s">
        <v>734</v>
      </c>
      <c r="G386" s="36"/>
      <c r="H386" s="36"/>
      <c r="I386" s="188"/>
      <c r="J386" s="36"/>
      <c r="K386" s="36"/>
      <c r="L386" s="39"/>
      <c r="M386" s="189"/>
      <c r="N386" s="190"/>
      <c r="O386" s="64"/>
      <c r="P386" s="64"/>
      <c r="Q386" s="64"/>
      <c r="R386" s="64"/>
      <c r="S386" s="64"/>
      <c r="T386" s="65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154</v>
      </c>
      <c r="AU386" s="17" t="s">
        <v>82</v>
      </c>
    </row>
    <row r="387" spans="2:51" s="13" customFormat="1" ht="11.25">
      <c r="B387" s="192"/>
      <c r="C387" s="193"/>
      <c r="D387" s="186" t="s">
        <v>158</v>
      </c>
      <c r="E387" s="193"/>
      <c r="F387" s="195" t="s">
        <v>2208</v>
      </c>
      <c r="G387" s="193"/>
      <c r="H387" s="196">
        <v>0.073</v>
      </c>
      <c r="I387" s="197"/>
      <c r="J387" s="193"/>
      <c r="K387" s="193"/>
      <c r="L387" s="198"/>
      <c r="M387" s="199"/>
      <c r="N387" s="200"/>
      <c r="O387" s="200"/>
      <c r="P387" s="200"/>
      <c r="Q387" s="200"/>
      <c r="R387" s="200"/>
      <c r="S387" s="200"/>
      <c r="T387" s="201"/>
      <c r="AT387" s="202" t="s">
        <v>158</v>
      </c>
      <c r="AU387" s="202" t="s">
        <v>82</v>
      </c>
      <c r="AV387" s="13" t="s">
        <v>82</v>
      </c>
      <c r="AW387" s="13" t="s">
        <v>4</v>
      </c>
      <c r="AX387" s="13" t="s">
        <v>80</v>
      </c>
      <c r="AY387" s="202" t="s">
        <v>145</v>
      </c>
    </row>
    <row r="388" spans="1:65" s="2" customFormat="1" ht="14.45" customHeight="1">
      <c r="A388" s="34"/>
      <c r="B388" s="35"/>
      <c r="C388" s="173" t="s">
        <v>2209</v>
      </c>
      <c r="D388" s="173" t="s">
        <v>147</v>
      </c>
      <c r="E388" s="174" t="s">
        <v>2210</v>
      </c>
      <c r="F388" s="175" t="s">
        <v>2211</v>
      </c>
      <c r="G388" s="176" t="s">
        <v>150</v>
      </c>
      <c r="H388" s="177">
        <v>81.433</v>
      </c>
      <c r="I388" s="178"/>
      <c r="J388" s="179">
        <f>ROUND(I388*H388,2)</f>
        <v>0</v>
      </c>
      <c r="K388" s="175" t="s">
        <v>151</v>
      </c>
      <c r="L388" s="39"/>
      <c r="M388" s="180" t="s">
        <v>19</v>
      </c>
      <c r="N388" s="181" t="s">
        <v>43</v>
      </c>
      <c r="O388" s="64"/>
      <c r="P388" s="182">
        <f>O388*H388</f>
        <v>0</v>
      </c>
      <c r="Q388" s="182">
        <v>0.0004</v>
      </c>
      <c r="R388" s="182">
        <f>Q388*H388</f>
        <v>0.032573200000000004</v>
      </c>
      <c r="S388" s="182">
        <v>0</v>
      </c>
      <c r="T388" s="183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84" t="s">
        <v>241</v>
      </c>
      <c r="AT388" s="184" t="s">
        <v>147</v>
      </c>
      <c r="AU388" s="184" t="s">
        <v>82</v>
      </c>
      <c r="AY388" s="17" t="s">
        <v>145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7" t="s">
        <v>80</v>
      </c>
      <c r="BK388" s="185">
        <f>ROUND(I388*H388,2)</f>
        <v>0</v>
      </c>
      <c r="BL388" s="17" t="s">
        <v>241</v>
      </c>
      <c r="BM388" s="184" t="s">
        <v>2212</v>
      </c>
    </row>
    <row r="389" spans="1:47" s="2" customFormat="1" ht="11.25">
      <c r="A389" s="34"/>
      <c r="B389" s="35"/>
      <c r="C389" s="36"/>
      <c r="D389" s="186" t="s">
        <v>154</v>
      </c>
      <c r="E389" s="36"/>
      <c r="F389" s="187" t="s">
        <v>2213</v>
      </c>
      <c r="G389" s="36"/>
      <c r="H389" s="36"/>
      <c r="I389" s="188"/>
      <c r="J389" s="36"/>
      <c r="K389" s="36"/>
      <c r="L389" s="39"/>
      <c r="M389" s="189"/>
      <c r="N389" s="190"/>
      <c r="O389" s="64"/>
      <c r="P389" s="64"/>
      <c r="Q389" s="64"/>
      <c r="R389" s="64"/>
      <c r="S389" s="64"/>
      <c r="T389" s="65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154</v>
      </c>
      <c r="AU389" s="17" t="s">
        <v>82</v>
      </c>
    </row>
    <row r="390" spans="2:51" s="13" customFormat="1" ht="11.25">
      <c r="B390" s="192"/>
      <c r="C390" s="193"/>
      <c r="D390" s="186" t="s">
        <v>158</v>
      </c>
      <c r="E390" s="194" t="s">
        <v>19</v>
      </c>
      <c r="F390" s="195" t="s">
        <v>2214</v>
      </c>
      <c r="G390" s="193"/>
      <c r="H390" s="196">
        <v>48.866</v>
      </c>
      <c r="I390" s="197"/>
      <c r="J390" s="193"/>
      <c r="K390" s="193"/>
      <c r="L390" s="198"/>
      <c r="M390" s="199"/>
      <c r="N390" s="200"/>
      <c r="O390" s="200"/>
      <c r="P390" s="200"/>
      <c r="Q390" s="200"/>
      <c r="R390" s="200"/>
      <c r="S390" s="200"/>
      <c r="T390" s="201"/>
      <c r="AT390" s="202" t="s">
        <v>158</v>
      </c>
      <c r="AU390" s="202" t="s">
        <v>82</v>
      </c>
      <c r="AV390" s="13" t="s">
        <v>82</v>
      </c>
      <c r="AW390" s="13" t="s">
        <v>33</v>
      </c>
      <c r="AX390" s="13" t="s">
        <v>72</v>
      </c>
      <c r="AY390" s="202" t="s">
        <v>145</v>
      </c>
    </row>
    <row r="391" spans="2:51" s="13" customFormat="1" ht="11.25">
      <c r="B391" s="192"/>
      <c r="C391" s="193"/>
      <c r="D391" s="186" t="s">
        <v>158</v>
      </c>
      <c r="E391" s="194" t="s">
        <v>19</v>
      </c>
      <c r="F391" s="195" t="s">
        <v>2215</v>
      </c>
      <c r="G391" s="193"/>
      <c r="H391" s="196">
        <v>32.567</v>
      </c>
      <c r="I391" s="197"/>
      <c r="J391" s="193"/>
      <c r="K391" s="193"/>
      <c r="L391" s="198"/>
      <c r="M391" s="199"/>
      <c r="N391" s="200"/>
      <c r="O391" s="200"/>
      <c r="P391" s="200"/>
      <c r="Q391" s="200"/>
      <c r="R391" s="200"/>
      <c r="S391" s="200"/>
      <c r="T391" s="201"/>
      <c r="AT391" s="202" t="s">
        <v>158</v>
      </c>
      <c r="AU391" s="202" t="s">
        <v>82</v>
      </c>
      <c r="AV391" s="13" t="s">
        <v>82</v>
      </c>
      <c r="AW391" s="13" t="s">
        <v>33</v>
      </c>
      <c r="AX391" s="13" t="s">
        <v>72</v>
      </c>
      <c r="AY391" s="202" t="s">
        <v>145</v>
      </c>
    </row>
    <row r="392" spans="1:65" s="2" customFormat="1" ht="24.2" customHeight="1">
      <c r="A392" s="34"/>
      <c r="B392" s="35"/>
      <c r="C392" s="203" t="s">
        <v>2216</v>
      </c>
      <c r="D392" s="203" t="s">
        <v>292</v>
      </c>
      <c r="E392" s="204" t="s">
        <v>2217</v>
      </c>
      <c r="F392" s="205" t="s">
        <v>2218</v>
      </c>
      <c r="G392" s="206" t="s">
        <v>150</v>
      </c>
      <c r="H392" s="207">
        <v>97.72</v>
      </c>
      <c r="I392" s="208"/>
      <c r="J392" s="209">
        <f>ROUND(I392*H392,2)</f>
        <v>0</v>
      </c>
      <c r="K392" s="205" t="s">
        <v>151</v>
      </c>
      <c r="L392" s="210"/>
      <c r="M392" s="211" t="s">
        <v>19</v>
      </c>
      <c r="N392" s="212" t="s">
        <v>43</v>
      </c>
      <c r="O392" s="64"/>
      <c r="P392" s="182">
        <f>O392*H392</f>
        <v>0</v>
      </c>
      <c r="Q392" s="182">
        <v>0.00388</v>
      </c>
      <c r="R392" s="182">
        <f>Q392*H392</f>
        <v>0.37915360000000004</v>
      </c>
      <c r="S392" s="182">
        <v>0</v>
      </c>
      <c r="T392" s="183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4" t="s">
        <v>520</v>
      </c>
      <c r="AT392" s="184" t="s">
        <v>292</v>
      </c>
      <c r="AU392" s="184" t="s">
        <v>82</v>
      </c>
      <c r="AY392" s="17" t="s">
        <v>145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7" t="s">
        <v>80</v>
      </c>
      <c r="BK392" s="185">
        <f>ROUND(I392*H392,2)</f>
        <v>0</v>
      </c>
      <c r="BL392" s="17" t="s">
        <v>241</v>
      </c>
      <c r="BM392" s="184" t="s">
        <v>2219</v>
      </c>
    </row>
    <row r="393" spans="1:47" s="2" customFormat="1" ht="11.25">
      <c r="A393" s="34"/>
      <c r="B393" s="35"/>
      <c r="C393" s="36"/>
      <c r="D393" s="186" t="s">
        <v>154</v>
      </c>
      <c r="E393" s="36"/>
      <c r="F393" s="187" t="s">
        <v>2218</v>
      </c>
      <c r="G393" s="36"/>
      <c r="H393" s="36"/>
      <c r="I393" s="188"/>
      <c r="J393" s="36"/>
      <c r="K393" s="36"/>
      <c r="L393" s="39"/>
      <c r="M393" s="189"/>
      <c r="N393" s="190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154</v>
      </c>
      <c r="AU393" s="17" t="s">
        <v>82</v>
      </c>
    </row>
    <row r="394" spans="2:51" s="13" customFormat="1" ht="11.25">
      <c r="B394" s="192"/>
      <c r="C394" s="193"/>
      <c r="D394" s="186" t="s">
        <v>158</v>
      </c>
      <c r="E394" s="193"/>
      <c r="F394" s="195" t="s">
        <v>2220</v>
      </c>
      <c r="G394" s="193"/>
      <c r="H394" s="196">
        <v>97.72</v>
      </c>
      <c r="I394" s="197"/>
      <c r="J394" s="193"/>
      <c r="K394" s="193"/>
      <c r="L394" s="198"/>
      <c r="M394" s="199"/>
      <c r="N394" s="200"/>
      <c r="O394" s="200"/>
      <c r="P394" s="200"/>
      <c r="Q394" s="200"/>
      <c r="R394" s="200"/>
      <c r="S394" s="200"/>
      <c r="T394" s="201"/>
      <c r="AT394" s="202" t="s">
        <v>158</v>
      </c>
      <c r="AU394" s="202" t="s">
        <v>82</v>
      </c>
      <c r="AV394" s="13" t="s">
        <v>82</v>
      </c>
      <c r="AW394" s="13" t="s">
        <v>4</v>
      </c>
      <c r="AX394" s="13" t="s">
        <v>80</v>
      </c>
      <c r="AY394" s="202" t="s">
        <v>145</v>
      </c>
    </row>
    <row r="395" spans="1:65" s="2" customFormat="1" ht="14.45" customHeight="1">
      <c r="A395" s="34"/>
      <c r="B395" s="35"/>
      <c r="C395" s="173" t="s">
        <v>2221</v>
      </c>
      <c r="D395" s="173" t="s">
        <v>147</v>
      </c>
      <c r="E395" s="174" t="s">
        <v>2222</v>
      </c>
      <c r="F395" s="175" t="s">
        <v>2223</v>
      </c>
      <c r="G395" s="176" t="s">
        <v>150</v>
      </c>
      <c r="H395" s="177">
        <v>103.023</v>
      </c>
      <c r="I395" s="178"/>
      <c r="J395" s="179">
        <f>ROUND(I395*H395,2)</f>
        <v>0</v>
      </c>
      <c r="K395" s="175" t="s">
        <v>151</v>
      </c>
      <c r="L395" s="39"/>
      <c r="M395" s="180" t="s">
        <v>19</v>
      </c>
      <c r="N395" s="181" t="s">
        <v>43</v>
      </c>
      <c r="O395" s="64"/>
      <c r="P395" s="182">
        <f>O395*H395</f>
        <v>0</v>
      </c>
      <c r="Q395" s="182">
        <v>0.00038</v>
      </c>
      <c r="R395" s="182">
        <f>Q395*H395</f>
        <v>0.03914874</v>
      </c>
      <c r="S395" s="182">
        <v>0</v>
      </c>
      <c r="T395" s="183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84" t="s">
        <v>241</v>
      </c>
      <c r="AT395" s="184" t="s">
        <v>147</v>
      </c>
      <c r="AU395" s="184" t="s">
        <v>82</v>
      </c>
      <c r="AY395" s="17" t="s">
        <v>145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17" t="s">
        <v>80</v>
      </c>
      <c r="BK395" s="185">
        <f>ROUND(I395*H395,2)</f>
        <v>0</v>
      </c>
      <c r="BL395" s="17" t="s">
        <v>241</v>
      </c>
      <c r="BM395" s="184" t="s">
        <v>2224</v>
      </c>
    </row>
    <row r="396" spans="1:47" s="2" customFormat="1" ht="11.25">
      <c r="A396" s="34"/>
      <c r="B396" s="35"/>
      <c r="C396" s="36"/>
      <c r="D396" s="186" t="s">
        <v>154</v>
      </c>
      <c r="E396" s="36"/>
      <c r="F396" s="187" t="s">
        <v>2225</v>
      </c>
      <c r="G396" s="36"/>
      <c r="H396" s="36"/>
      <c r="I396" s="188"/>
      <c r="J396" s="36"/>
      <c r="K396" s="36"/>
      <c r="L396" s="39"/>
      <c r="M396" s="189"/>
      <c r="N396" s="190"/>
      <c r="O396" s="64"/>
      <c r="P396" s="64"/>
      <c r="Q396" s="64"/>
      <c r="R396" s="64"/>
      <c r="S396" s="64"/>
      <c r="T396" s="65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154</v>
      </c>
      <c r="AU396" s="17" t="s">
        <v>82</v>
      </c>
    </row>
    <row r="397" spans="2:51" s="13" customFormat="1" ht="11.25">
      <c r="B397" s="192"/>
      <c r="C397" s="193"/>
      <c r="D397" s="186" t="s">
        <v>158</v>
      </c>
      <c r="E397" s="194" t="s">
        <v>19</v>
      </c>
      <c r="F397" s="195" t="s">
        <v>2226</v>
      </c>
      <c r="G397" s="193"/>
      <c r="H397" s="196">
        <v>93.495</v>
      </c>
      <c r="I397" s="197"/>
      <c r="J397" s="193"/>
      <c r="K397" s="193"/>
      <c r="L397" s="198"/>
      <c r="M397" s="199"/>
      <c r="N397" s="200"/>
      <c r="O397" s="200"/>
      <c r="P397" s="200"/>
      <c r="Q397" s="200"/>
      <c r="R397" s="200"/>
      <c r="S397" s="200"/>
      <c r="T397" s="201"/>
      <c r="AT397" s="202" t="s">
        <v>158</v>
      </c>
      <c r="AU397" s="202" t="s">
        <v>82</v>
      </c>
      <c r="AV397" s="13" t="s">
        <v>82</v>
      </c>
      <c r="AW397" s="13" t="s">
        <v>33</v>
      </c>
      <c r="AX397" s="13" t="s">
        <v>72</v>
      </c>
      <c r="AY397" s="202" t="s">
        <v>145</v>
      </c>
    </row>
    <row r="398" spans="2:51" s="13" customFormat="1" ht="11.25">
      <c r="B398" s="192"/>
      <c r="C398" s="193"/>
      <c r="D398" s="186" t="s">
        <v>158</v>
      </c>
      <c r="E398" s="194" t="s">
        <v>19</v>
      </c>
      <c r="F398" s="195" t="s">
        <v>2227</v>
      </c>
      <c r="G398" s="193"/>
      <c r="H398" s="196">
        <v>9.528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158</v>
      </c>
      <c r="AU398" s="202" t="s">
        <v>82</v>
      </c>
      <c r="AV398" s="13" t="s">
        <v>82</v>
      </c>
      <c r="AW398" s="13" t="s">
        <v>33</v>
      </c>
      <c r="AX398" s="13" t="s">
        <v>72</v>
      </c>
      <c r="AY398" s="202" t="s">
        <v>145</v>
      </c>
    </row>
    <row r="399" spans="1:65" s="2" customFormat="1" ht="24.2" customHeight="1">
      <c r="A399" s="34"/>
      <c r="B399" s="35"/>
      <c r="C399" s="203" t="s">
        <v>2228</v>
      </c>
      <c r="D399" s="203" t="s">
        <v>292</v>
      </c>
      <c r="E399" s="204" t="s">
        <v>2229</v>
      </c>
      <c r="F399" s="205" t="s">
        <v>2230</v>
      </c>
      <c r="G399" s="206" t="s">
        <v>150</v>
      </c>
      <c r="H399" s="207">
        <v>118.476</v>
      </c>
      <c r="I399" s="208"/>
      <c r="J399" s="209">
        <f>ROUND(I399*H399,2)</f>
        <v>0</v>
      </c>
      <c r="K399" s="205" t="s">
        <v>151</v>
      </c>
      <c r="L399" s="210"/>
      <c r="M399" s="211" t="s">
        <v>19</v>
      </c>
      <c r="N399" s="212" t="s">
        <v>43</v>
      </c>
      <c r="O399" s="64"/>
      <c r="P399" s="182">
        <f>O399*H399</f>
        <v>0</v>
      </c>
      <c r="Q399" s="182">
        <v>0.00388</v>
      </c>
      <c r="R399" s="182">
        <f>Q399*H399</f>
        <v>0.45968688</v>
      </c>
      <c r="S399" s="182">
        <v>0</v>
      </c>
      <c r="T399" s="183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84" t="s">
        <v>520</v>
      </c>
      <c r="AT399" s="184" t="s">
        <v>292</v>
      </c>
      <c r="AU399" s="184" t="s">
        <v>82</v>
      </c>
      <c r="AY399" s="17" t="s">
        <v>145</v>
      </c>
      <c r="BE399" s="185">
        <f>IF(N399="základní",J399,0)</f>
        <v>0</v>
      </c>
      <c r="BF399" s="185">
        <f>IF(N399="snížená",J399,0)</f>
        <v>0</v>
      </c>
      <c r="BG399" s="185">
        <f>IF(N399="zákl. přenesená",J399,0)</f>
        <v>0</v>
      </c>
      <c r="BH399" s="185">
        <f>IF(N399="sníž. přenesená",J399,0)</f>
        <v>0</v>
      </c>
      <c r="BI399" s="185">
        <f>IF(N399="nulová",J399,0)</f>
        <v>0</v>
      </c>
      <c r="BJ399" s="17" t="s">
        <v>80</v>
      </c>
      <c r="BK399" s="185">
        <f>ROUND(I399*H399,2)</f>
        <v>0</v>
      </c>
      <c r="BL399" s="17" t="s">
        <v>241</v>
      </c>
      <c r="BM399" s="184" t="s">
        <v>2231</v>
      </c>
    </row>
    <row r="400" spans="1:47" s="2" customFormat="1" ht="11.25">
      <c r="A400" s="34"/>
      <c r="B400" s="35"/>
      <c r="C400" s="36"/>
      <c r="D400" s="186" t="s">
        <v>154</v>
      </c>
      <c r="E400" s="36"/>
      <c r="F400" s="187" t="s">
        <v>2230</v>
      </c>
      <c r="G400" s="36"/>
      <c r="H400" s="36"/>
      <c r="I400" s="188"/>
      <c r="J400" s="36"/>
      <c r="K400" s="36"/>
      <c r="L400" s="39"/>
      <c r="M400" s="189"/>
      <c r="N400" s="190"/>
      <c r="O400" s="64"/>
      <c r="P400" s="64"/>
      <c r="Q400" s="64"/>
      <c r="R400" s="64"/>
      <c r="S400" s="64"/>
      <c r="T400" s="65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154</v>
      </c>
      <c r="AU400" s="17" t="s">
        <v>82</v>
      </c>
    </row>
    <row r="401" spans="2:51" s="13" customFormat="1" ht="11.25">
      <c r="B401" s="192"/>
      <c r="C401" s="193"/>
      <c r="D401" s="186" t="s">
        <v>158</v>
      </c>
      <c r="E401" s="193"/>
      <c r="F401" s="195" t="s">
        <v>2232</v>
      </c>
      <c r="G401" s="193"/>
      <c r="H401" s="196">
        <v>118.476</v>
      </c>
      <c r="I401" s="197"/>
      <c r="J401" s="193"/>
      <c r="K401" s="193"/>
      <c r="L401" s="198"/>
      <c r="M401" s="199"/>
      <c r="N401" s="200"/>
      <c r="O401" s="200"/>
      <c r="P401" s="200"/>
      <c r="Q401" s="200"/>
      <c r="R401" s="200"/>
      <c r="S401" s="200"/>
      <c r="T401" s="201"/>
      <c r="AT401" s="202" t="s">
        <v>158</v>
      </c>
      <c r="AU401" s="202" t="s">
        <v>82</v>
      </c>
      <c r="AV401" s="13" t="s">
        <v>82</v>
      </c>
      <c r="AW401" s="13" t="s">
        <v>4</v>
      </c>
      <c r="AX401" s="13" t="s">
        <v>80</v>
      </c>
      <c r="AY401" s="202" t="s">
        <v>145</v>
      </c>
    </row>
    <row r="402" spans="1:65" s="2" customFormat="1" ht="14.45" customHeight="1">
      <c r="A402" s="34"/>
      <c r="B402" s="35"/>
      <c r="C402" s="173" t="s">
        <v>2233</v>
      </c>
      <c r="D402" s="173" t="s">
        <v>147</v>
      </c>
      <c r="E402" s="174" t="s">
        <v>2234</v>
      </c>
      <c r="F402" s="175" t="s">
        <v>2235</v>
      </c>
      <c r="G402" s="176" t="s">
        <v>150</v>
      </c>
      <c r="H402" s="177">
        <v>81.433</v>
      </c>
      <c r="I402" s="178"/>
      <c r="J402" s="179">
        <f>ROUND(I402*H402,2)</f>
        <v>0</v>
      </c>
      <c r="K402" s="175" t="s">
        <v>151</v>
      </c>
      <c r="L402" s="39"/>
      <c r="M402" s="180" t="s">
        <v>19</v>
      </c>
      <c r="N402" s="181" t="s">
        <v>43</v>
      </c>
      <c r="O402" s="64"/>
      <c r="P402" s="182">
        <f>O402*H402</f>
        <v>0</v>
      </c>
      <c r="Q402" s="182">
        <v>0</v>
      </c>
      <c r="R402" s="182">
        <f>Q402*H402</f>
        <v>0</v>
      </c>
      <c r="S402" s="182">
        <v>0</v>
      </c>
      <c r="T402" s="183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84" t="s">
        <v>241</v>
      </c>
      <c r="AT402" s="184" t="s">
        <v>147</v>
      </c>
      <c r="AU402" s="184" t="s">
        <v>82</v>
      </c>
      <c r="AY402" s="17" t="s">
        <v>145</v>
      </c>
      <c r="BE402" s="185">
        <f>IF(N402="základní",J402,0)</f>
        <v>0</v>
      </c>
      <c r="BF402" s="185">
        <f>IF(N402="snížená",J402,0)</f>
        <v>0</v>
      </c>
      <c r="BG402" s="185">
        <f>IF(N402="zákl. přenesená",J402,0)</f>
        <v>0</v>
      </c>
      <c r="BH402" s="185">
        <f>IF(N402="sníž. přenesená",J402,0)</f>
        <v>0</v>
      </c>
      <c r="BI402" s="185">
        <f>IF(N402="nulová",J402,0)</f>
        <v>0</v>
      </c>
      <c r="BJ402" s="17" t="s">
        <v>80</v>
      </c>
      <c r="BK402" s="185">
        <f>ROUND(I402*H402,2)</f>
        <v>0</v>
      </c>
      <c r="BL402" s="17" t="s">
        <v>241</v>
      </c>
      <c r="BM402" s="184" t="s">
        <v>2236</v>
      </c>
    </row>
    <row r="403" spans="1:47" s="2" customFormat="1" ht="11.25">
      <c r="A403" s="34"/>
      <c r="B403" s="35"/>
      <c r="C403" s="36"/>
      <c r="D403" s="186" t="s">
        <v>154</v>
      </c>
      <c r="E403" s="36"/>
      <c r="F403" s="187" t="s">
        <v>2237</v>
      </c>
      <c r="G403" s="36"/>
      <c r="H403" s="36"/>
      <c r="I403" s="188"/>
      <c r="J403" s="36"/>
      <c r="K403" s="36"/>
      <c r="L403" s="39"/>
      <c r="M403" s="189"/>
      <c r="N403" s="190"/>
      <c r="O403" s="64"/>
      <c r="P403" s="64"/>
      <c r="Q403" s="64"/>
      <c r="R403" s="64"/>
      <c r="S403" s="64"/>
      <c r="T403" s="65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154</v>
      </c>
      <c r="AU403" s="17" t="s">
        <v>82</v>
      </c>
    </row>
    <row r="404" spans="2:51" s="13" customFormat="1" ht="11.25">
      <c r="B404" s="192"/>
      <c r="C404" s="193"/>
      <c r="D404" s="186" t="s">
        <v>158</v>
      </c>
      <c r="E404" s="194" t="s">
        <v>19</v>
      </c>
      <c r="F404" s="195" t="s">
        <v>2214</v>
      </c>
      <c r="G404" s="193"/>
      <c r="H404" s="196">
        <v>48.866</v>
      </c>
      <c r="I404" s="197"/>
      <c r="J404" s="193"/>
      <c r="K404" s="193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158</v>
      </c>
      <c r="AU404" s="202" t="s">
        <v>82</v>
      </c>
      <c r="AV404" s="13" t="s">
        <v>82</v>
      </c>
      <c r="AW404" s="13" t="s">
        <v>33</v>
      </c>
      <c r="AX404" s="13" t="s">
        <v>72</v>
      </c>
      <c r="AY404" s="202" t="s">
        <v>145</v>
      </c>
    </row>
    <row r="405" spans="2:51" s="13" customFormat="1" ht="11.25">
      <c r="B405" s="192"/>
      <c r="C405" s="193"/>
      <c r="D405" s="186" t="s">
        <v>158</v>
      </c>
      <c r="E405" s="194" t="s">
        <v>19</v>
      </c>
      <c r="F405" s="195" t="s">
        <v>2215</v>
      </c>
      <c r="G405" s="193"/>
      <c r="H405" s="196">
        <v>32.567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158</v>
      </c>
      <c r="AU405" s="202" t="s">
        <v>82</v>
      </c>
      <c r="AV405" s="13" t="s">
        <v>82</v>
      </c>
      <c r="AW405" s="13" t="s">
        <v>33</v>
      </c>
      <c r="AX405" s="13" t="s">
        <v>72</v>
      </c>
      <c r="AY405" s="202" t="s">
        <v>145</v>
      </c>
    </row>
    <row r="406" spans="1:65" s="2" customFormat="1" ht="14.45" customHeight="1">
      <c r="A406" s="34"/>
      <c r="B406" s="35"/>
      <c r="C406" s="203" t="s">
        <v>2238</v>
      </c>
      <c r="D406" s="203" t="s">
        <v>292</v>
      </c>
      <c r="E406" s="204" t="s">
        <v>2239</v>
      </c>
      <c r="F406" s="205" t="s">
        <v>2240</v>
      </c>
      <c r="G406" s="206" t="s">
        <v>150</v>
      </c>
      <c r="H406" s="207">
        <v>85.505</v>
      </c>
      <c r="I406" s="208"/>
      <c r="J406" s="209">
        <f>ROUND(I406*H406,2)</f>
        <v>0</v>
      </c>
      <c r="K406" s="205" t="s">
        <v>151</v>
      </c>
      <c r="L406" s="210"/>
      <c r="M406" s="211" t="s">
        <v>19</v>
      </c>
      <c r="N406" s="212" t="s">
        <v>43</v>
      </c>
      <c r="O406" s="64"/>
      <c r="P406" s="182">
        <f>O406*H406</f>
        <v>0</v>
      </c>
      <c r="Q406" s="182">
        <v>0.0007</v>
      </c>
      <c r="R406" s="182">
        <f>Q406*H406</f>
        <v>0.0598535</v>
      </c>
      <c r="S406" s="182">
        <v>0</v>
      </c>
      <c r="T406" s="183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84" t="s">
        <v>520</v>
      </c>
      <c r="AT406" s="184" t="s">
        <v>292</v>
      </c>
      <c r="AU406" s="184" t="s">
        <v>82</v>
      </c>
      <c r="AY406" s="17" t="s">
        <v>145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7" t="s">
        <v>80</v>
      </c>
      <c r="BK406" s="185">
        <f>ROUND(I406*H406,2)</f>
        <v>0</v>
      </c>
      <c r="BL406" s="17" t="s">
        <v>241</v>
      </c>
      <c r="BM406" s="184" t="s">
        <v>2241</v>
      </c>
    </row>
    <row r="407" spans="1:47" s="2" customFormat="1" ht="11.25">
      <c r="A407" s="34"/>
      <c r="B407" s="35"/>
      <c r="C407" s="36"/>
      <c r="D407" s="186" t="s">
        <v>154</v>
      </c>
      <c r="E407" s="36"/>
      <c r="F407" s="187" t="s">
        <v>2240</v>
      </c>
      <c r="G407" s="36"/>
      <c r="H407" s="36"/>
      <c r="I407" s="188"/>
      <c r="J407" s="36"/>
      <c r="K407" s="36"/>
      <c r="L407" s="39"/>
      <c r="M407" s="189"/>
      <c r="N407" s="190"/>
      <c r="O407" s="64"/>
      <c r="P407" s="64"/>
      <c r="Q407" s="64"/>
      <c r="R407" s="64"/>
      <c r="S407" s="64"/>
      <c r="T407" s="65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154</v>
      </c>
      <c r="AU407" s="17" t="s">
        <v>82</v>
      </c>
    </row>
    <row r="408" spans="2:51" s="13" customFormat="1" ht="11.25">
      <c r="B408" s="192"/>
      <c r="C408" s="193"/>
      <c r="D408" s="186" t="s">
        <v>158</v>
      </c>
      <c r="E408" s="193"/>
      <c r="F408" s="195" t="s">
        <v>2242</v>
      </c>
      <c r="G408" s="193"/>
      <c r="H408" s="196">
        <v>85.505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158</v>
      </c>
      <c r="AU408" s="202" t="s">
        <v>82</v>
      </c>
      <c r="AV408" s="13" t="s">
        <v>82</v>
      </c>
      <c r="AW408" s="13" t="s">
        <v>4</v>
      </c>
      <c r="AX408" s="13" t="s">
        <v>80</v>
      </c>
      <c r="AY408" s="202" t="s">
        <v>145</v>
      </c>
    </row>
    <row r="409" spans="1:65" s="2" customFormat="1" ht="14.45" customHeight="1">
      <c r="A409" s="34"/>
      <c r="B409" s="35"/>
      <c r="C409" s="173" t="s">
        <v>2243</v>
      </c>
      <c r="D409" s="173" t="s">
        <v>147</v>
      </c>
      <c r="E409" s="174" t="s">
        <v>739</v>
      </c>
      <c r="F409" s="175" t="s">
        <v>740</v>
      </c>
      <c r="G409" s="176" t="s">
        <v>308</v>
      </c>
      <c r="H409" s="177">
        <v>1.071</v>
      </c>
      <c r="I409" s="178"/>
      <c r="J409" s="179">
        <f>ROUND(I409*H409,2)</f>
        <v>0</v>
      </c>
      <c r="K409" s="175" t="s">
        <v>151</v>
      </c>
      <c r="L409" s="39"/>
      <c r="M409" s="180" t="s">
        <v>19</v>
      </c>
      <c r="N409" s="181" t="s">
        <v>43</v>
      </c>
      <c r="O409" s="64"/>
      <c r="P409" s="182">
        <f>O409*H409</f>
        <v>0</v>
      </c>
      <c r="Q409" s="182">
        <v>0</v>
      </c>
      <c r="R409" s="182">
        <f>Q409*H409</f>
        <v>0</v>
      </c>
      <c r="S409" s="182">
        <v>0</v>
      </c>
      <c r="T409" s="183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84" t="s">
        <v>241</v>
      </c>
      <c r="AT409" s="184" t="s">
        <v>147</v>
      </c>
      <c r="AU409" s="184" t="s">
        <v>82</v>
      </c>
      <c r="AY409" s="17" t="s">
        <v>145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7" t="s">
        <v>80</v>
      </c>
      <c r="BK409" s="185">
        <f>ROUND(I409*H409,2)</f>
        <v>0</v>
      </c>
      <c r="BL409" s="17" t="s">
        <v>241</v>
      </c>
      <c r="BM409" s="184" t="s">
        <v>2244</v>
      </c>
    </row>
    <row r="410" spans="1:47" s="2" customFormat="1" ht="19.5">
      <c r="A410" s="34"/>
      <c r="B410" s="35"/>
      <c r="C410" s="36"/>
      <c r="D410" s="186" t="s">
        <v>154</v>
      </c>
      <c r="E410" s="36"/>
      <c r="F410" s="187" t="s">
        <v>742</v>
      </c>
      <c r="G410" s="36"/>
      <c r="H410" s="36"/>
      <c r="I410" s="188"/>
      <c r="J410" s="36"/>
      <c r="K410" s="36"/>
      <c r="L410" s="39"/>
      <c r="M410" s="189"/>
      <c r="N410" s="190"/>
      <c r="O410" s="64"/>
      <c r="P410" s="64"/>
      <c r="Q410" s="64"/>
      <c r="R410" s="64"/>
      <c r="S410" s="64"/>
      <c r="T410" s="65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154</v>
      </c>
      <c r="AU410" s="17" t="s">
        <v>82</v>
      </c>
    </row>
    <row r="411" spans="2:63" s="12" customFormat="1" ht="25.9" customHeight="1">
      <c r="B411" s="157"/>
      <c r="C411" s="158"/>
      <c r="D411" s="159" t="s">
        <v>71</v>
      </c>
      <c r="E411" s="160" t="s">
        <v>2245</v>
      </c>
      <c r="F411" s="160" t="s">
        <v>2246</v>
      </c>
      <c r="G411" s="158"/>
      <c r="H411" s="158"/>
      <c r="I411" s="161"/>
      <c r="J411" s="162">
        <f>BK411</f>
        <v>0</v>
      </c>
      <c r="K411" s="158"/>
      <c r="L411" s="163"/>
      <c r="M411" s="164"/>
      <c r="N411" s="165"/>
      <c r="O411" s="165"/>
      <c r="P411" s="166">
        <f>P412+P425</f>
        <v>0</v>
      </c>
      <c r="Q411" s="165"/>
      <c r="R411" s="166">
        <f>R412+R425</f>
        <v>0</v>
      </c>
      <c r="S411" s="165"/>
      <c r="T411" s="167">
        <f>T412+T425</f>
        <v>0</v>
      </c>
      <c r="AR411" s="168" t="s">
        <v>178</v>
      </c>
      <c r="AT411" s="169" t="s">
        <v>71</v>
      </c>
      <c r="AU411" s="169" t="s">
        <v>72</v>
      </c>
      <c r="AY411" s="168" t="s">
        <v>145</v>
      </c>
      <c r="BK411" s="170">
        <f>BK412+BK425</f>
        <v>0</v>
      </c>
    </row>
    <row r="412" spans="2:63" s="12" customFormat="1" ht="22.9" customHeight="1">
      <c r="B412" s="157"/>
      <c r="C412" s="158"/>
      <c r="D412" s="159" t="s">
        <v>71</v>
      </c>
      <c r="E412" s="171" t="s">
        <v>2247</v>
      </c>
      <c r="F412" s="171" t="s">
        <v>2248</v>
      </c>
      <c r="G412" s="158"/>
      <c r="H412" s="158"/>
      <c r="I412" s="161"/>
      <c r="J412" s="172">
        <f>BK412</f>
        <v>0</v>
      </c>
      <c r="K412" s="158"/>
      <c r="L412" s="163"/>
      <c r="M412" s="164"/>
      <c r="N412" s="165"/>
      <c r="O412" s="165"/>
      <c r="P412" s="166">
        <f>SUM(P413:P424)</f>
        <v>0</v>
      </c>
      <c r="Q412" s="165"/>
      <c r="R412" s="166">
        <f>SUM(R413:R424)</f>
        <v>0</v>
      </c>
      <c r="S412" s="165"/>
      <c r="T412" s="167">
        <f>SUM(T413:T424)</f>
        <v>0</v>
      </c>
      <c r="AR412" s="168" t="s">
        <v>178</v>
      </c>
      <c r="AT412" s="169" t="s">
        <v>71</v>
      </c>
      <c r="AU412" s="169" t="s">
        <v>80</v>
      </c>
      <c r="AY412" s="168" t="s">
        <v>145</v>
      </c>
      <c r="BK412" s="170">
        <f>SUM(BK413:BK424)</f>
        <v>0</v>
      </c>
    </row>
    <row r="413" spans="1:65" s="2" customFormat="1" ht="14.45" customHeight="1">
      <c r="A413" s="34"/>
      <c r="B413" s="35"/>
      <c r="C413" s="173" t="s">
        <v>2249</v>
      </c>
      <c r="D413" s="173" t="s">
        <v>147</v>
      </c>
      <c r="E413" s="174" t="s">
        <v>2250</v>
      </c>
      <c r="F413" s="175" t="s">
        <v>2251</v>
      </c>
      <c r="G413" s="176" t="s">
        <v>2252</v>
      </c>
      <c r="H413" s="177">
        <v>1</v>
      </c>
      <c r="I413" s="178"/>
      <c r="J413" s="179">
        <f>ROUND(I413*H413,2)</f>
        <v>0</v>
      </c>
      <c r="K413" s="175" t="s">
        <v>151</v>
      </c>
      <c r="L413" s="39"/>
      <c r="M413" s="180" t="s">
        <v>19</v>
      </c>
      <c r="N413" s="181" t="s">
        <v>43</v>
      </c>
      <c r="O413" s="64"/>
      <c r="P413" s="182">
        <f>O413*H413</f>
        <v>0</v>
      </c>
      <c r="Q413" s="182">
        <v>0</v>
      </c>
      <c r="R413" s="182">
        <f>Q413*H413</f>
        <v>0</v>
      </c>
      <c r="S413" s="182">
        <v>0</v>
      </c>
      <c r="T413" s="183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84" t="s">
        <v>2253</v>
      </c>
      <c r="AT413" s="184" t="s">
        <v>147</v>
      </c>
      <c r="AU413" s="184" t="s">
        <v>82</v>
      </c>
      <c r="AY413" s="17" t="s">
        <v>145</v>
      </c>
      <c r="BE413" s="185">
        <f>IF(N413="základní",J413,0)</f>
        <v>0</v>
      </c>
      <c r="BF413" s="185">
        <f>IF(N413="snížená",J413,0)</f>
        <v>0</v>
      </c>
      <c r="BG413" s="185">
        <f>IF(N413="zákl. přenesená",J413,0)</f>
        <v>0</v>
      </c>
      <c r="BH413" s="185">
        <f>IF(N413="sníž. přenesená",J413,0)</f>
        <v>0</v>
      </c>
      <c r="BI413" s="185">
        <f>IF(N413="nulová",J413,0)</f>
        <v>0</v>
      </c>
      <c r="BJ413" s="17" t="s">
        <v>80</v>
      </c>
      <c r="BK413" s="185">
        <f>ROUND(I413*H413,2)</f>
        <v>0</v>
      </c>
      <c r="BL413" s="17" t="s">
        <v>2253</v>
      </c>
      <c r="BM413" s="184" t="s">
        <v>2254</v>
      </c>
    </row>
    <row r="414" spans="1:47" s="2" customFormat="1" ht="11.25">
      <c r="A414" s="34"/>
      <c r="B414" s="35"/>
      <c r="C414" s="36"/>
      <c r="D414" s="186" t="s">
        <v>154</v>
      </c>
      <c r="E414" s="36"/>
      <c r="F414" s="187" t="s">
        <v>2251</v>
      </c>
      <c r="G414" s="36"/>
      <c r="H414" s="36"/>
      <c r="I414" s="188"/>
      <c r="J414" s="36"/>
      <c r="K414" s="36"/>
      <c r="L414" s="39"/>
      <c r="M414" s="189"/>
      <c r="N414" s="190"/>
      <c r="O414" s="64"/>
      <c r="P414" s="64"/>
      <c r="Q414" s="64"/>
      <c r="R414" s="64"/>
      <c r="S414" s="64"/>
      <c r="T414" s="65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7" t="s">
        <v>154</v>
      </c>
      <c r="AU414" s="17" t="s">
        <v>82</v>
      </c>
    </row>
    <row r="415" spans="2:51" s="13" customFormat="1" ht="11.25">
      <c r="B415" s="192"/>
      <c r="C415" s="193"/>
      <c r="D415" s="186" t="s">
        <v>158</v>
      </c>
      <c r="E415" s="194" t="s">
        <v>19</v>
      </c>
      <c r="F415" s="195" t="s">
        <v>2255</v>
      </c>
      <c r="G415" s="193"/>
      <c r="H415" s="196">
        <v>1</v>
      </c>
      <c r="I415" s="197"/>
      <c r="J415" s="193"/>
      <c r="K415" s="193"/>
      <c r="L415" s="198"/>
      <c r="M415" s="199"/>
      <c r="N415" s="200"/>
      <c r="O415" s="200"/>
      <c r="P415" s="200"/>
      <c r="Q415" s="200"/>
      <c r="R415" s="200"/>
      <c r="S415" s="200"/>
      <c r="T415" s="201"/>
      <c r="AT415" s="202" t="s">
        <v>158</v>
      </c>
      <c r="AU415" s="202" t="s">
        <v>82</v>
      </c>
      <c r="AV415" s="13" t="s">
        <v>82</v>
      </c>
      <c r="AW415" s="13" t="s">
        <v>33</v>
      </c>
      <c r="AX415" s="13" t="s">
        <v>72</v>
      </c>
      <c r="AY415" s="202" t="s">
        <v>145</v>
      </c>
    </row>
    <row r="416" spans="1:65" s="2" customFormat="1" ht="14.45" customHeight="1">
      <c r="A416" s="34"/>
      <c r="B416" s="35"/>
      <c r="C416" s="173" t="s">
        <v>2256</v>
      </c>
      <c r="D416" s="173" t="s">
        <v>147</v>
      </c>
      <c r="E416" s="174" t="s">
        <v>2257</v>
      </c>
      <c r="F416" s="175" t="s">
        <v>2258</v>
      </c>
      <c r="G416" s="176" t="s">
        <v>2252</v>
      </c>
      <c r="H416" s="177">
        <v>1</v>
      </c>
      <c r="I416" s="178"/>
      <c r="J416" s="179">
        <f>ROUND(I416*H416,2)</f>
        <v>0</v>
      </c>
      <c r="K416" s="175" t="s">
        <v>151</v>
      </c>
      <c r="L416" s="39"/>
      <c r="M416" s="180" t="s">
        <v>19</v>
      </c>
      <c r="N416" s="181" t="s">
        <v>43</v>
      </c>
      <c r="O416" s="64"/>
      <c r="P416" s="182">
        <f>O416*H416</f>
        <v>0</v>
      </c>
      <c r="Q416" s="182">
        <v>0</v>
      </c>
      <c r="R416" s="182">
        <f>Q416*H416</f>
        <v>0</v>
      </c>
      <c r="S416" s="182">
        <v>0</v>
      </c>
      <c r="T416" s="183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4" t="s">
        <v>2253</v>
      </c>
      <c r="AT416" s="184" t="s">
        <v>147</v>
      </c>
      <c r="AU416" s="184" t="s">
        <v>82</v>
      </c>
      <c r="AY416" s="17" t="s">
        <v>145</v>
      </c>
      <c r="BE416" s="185">
        <f>IF(N416="základní",J416,0)</f>
        <v>0</v>
      </c>
      <c r="BF416" s="185">
        <f>IF(N416="snížená",J416,0)</f>
        <v>0</v>
      </c>
      <c r="BG416" s="185">
        <f>IF(N416="zákl. přenesená",J416,0)</f>
        <v>0</v>
      </c>
      <c r="BH416" s="185">
        <f>IF(N416="sníž. přenesená",J416,0)</f>
        <v>0</v>
      </c>
      <c r="BI416" s="185">
        <f>IF(N416="nulová",J416,0)</f>
        <v>0</v>
      </c>
      <c r="BJ416" s="17" t="s">
        <v>80</v>
      </c>
      <c r="BK416" s="185">
        <f>ROUND(I416*H416,2)</f>
        <v>0</v>
      </c>
      <c r="BL416" s="17" t="s">
        <v>2253</v>
      </c>
      <c r="BM416" s="184" t="s">
        <v>2259</v>
      </c>
    </row>
    <row r="417" spans="1:47" s="2" customFormat="1" ht="11.25">
      <c r="A417" s="34"/>
      <c r="B417" s="35"/>
      <c r="C417" s="36"/>
      <c r="D417" s="186" t="s">
        <v>154</v>
      </c>
      <c r="E417" s="36"/>
      <c r="F417" s="187" t="s">
        <v>2258</v>
      </c>
      <c r="G417" s="36"/>
      <c r="H417" s="36"/>
      <c r="I417" s="188"/>
      <c r="J417" s="36"/>
      <c r="K417" s="36"/>
      <c r="L417" s="39"/>
      <c r="M417" s="189"/>
      <c r="N417" s="190"/>
      <c r="O417" s="64"/>
      <c r="P417" s="64"/>
      <c r="Q417" s="64"/>
      <c r="R417" s="64"/>
      <c r="S417" s="64"/>
      <c r="T417" s="65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154</v>
      </c>
      <c r="AU417" s="17" t="s">
        <v>82</v>
      </c>
    </row>
    <row r="418" spans="2:51" s="13" customFormat="1" ht="11.25">
      <c r="B418" s="192"/>
      <c r="C418" s="193"/>
      <c r="D418" s="186" t="s">
        <v>158</v>
      </c>
      <c r="E418" s="194" t="s">
        <v>19</v>
      </c>
      <c r="F418" s="195" t="s">
        <v>2260</v>
      </c>
      <c r="G418" s="193"/>
      <c r="H418" s="196">
        <v>1</v>
      </c>
      <c r="I418" s="197"/>
      <c r="J418" s="193"/>
      <c r="K418" s="193"/>
      <c r="L418" s="198"/>
      <c r="M418" s="199"/>
      <c r="N418" s="200"/>
      <c r="O418" s="200"/>
      <c r="P418" s="200"/>
      <c r="Q418" s="200"/>
      <c r="R418" s="200"/>
      <c r="S418" s="200"/>
      <c r="T418" s="201"/>
      <c r="AT418" s="202" t="s">
        <v>158</v>
      </c>
      <c r="AU418" s="202" t="s">
        <v>82</v>
      </c>
      <c r="AV418" s="13" t="s">
        <v>82</v>
      </c>
      <c r="AW418" s="13" t="s">
        <v>33</v>
      </c>
      <c r="AX418" s="13" t="s">
        <v>72</v>
      </c>
      <c r="AY418" s="202" t="s">
        <v>145</v>
      </c>
    </row>
    <row r="419" spans="1:65" s="2" customFormat="1" ht="14.45" customHeight="1">
      <c r="A419" s="34"/>
      <c r="B419" s="35"/>
      <c r="C419" s="173" t="s">
        <v>2261</v>
      </c>
      <c r="D419" s="173" t="s">
        <v>147</v>
      </c>
      <c r="E419" s="174" t="s">
        <v>2262</v>
      </c>
      <c r="F419" s="175" t="s">
        <v>2263</v>
      </c>
      <c r="G419" s="176" t="s">
        <v>2252</v>
      </c>
      <c r="H419" s="177">
        <v>1</v>
      </c>
      <c r="I419" s="178"/>
      <c r="J419" s="179">
        <f>ROUND(I419*H419,2)</f>
        <v>0</v>
      </c>
      <c r="K419" s="175" t="s">
        <v>151</v>
      </c>
      <c r="L419" s="39"/>
      <c r="M419" s="180" t="s">
        <v>19</v>
      </c>
      <c r="N419" s="181" t="s">
        <v>43</v>
      </c>
      <c r="O419" s="64"/>
      <c r="P419" s="182">
        <f>O419*H419</f>
        <v>0</v>
      </c>
      <c r="Q419" s="182">
        <v>0</v>
      </c>
      <c r="R419" s="182">
        <f>Q419*H419</f>
        <v>0</v>
      </c>
      <c r="S419" s="182">
        <v>0</v>
      </c>
      <c r="T419" s="183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84" t="s">
        <v>2253</v>
      </c>
      <c r="AT419" s="184" t="s">
        <v>147</v>
      </c>
      <c r="AU419" s="184" t="s">
        <v>82</v>
      </c>
      <c r="AY419" s="17" t="s">
        <v>145</v>
      </c>
      <c r="BE419" s="185">
        <f>IF(N419="základní",J419,0)</f>
        <v>0</v>
      </c>
      <c r="BF419" s="185">
        <f>IF(N419="snížená",J419,0)</f>
        <v>0</v>
      </c>
      <c r="BG419" s="185">
        <f>IF(N419="zákl. přenesená",J419,0)</f>
        <v>0</v>
      </c>
      <c r="BH419" s="185">
        <f>IF(N419="sníž. přenesená",J419,0)</f>
        <v>0</v>
      </c>
      <c r="BI419" s="185">
        <f>IF(N419="nulová",J419,0)</f>
        <v>0</v>
      </c>
      <c r="BJ419" s="17" t="s">
        <v>80</v>
      </c>
      <c r="BK419" s="185">
        <f>ROUND(I419*H419,2)</f>
        <v>0</v>
      </c>
      <c r="BL419" s="17" t="s">
        <v>2253</v>
      </c>
      <c r="BM419" s="184" t="s">
        <v>2264</v>
      </c>
    </row>
    <row r="420" spans="1:47" s="2" customFormat="1" ht="11.25">
      <c r="A420" s="34"/>
      <c r="B420" s="35"/>
      <c r="C420" s="36"/>
      <c r="D420" s="186" t="s">
        <v>154</v>
      </c>
      <c r="E420" s="36"/>
      <c r="F420" s="187" t="s">
        <v>2263</v>
      </c>
      <c r="G420" s="36"/>
      <c r="H420" s="36"/>
      <c r="I420" s="188"/>
      <c r="J420" s="36"/>
      <c r="K420" s="36"/>
      <c r="L420" s="39"/>
      <c r="M420" s="189"/>
      <c r="N420" s="190"/>
      <c r="O420" s="64"/>
      <c r="P420" s="64"/>
      <c r="Q420" s="64"/>
      <c r="R420" s="64"/>
      <c r="S420" s="64"/>
      <c r="T420" s="65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154</v>
      </c>
      <c r="AU420" s="17" t="s">
        <v>82</v>
      </c>
    </row>
    <row r="421" spans="2:51" s="13" customFormat="1" ht="11.25">
      <c r="B421" s="192"/>
      <c r="C421" s="193"/>
      <c r="D421" s="186" t="s">
        <v>158</v>
      </c>
      <c r="E421" s="194" t="s">
        <v>19</v>
      </c>
      <c r="F421" s="195" t="s">
        <v>2265</v>
      </c>
      <c r="G421" s="193"/>
      <c r="H421" s="196">
        <v>1</v>
      </c>
      <c r="I421" s="197"/>
      <c r="J421" s="193"/>
      <c r="K421" s="193"/>
      <c r="L421" s="198"/>
      <c r="M421" s="199"/>
      <c r="N421" s="200"/>
      <c r="O421" s="200"/>
      <c r="P421" s="200"/>
      <c r="Q421" s="200"/>
      <c r="R421" s="200"/>
      <c r="S421" s="200"/>
      <c r="T421" s="201"/>
      <c r="AT421" s="202" t="s">
        <v>158</v>
      </c>
      <c r="AU421" s="202" t="s">
        <v>82</v>
      </c>
      <c r="AV421" s="13" t="s">
        <v>82</v>
      </c>
      <c r="AW421" s="13" t="s">
        <v>33</v>
      </c>
      <c r="AX421" s="13" t="s">
        <v>72</v>
      </c>
      <c r="AY421" s="202" t="s">
        <v>145</v>
      </c>
    </row>
    <row r="422" spans="1:65" s="2" customFormat="1" ht="14.45" customHeight="1">
      <c r="A422" s="34"/>
      <c r="B422" s="35"/>
      <c r="C422" s="173" t="s">
        <v>2266</v>
      </c>
      <c r="D422" s="173" t="s">
        <v>147</v>
      </c>
      <c r="E422" s="174" t="s">
        <v>2267</v>
      </c>
      <c r="F422" s="175" t="s">
        <v>2268</v>
      </c>
      <c r="G422" s="176" t="s">
        <v>2252</v>
      </c>
      <c r="H422" s="177">
        <v>1</v>
      </c>
      <c r="I422" s="178"/>
      <c r="J422" s="179">
        <f>ROUND(I422*H422,2)</f>
        <v>0</v>
      </c>
      <c r="K422" s="175" t="s">
        <v>151</v>
      </c>
      <c r="L422" s="39"/>
      <c r="M422" s="180" t="s">
        <v>19</v>
      </c>
      <c r="N422" s="181" t="s">
        <v>43</v>
      </c>
      <c r="O422" s="64"/>
      <c r="P422" s="182">
        <f>O422*H422</f>
        <v>0</v>
      </c>
      <c r="Q422" s="182">
        <v>0</v>
      </c>
      <c r="R422" s="182">
        <f>Q422*H422</f>
        <v>0</v>
      </c>
      <c r="S422" s="182">
        <v>0</v>
      </c>
      <c r="T422" s="183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84" t="s">
        <v>2253</v>
      </c>
      <c r="AT422" s="184" t="s">
        <v>147</v>
      </c>
      <c r="AU422" s="184" t="s">
        <v>82</v>
      </c>
      <c r="AY422" s="17" t="s">
        <v>145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7" t="s">
        <v>80</v>
      </c>
      <c r="BK422" s="185">
        <f>ROUND(I422*H422,2)</f>
        <v>0</v>
      </c>
      <c r="BL422" s="17" t="s">
        <v>2253</v>
      </c>
      <c r="BM422" s="184" t="s">
        <v>2269</v>
      </c>
    </row>
    <row r="423" spans="1:47" s="2" customFormat="1" ht="11.25">
      <c r="A423" s="34"/>
      <c r="B423" s="35"/>
      <c r="C423" s="36"/>
      <c r="D423" s="186" t="s">
        <v>154</v>
      </c>
      <c r="E423" s="36"/>
      <c r="F423" s="187" t="s">
        <v>2268</v>
      </c>
      <c r="G423" s="36"/>
      <c r="H423" s="36"/>
      <c r="I423" s="188"/>
      <c r="J423" s="36"/>
      <c r="K423" s="36"/>
      <c r="L423" s="39"/>
      <c r="M423" s="189"/>
      <c r="N423" s="190"/>
      <c r="O423" s="64"/>
      <c r="P423" s="64"/>
      <c r="Q423" s="64"/>
      <c r="R423" s="64"/>
      <c r="S423" s="64"/>
      <c r="T423" s="65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154</v>
      </c>
      <c r="AU423" s="17" t="s">
        <v>82</v>
      </c>
    </row>
    <row r="424" spans="2:51" s="13" customFormat="1" ht="11.25">
      <c r="B424" s="192"/>
      <c r="C424" s="193"/>
      <c r="D424" s="186" t="s">
        <v>158</v>
      </c>
      <c r="E424" s="194" t="s">
        <v>19</v>
      </c>
      <c r="F424" s="195" t="s">
        <v>2270</v>
      </c>
      <c r="G424" s="193"/>
      <c r="H424" s="196">
        <v>1</v>
      </c>
      <c r="I424" s="197"/>
      <c r="J424" s="193"/>
      <c r="K424" s="193"/>
      <c r="L424" s="198"/>
      <c r="M424" s="199"/>
      <c r="N424" s="200"/>
      <c r="O424" s="200"/>
      <c r="P424" s="200"/>
      <c r="Q424" s="200"/>
      <c r="R424" s="200"/>
      <c r="S424" s="200"/>
      <c r="T424" s="201"/>
      <c r="AT424" s="202" t="s">
        <v>158</v>
      </c>
      <c r="AU424" s="202" t="s">
        <v>82</v>
      </c>
      <c r="AV424" s="13" t="s">
        <v>82</v>
      </c>
      <c r="AW424" s="13" t="s">
        <v>33</v>
      </c>
      <c r="AX424" s="13" t="s">
        <v>72</v>
      </c>
      <c r="AY424" s="202" t="s">
        <v>145</v>
      </c>
    </row>
    <row r="425" spans="2:63" s="12" customFormat="1" ht="22.9" customHeight="1">
      <c r="B425" s="157"/>
      <c r="C425" s="158"/>
      <c r="D425" s="159" t="s">
        <v>71</v>
      </c>
      <c r="E425" s="171" t="s">
        <v>2271</v>
      </c>
      <c r="F425" s="171" t="s">
        <v>2272</v>
      </c>
      <c r="G425" s="158"/>
      <c r="H425" s="158"/>
      <c r="I425" s="161"/>
      <c r="J425" s="172">
        <f>BK425</f>
        <v>0</v>
      </c>
      <c r="K425" s="158"/>
      <c r="L425" s="163"/>
      <c r="M425" s="164"/>
      <c r="N425" s="165"/>
      <c r="O425" s="165"/>
      <c r="P425" s="166">
        <f>SUM(P426:P428)</f>
        <v>0</v>
      </c>
      <c r="Q425" s="165"/>
      <c r="R425" s="166">
        <f>SUM(R426:R428)</f>
        <v>0</v>
      </c>
      <c r="S425" s="165"/>
      <c r="T425" s="167">
        <f>SUM(T426:T428)</f>
        <v>0</v>
      </c>
      <c r="AR425" s="168" t="s">
        <v>178</v>
      </c>
      <c r="AT425" s="169" t="s">
        <v>71</v>
      </c>
      <c r="AU425" s="169" t="s">
        <v>80</v>
      </c>
      <c r="AY425" s="168" t="s">
        <v>145</v>
      </c>
      <c r="BK425" s="170">
        <f>SUM(BK426:BK428)</f>
        <v>0</v>
      </c>
    </row>
    <row r="426" spans="1:65" s="2" customFormat="1" ht="14.45" customHeight="1">
      <c r="A426" s="34"/>
      <c r="B426" s="35"/>
      <c r="C426" s="173" t="s">
        <v>2273</v>
      </c>
      <c r="D426" s="173" t="s">
        <v>147</v>
      </c>
      <c r="E426" s="174" t="s">
        <v>2274</v>
      </c>
      <c r="F426" s="175" t="s">
        <v>2275</v>
      </c>
      <c r="G426" s="176" t="s">
        <v>173</v>
      </c>
      <c r="H426" s="177">
        <v>16</v>
      </c>
      <c r="I426" s="178"/>
      <c r="J426" s="179">
        <f>ROUND(I426*H426,2)</f>
        <v>0</v>
      </c>
      <c r="K426" s="175" t="s">
        <v>151</v>
      </c>
      <c r="L426" s="39"/>
      <c r="M426" s="180" t="s">
        <v>19</v>
      </c>
      <c r="N426" s="181" t="s">
        <v>43</v>
      </c>
      <c r="O426" s="64"/>
      <c r="P426" s="182">
        <f>O426*H426</f>
        <v>0</v>
      </c>
      <c r="Q426" s="182">
        <v>0</v>
      </c>
      <c r="R426" s="182">
        <f>Q426*H426</f>
        <v>0</v>
      </c>
      <c r="S426" s="182">
        <v>0</v>
      </c>
      <c r="T426" s="183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84" t="s">
        <v>2253</v>
      </c>
      <c r="AT426" s="184" t="s">
        <v>147</v>
      </c>
      <c r="AU426" s="184" t="s">
        <v>82</v>
      </c>
      <c r="AY426" s="17" t="s">
        <v>145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17" t="s">
        <v>80</v>
      </c>
      <c r="BK426" s="185">
        <f>ROUND(I426*H426,2)</f>
        <v>0</v>
      </c>
      <c r="BL426" s="17" t="s">
        <v>2253</v>
      </c>
      <c r="BM426" s="184" t="s">
        <v>2276</v>
      </c>
    </row>
    <row r="427" spans="1:47" s="2" customFormat="1" ht="11.25">
      <c r="A427" s="34"/>
      <c r="B427" s="35"/>
      <c r="C427" s="36"/>
      <c r="D427" s="186" t="s">
        <v>154</v>
      </c>
      <c r="E427" s="36"/>
      <c r="F427" s="187" t="s">
        <v>2275</v>
      </c>
      <c r="G427" s="36"/>
      <c r="H427" s="36"/>
      <c r="I427" s="188"/>
      <c r="J427" s="36"/>
      <c r="K427" s="36"/>
      <c r="L427" s="39"/>
      <c r="M427" s="189"/>
      <c r="N427" s="190"/>
      <c r="O427" s="64"/>
      <c r="P427" s="64"/>
      <c r="Q427" s="64"/>
      <c r="R427" s="64"/>
      <c r="S427" s="64"/>
      <c r="T427" s="65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154</v>
      </c>
      <c r="AU427" s="17" t="s">
        <v>82</v>
      </c>
    </row>
    <row r="428" spans="2:51" s="13" customFormat="1" ht="11.25">
      <c r="B428" s="192"/>
      <c r="C428" s="193"/>
      <c r="D428" s="186" t="s">
        <v>158</v>
      </c>
      <c r="E428" s="194" t="s">
        <v>19</v>
      </c>
      <c r="F428" s="195" t="s">
        <v>2277</v>
      </c>
      <c r="G428" s="193"/>
      <c r="H428" s="196">
        <v>16</v>
      </c>
      <c r="I428" s="197"/>
      <c r="J428" s="193"/>
      <c r="K428" s="193"/>
      <c r="L428" s="198"/>
      <c r="M428" s="227"/>
      <c r="N428" s="228"/>
      <c r="O428" s="228"/>
      <c r="P428" s="228"/>
      <c r="Q428" s="228"/>
      <c r="R428" s="228"/>
      <c r="S428" s="228"/>
      <c r="T428" s="229"/>
      <c r="AT428" s="202" t="s">
        <v>158</v>
      </c>
      <c r="AU428" s="202" t="s">
        <v>82</v>
      </c>
      <c r="AV428" s="13" t="s">
        <v>82</v>
      </c>
      <c r="AW428" s="13" t="s">
        <v>33</v>
      </c>
      <c r="AX428" s="13" t="s">
        <v>72</v>
      </c>
      <c r="AY428" s="202" t="s">
        <v>145</v>
      </c>
    </row>
    <row r="429" spans="1:31" s="2" customFormat="1" ht="6.95" customHeight="1">
      <c r="A429" s="34"/>
      <c r="B429" s="47"/>
      <c r="C429" s="48"/>
      <c r="D429" s="48"/>
      <c r="E429" s="48"/>
      <c r="F429" s="48"/>
      <c r="G429" s="48"/>
      <c r="H429" s="48"/>
      <c r="I429" s="48"/>
      <c r="J429" s="48"/>
      <c r="K429" s="48"/>
      <c r="L429" s="39"/>
      <c r="M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</row>
  </sheetData>
  <sheetProtection algorithmName="SHA-512" hashValue="wjC4Pyww+XDGG4Eg+TWYYTMQvBXMhHxrPERNQYvJNqrOjRsxBm5RNfcf5eexwgr3mx6DOCJiTHuQpU2W4gbnbw==" saltValue="TDv7gPiEzx2LMfToEL9y5YG/m9R+O/OIiHRpKXhxVkkzPPP711vImTxTbYljMfJWr6r96agCA5gsEdFTHjbSTQ==" spinCount="100000" sheet="1" objects="1" scenarios="1" formatColumns="0" formatRows="0" autoFilter="0"/>
  <autoFilter ref="C93:K428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112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2278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2279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ROUND((SUM(BE82:BE98)),2)</f>
        <v>0</v>
      </c>
      <c r="G33" s="34"/>
      <c r="H33" s="34"/>
      <c r="I33" s="118">
        <v>0.21</v>
      </c>
      <c r="J33" s="117">
        <f>ROUND(((SUM(BE82:BE98))*I33),2)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ROUND((SUM(BF82:BF98)),2)</f>
        <v>0</v>
      </c>
      <c r="G34" s="34"/>
      <c r="H34" s="34"/>
      <c r="I34" s="118">
        <v>0.15</v>
      </c>
      <c r="J34" s="117">
        <f>ROUND(((SUM(BF82:BF98))*I34),2)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ROUND((SUM(BG82:BG98)),2)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ROUND((SUM(BH82:BH98)),2)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ROUND((SUM(BI82:BI98)),2)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VON - Vedlejší a ostatní náklady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1835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" customHeight="1">
      <c r="B61" s="140"/>
      <c r="C61" s="141"/>
      <c r="D61" s="142" t="s">
        <v>1836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" customHeight="1">
      <c r="B62" s="140"/>
      <c r="C62" s="141"/>
      <c r="D62" s="142" t="s">
        <v>2280</v>
      </c>
      <c r="E62" s="143"/>
      <c r="F62" s="143"/>
      <c r="G62" s="143"/>
      <c r="H62" s="143"/>
      <c r="I62" s="143"/>
      <c r="J62" s="144">
        <f>J92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60" t="str">
        <f>E7</f>
        <v>Přeložka silnice II/187 – Číhaň - Kolinec</v>
      </c>
      <c r="F72" s="361"/>
      <c r="G72" s="361"/>
      <c r="H72" s="361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117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17" t="str">
        <f>E9</f>
        <v>VON - Vedlejší a ostatní náklady</v>
      </c>
      <c r="F74" s="362"/>
      <c r="G74" s="362"/>
      <c r="H74" s="362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>mezi obcemi Číhaň – Kolinec</v>
      </c>
      <c r="G76" s="36"/>
      <c r="H76" s="36"/>
      <c r="I76" s="29" t="s">
        <v>23</v>
      </c>
      <c r="J76" s="59" t="str">
        <f>IF(J12="","",J12)</f>
        <v>31. 1. 2020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6"/>
      <c r="E78" s="36"/>
      <c r="F78" s="27" t="str">
        <f>E15</f>
        <v>SÚS Plzeňského kraje</v>
      </c>
      <c r="G78" s="36"/>
      <c r="H78" s="36"/>
      <c r="I78" s="29" t="s">
        <v>31</v>
      </c>
      <c r="J78" s="32" t="str">
        <f>E21</f>
        <v>VIN Consult, s. r. 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131</v>
      </c>
      <c r="D81" s="149" t="s">
        <v>57</v>
      </c>
      <c r="E81" s="149" t="s">
        <v>53</v>
      </c>
      <c r="F81" s="149" t="s">
        <v>54</v>
      </c>
      <c r="G81" s="149" t="s">
        <v>132</v>
      </c>
      <c r="H81" s="149" t="s">
        <v>133</v>
      </c>
      <c r="I81" s="149" t="s">
        <v>134</v>
      </c>
      <c r="J81" s="149" t="s">
        <v>122</v>
      </c>
      <c r="K81" s="150" t="s">
        <v>135</v>
      </c>
      <c r="L81" s="151"/>
      <c r="M81" s="68" t="s">
        <v>19</v>
      </c>
      <c r="N81" s="69" t="s">
        <v>42</v>
      </c>
      <c r="O81" s="69" t="s">
        <v>136</v>
      </c>
      <c r="P81" s="69" t="s">
        <v>137</v>
      </c>
      <c r="Q81" s="69" t="s">
        <v>138</v>
      </c>
      <c r="R81" s="69" t="s">
        <v>139</v>
      </c>
      <c r="S81" s="69" t="s">
        <v>140</v>
      </c>
      <c r="T81" s="70" t="s">
        <v>141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9" customHeight="1">
      <c r="A82" s="34"/>
      <c r="B82" s="35"/>
      <c r="C82" s="75" t="s">
        <v>142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0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123</v>
      </c>
      <c r="BK82" s="156">
        <f>BK83</f>
        <v>0</v>
      </c>
    </row>
    <row r="83" spans="2:63" s="12" customFormat="1" ht="25.9" customHeight="1">
      <c r="B83" s="157"/>
      <c r="C83" s="158"/>
      <c r="D83" s="159" t="s">
        <v>71</v>
      </c>
      <c r="E83" s="160" t="s">
        <v>2245</v>
      </c>
      <c r="F83" s="160" t="s">
        <v>2246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P84+P92</f>
        <v>0</v>
      </c>
      <c r="Q83" s="165"/>
      <c r="R83" s="166">
        <f>R84+R92</f>
        <v>0</v>
      </c>
      <c r="S83" s="165"/>
      <c r="T83" s="167">
        <f>T84+T92</f>
        <v>0</v>
      </c>
      <c r="AR83" s="168" t="s">
        <v>178</v>
      </c>
      <c r="AT83" s="169" t="s">
        <v>71</v>
      </c>
      <c r="AU83" s="169" t="s">
        <v>72</v>
      </c>
      <c r="AY83" s="168" t="s">
        <v>145</v>
      </c>
      <c r="BK83" s="170">
        <f>BK84+BK92</f>
        <v>0</v>
      </c>
    </row>
    <row r="84" spans="2:63" s="12" customFormat="1" ht="22.9" customHeight="1">
      <c r="B84" s="157"/>
      <c r="C84" s="158"/>
      <c r="D84" s="159" t="s">
        <v>71</v>
      </c>
      <c r="E84" s="171" t="s">
        <v>2247</v>
      </c>
      <c r="F84" s="171" t="s">
        <v>2248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SUM(P85:P91)</f>
        <v>0</v>
      </c>
      <c r="Q84" s="165"/>
      <c r="R84" s="166">
        <f>SUM(R85:R91)</f>
        <v>0</v>
      </c>
      <c r="S84" s="165"/>
      <c r="T84" s="167">
        <f>SUM(T85:T91)</f>
        <v>0</v>
      </c>
      <c r="AR84" s="168" t="s">
        <v>178</v>
      </c>
      <c r="AT84" s="169" t="s">
        <v>71</v>
      </c>
      <c r="AU84" s="169" t="s">
        <v>80</v>
      </c>
      <c r="AY84" s="168" t="s">
        <v>145</v>
      </c>
      <c r="BK84" s="170">
        <f>SUM(BK85:BK91)</f>
        <v>0</v>
      </c>
    </row>
    <row r="85" spans="1:65" s="2" customFormat="1" ht="14.45" customHeight="1">
      <c r="A85" s="34"/>
      <c r="B85" s="35"/>
      <c r="C85" s="173" t="s">
        <v>80</v>
      </c>
      <c r="D85" s="173" t="s">
        <v>147</v>
      </c>
      <c r="E85" s="174" t="s">
        <v>2281</v>
      </c>
      <c r="F85" s="175" t="s">
        <v>2282</v>
      </c>
      <c r="G85" s="176" t="s">
        <v>2283</v>
      </c>
      <c r="H85" s="177">
        <v>1</v>
      </c>
      <c r="I85" s="178"/>
      <c r="J85" s="179">
        <f>ROUND(I85*H85,2)</f>
        <v>0</v>
      </c>
      <c r="K85" s="175" t="s">
        <v>19</v>
      </c>
      <c r="L85" s="39"/>
      <c r="M85" s="180" t="s">
        <v>19</v>
      </c>
      <c r="N85" s="181" t="s">
        <v>43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2253</v>
      </c>
      <c r="AT85" s="184" t="s">
        <v>147</v>
      </c>
      <c r="AU85" s="184" t="s">
        <v>82</v>
      </c>
      <c r="AY85" s="17" t="s">
        <v>145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80</v>
      </c>
      <c r="BK85" s="185">
        <f>ROUND(I85*H85,2)</f>
        <v>0</v>
      </c>
      <c r="BL85" s="17" t="s">
        <v>2253</v>
      </c>
      <c r="BM85" s="184" t="s">
        <v>2284</v>
      </c>
    </row>
    <row r="86" spans="1:47" s="2" customFormat="1" ht="11.25">
      <c r="A86" s="34"/>
      <c r="B86" s="35"/>
      <c r="C86" s="36"/>
      <c r="D86" s="186" t="s">
        <v>154</v>
      </c>
      <c r="E86" s="36"/>
      <c r="F86" s="187" t="s">
        <v>2282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154</v>
      </c>
      <c r="AU86" s="17" t="s">
        <v>82</v>
      </c>
    </row>
    <row r="87" spans="1:65" s="2" customFormat="1" ht="14.45" customHeight="1">
      <c r="A87" s="34"/>
      <c r="B87" s="35"/>
      <c r="C87" s="173" t="s">
        <v>184</v>
      </c>
      <c r="D87" s="173" t="s">
        <v>147</v>
      </c>
      <c r="E87" s="174" t="s">
        <v>2257</v>
      </c>
      <c r="F87" s="175" t="s">
        <v>2258</v>
      </c>
      <c r="G87" s="176" t="s">
        <v>2283</v>
      </c>
      <c r="H87" s="177">
        <v>1</v>
      </c>
      <c r="I87" s="178"/>
      <c r="J87" s="179">
        <f>ROUND(I87*H87,2)</f>
        <v>0</v>
      </c>
      <c r="K87" s="175" t="s">
        <v>151</v>
      </c>
      <c r="L87" s="39"/>
      <c r="M87" s="180" t="s">
        <v>19</v>
      </c>
      <c r="N87" s="181" t="s">
        <v>43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2253</v>
      </c>
      <c r="AT87" s="184" t="s">
        <v>147</v>
      </c>
      <c r="AU87" s="184" t="s">
        <v>82</v>
      </c>
      <c r="AY87" s="17" t="s">
        <v>145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80</v>
      </c>
      <c r="BK87" s="185">
        <f>ROUND(I87*H87,2)</f>
        <v>0</v>
      </c>
      <c r="BL87" s="17" t="s">
        <v>2253</v>
      </c>
      <c r="BM87" s="184" t="s">
        <v>2285</v>
      </c>
    </row>
    <row r="88" spans="1:47" s="2" customFormat="1" ht="11.25">
      <c r="A88" s="34"/>
      <c r="B88" s="35"/>
      <c r="C88" s="36"/>
      <c r="D88" s="186" t="s">
        <v>154</v>
      </c>
      <c r="E88" s="36"/>
      <c r="F88" s="187" t="s">
        <v>2258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154</v>
      </c>
      <c r="AU88" s="17" t="s">
        <v>82</v>
      </c>
    </row>
    <row r="89" spans="1:47" s="2" customFormat="1" ht="19.5">
      <c r="A89" s="34"/>
      <c r="B89" s="35"/>
      <c r="C89" s="36"/>
      <c r="D89" s="186" t="s">
        <v>156</v>
      </c>
      <c r="E89" s="36"/>
      <c r="F89" s="191" t="s">
        <v>2286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156</v>
      </c>
      <c r="AU89" s="17" t="s">
        <v>82</v>
      </c>
    </row>
    <row r="90" spans="1:65" s="2" customFormat="1" ht="14.45" customHeight="1">
      <c r="A90" s="34"/>
      <c r="B90" s="35"/>
      <c r="C90" s="173" t="s">
        <v>82</v>
      </c>
      <c r="D90" s="173" t="s">
        <v>147</v>
      </c>
      <c r="E90" s="174" t="s">
        <v>2262</v>
      </c>
      <c r="F90" s="175" t="s">
        <v>2263</v>
      </c>
      <c r="G90" s="176" t="s">
        <v>2283</v>
      </c>
      <c r="H90" s="177">
        <v>1</v>
      </c>
      <c r="I90" s="178"/>
      <c r="J90" s="179">
        <f>ROUND(I90*H90,2)</f>
        <v>0</v>
      </c>
      <c r="K90" s="175" t="s">
        <v>151</v>
      </c>
      <c r="L90" s="39"/>
      <c r="M90" s="180" t="s">
        <v>19</v>
      </c>
      <c r="N90" s="181" t="s">
        <v>43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2253</v>
      </c>
      <c r="AT90" s="184" t="s">
        <v>147</v>
      </c>
      <c r="AU90" s="184" t="s">
        <v>82</v>
      </c>
      <c r="AY90" s="17" t="s">
        <v>145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80</v>
      </c>
      <c r="BK90" s="185">
        <f>ROUND(I90*H90,2)</f>
        <v>0</v>
      </c>
      <c r="BL90" s="17" t="s">
        <v>2253</v>
      </c>
      <c r="BM90" s="184" t="s">
        <v>2287</v>
      </c>
    </row>
    <row r="91" spans="1:47" s="2" customFormat="1" ht="11.25">
      <c r="A91" s="34"/>
      <c r="B91" s="35"/>
      <c r="C91" s="36"/>
      <c r="D91" s="186" t="s">
        <v>154</v>
      </c>
      <c r="E91" s="36"/>
      <c r="F91" s="187" t="s">
        <v>2288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154</v>
      </c>
      <c r="AU91" s="17" t="s">
        <v>82</v>
      </c>
    </row>
    <row r="92" spans="2:63" s="12" customFormat="1" ht="22.9" customHeight="1">
      <c r="B92" s="157"/>
      <c r="C92" s="158"/>
      <c r="D92" s="159" t="s">
        <v>71</v>
      </c>
      <c r="E92" s="171" t="s">
        <v>2289</v>
      </c>
      <c r="F92" s="171" t="s">
        <v>2290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SUM(P93:P98)</f>
        <v>0</v>
      </c>
      <c r="Q92" s="165"/>
      <c r="R92" s="166">
        <f>SUM(R93:R98)</f>
        <v>0</v>
      </c>
      <c r="S92" s="165"/>
      <c r="T92" s="167">
        <f>SUM(T93:T98)</f>
        <v>0</v>
      </c>
      <c r="AR92" s="168" t="s">
        <v>178</v>
      </c>
      <c r="AT92" s="169" t="s">
        <v>71</v>
      </c>
      <c r="AU92" s="169" t="s">
        <v>80</v>
      </c>
      <c r="AY92" s="168" t="s">
        <v>145</v>
      </c>
      <c r="BK92" s="170">
        <f>SUM(BK93:BK98)</f>
        <v>0</v>
      </c>
    </row>
    <row r="93" spans="1:65" s="2" customFormat="1" ht="14.45" customHeight="1">
      <c r="A93" s="34"/>
      <c r="B93" s="35"/>
      <c r="C93" s="173" t="s">
        <v>165</v>
      </c>
      <c r="D93" s="173" t="s">
        <v>147</v>
      </c>
      <c r="E93" s="174" t="s">
        <v>2291</v>
      </c>
      <c r="F93" s="175" t="s">
        <v>2290</v>
      </c>
      <c r="G93" s="176" t="s">
        <v>2283</v>
      </c>
      <c r="H93" s="177">
        <v>1</v>
      </c>
      <c r="I93" s="178"/>
      <c r="J93" s="179">
        <f>ROUND(I93*H93,2)</f>
        <v>0</v>
      </c>
      <c r="K93" s="175" t="s">
        <v>151</v>
      </c>
      <c r="L93" s="39"/>
      <c r="M93" s="180" t="s">
        <v>19</v>
      </c>
      <c r="N93" s="181" t="s">
        <v>43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2253</v>
      </c>
      <c r="AT93" s="184" t="s">
        <v>147</v>
      </c>
      <c r="AU93" s="184" t="s">
        <v>82</v>
      </c>
      <c r="AY93" s="17" t="s">
        <v>145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80</v>
      </c>
      <c r="BK93" s="185">
        <f>ROUND(I93*H93,2)</f>
        <v>0</v>
      </c>
      <c r="BL93" s="17" t="s">
        <v>2253</v>
      </c>
      <c r="BM93" s="184" t="s">
        <v>2292</v>
      </c>
    </row>
    <row r="94" spans="1:47" s="2" customFormat="1" ht="11.25">
      <c r="A94" s="34"/>
      <c r="B94" s="35"/>
      <c r="C94" s="36"/>
      <c r="D94" s="186" t="s">
        <v>154</v>
      </c>
      <c r="E94" s="36"/>
      <c r="F94" s="187" t="s">
        <v>2293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154</v>
      </c>
      <c r="AU94" s="17" t="s">
        <v>82</v>
      </c>
    </row>
    <row r="95" spans="1:65" s="2" customFormat="1" ht="14.45" customHeight="1">
      <c r="A95" s="34"/>
      <c r="B95" s="35"/>
      <c r="C95" s="173" t="s">
        <v>152</v>
      </c>
      <c r="D95" s="173" t="s">
        <v>147</v>
      </c>
      <c r="E95" s="174" t="s">
        <v>2294</v>
      </c>
      <c r="F95" s="175" t="s">
        <v>2295</v>
      </c>
      <c r="G95" s="176" t="s">
        <v>2283</v>
      </c>
      <c r="H95" s="177">
        <v>1</v>
      </c>
      <c r="I95" s="178"/>
      <c r="J95" s="179">
        <f>ROUND(I95*H95,2)</f>
        <v>0</v>
      </c>
      <c r="K95" s="175" t="s">
        <v>19</v>
      </c>
      <c r="L95" s="39"/>
      <c r="M95" s="180" t="s">
        <v>19</v>
      </c>
      <c r="N95" s="181" t="s">
        <v>43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2253</v>
      </c>
      <c r="AT95" s="184" t="s">
        <v>147</v>
      </c>
      <c r="AU95" s="184" t="s">
        <v>82</v>
      </c>
      <c r="AY95" s="17" t="s">
        <v>145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80</v>
      </c>
      <c r="BK95" s="185">
        <f>ROUND(I95*H95,2)</f>
        <v>0</v>
      </c>
      <c r="BL95" s="17" t="s">
        <v>2253</v>
      </c>
      <c r="BM95" s="184" t="s">
        <v>2296</v>
      </c>
    </row>
    <row r="96" spans="1:47" s="2" customFormat="1" ht="11.25">
      <c r="A96" s="34"/>
      <c r="B96" s="35"/>
      <c r="C96" s="36"/>
      <c r="D96" s="186" t="s">
        <v>154</v>
      </c>
      <c r="E96" s="36"/>
      <c r="F96" s="187" t="s">
        <v>2295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154</v>
      </c>
      <c r="AU96" s="17" t="s">
        <v>82</v>
      </c>
    </row>
    <row r="97" spans="1:65" s="2" customFormat="1" ht="14.45" customHeight="1">
      <c r="A97" s="34"/>
      <c r="B97" s="35"/>
      <c r="C97" s="173" t="s">
        <v>178</v>
      </c>
      <c r="D97" s="173" t="s">
        <v>147</v>
      </c>
      <c r="E97" s="174" t="s">
        <v>2297</v>
      </c>
      <c r="F97" s="175" t="s">
        <v>2298</v>
      </c>
      <c r="G97" s="176" t="s">
        <v>2283</v>
      </c>
      <c r="H97" s="177">
        <v>1</v>
      </c>
      <c r="I97" s="178"/>
      <c r="J97" s="179">
        <f>ROUND(I97*H97,2)</f>
        <v>0</v>
      </c>
      <c r="K97" s="175" t="s">
        <v>19</v>
      </c>
      <c r="L97" s="39"/>
      <c r="M97" s="180" t="s">
        <v>19</v>
      </c>
      <c r="N97" s="181" t="s">
        <v>43</v>
      </c>
      <c r="O97" s="64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4" t="s">
        <v>2253</v>
      </c>
      <c r="AT97" s="184" t="s">
        <v>147</v>
      </c>
      <c r="AU97" s="184" t="s">
        <v>82</v>
      </c>
      <c r="AY97" s="17" t="s">
        <v>145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7" t="s">
        <v>80</v>
      </c>
      <c r="BK97" s="185">
        <f>ROUND(I97*H97,2)</f>
        <v>0</v>
      </c>
      <c r="BL97" s="17" t="s">
        <v>2253</v>
      </c>
      <c r="BM97" s="184" t="s">
        <v>2299</v>
      </c>
    </row>
    <row r="98" spans="1:47" s="2" customFormat="1" ht="11.25">
      <c r="A98" s="34"/>
      <c r="B98" s="35"/>
      <c r="C98" s="36"/>
      <c r="D98" s="186" t="s">
        <v>154</v>
      </c>
      <c r="E98" s="36"/>
      <c r="F98" s="187" t="s">
        <v>2298</v>
      </c>
      <c r="G98" s="36"/>
      <c r="H98" s="36"/>
      <c r="I98" s="188"/>
      <c r="J98" s="36"/>
      <c r="K98" s="36"/>
      <c r="L98" s="39"/>
      <c r="M98" s="213"/>
      <c r="N98" s="214"/>
      <c r="O98" s="215"/>
      <c r="P98" s="215"/>
      <c r="Q98" s="215"/>
      <c r="R98" s="215"/>
      <c r="S98" s="215"/>
      <c r="T98" s="21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154</v>
      </c>
      <c r="AU98" s="17" t="s">
        <v>82</v>
      </c>
    </row>
    <row r="99" spans="1:31" s="2" customFormat="1" ht="6.95" customHeight="1">
      <c r="A99" s="34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39"/>
      <c r="M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</sheetData>
  <sheetProtection algorithmName="SHA-512" hashValue="WeCxbiRrL/qVPj/ys9em+UL0Uc34KerL/0yTkShPlTejNbl1H7vdcuIPfMcXosLpXjzxOUpZul8onMlNxXsUYw==" saltValue="SulS2UmJ7IwsICZtMSWDSR3UEQSPwF/u7aPnw7A9w0IphEl2m2UUT2iUOEXY4XNlJdsV5Qo7bcTkDN4Zab1U8g==" spinCount="100000" sheet="1" objects="1" scenarios="1" formatColumns="0" formatRows="0" autoFilter="0"/>
  <autoFilter ref="C81:K9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115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2300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9" t="s">
        <v>2301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ROUND(J85,2)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ROUND((SUM(BE85:BE117)),2)</f>
        <v>0</v>
      </c>
      <c r="G33" s="34"/>
      <c r="H33" s="34"/>
      <c r="I33" s="118">
        <v>0.21</v>
      </c>
      <c r="J33" s="117">
        <f>ROUND(((SUM(BE85:BE117))*I33),2)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ROUND((SUM(BF85:BF117)),2)</f>
        <v>0</v>
      </c>
      <c r="G34" s="34"/>
      <c r="H34" s="34"/>
      <c r="I34" s="118">
        <v>0.15</v>
      </c>
      <c r="J34" s="117">
        <f>ROUND(((SUM(BF85:BF117))*I34),2)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ROUND((SUM(BG85:BG117)),2)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ROUND((SUM(BH85:BH117)),2)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ROUND((SUM(BI85:BI117)),2)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VON-NNÚ - Vedlejší a ostatní náklady - Náklady na údržbu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J85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J86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J87</f>
        <v>0</v>
      </c>
      <c r="K61" s="141"/>
      <c r="L61" s="145"/>
    </row>
    <row r="62" spans="2:12" s="10" customFormat="1" ht="19.9" customHeight="1">
      <c r="B62" s="140"/>
      <c r="C62" s="141"/>
      <c r="D62" s="142" t="s">
        <v>126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2:12" s="10" customFormat="1" ht="19.9" customHeight="1">
      <c r="B63" s="140"/>
      <c r="C63" s="141"/>
      <c r="D63" s="142" t="s">
        <v>127</v>
      </c>
      <c r="E63" s="143"/>
      <c r="F63" s="143"/>
      <c r="G63" s="143"/>
      <c r="H63" s="143"/>
      <c r="I63" s="143"/>
      <c r="J63" s="144">
        <f>J104</f>
        <v>0</v>
      </c>
      <c r="K63" s="141"/>
      <c r="L63" s="145"/>
    </row>
    <row r="64" spans="2:12" s="10" customFormat="1" ht="19.9" customHeight="1">
      <c r="B64" s="140"/>
      <c r="C64" s="141"/>
      <c r="D64" s="142" t="s">
        <v>128</v>
      </c>
      <c r="E64" s="143"/>
      <c r="F64" s="143"/>
      <c r="G64" s="143"/>
      <c r="H64" s="143"/>
      <c r="I64" s="143"/>
      <c r="J64" s="144">
        <f>J111</f>
        <v>0</v>
      </c>
      <c r="K64" s="141"/>
      <c r="L64" s="145"/>
    </row>
    <row r="65" spans="2:12" s="10" customFormat="1" ht="19.9" customHeight="1">
      <c r="B65" s="140"/>
      <c r="C65" s="141"/>
      <c r="D65" s="142" t="s">
        <v>129</v>
      </c>
      <c r="E65" s="143"/>
      <c r="F65" s="143"/>
      <c r="G65" s="143"/>
      <c r="H65" s="143"/>
      <c r="I65" s="143"/>
      <c r="J65" s="144">
        <f>J115</f>
        <v>0</v>
      </c>
      <c r="K65" s="141"/>
      <c r="L65" s="145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130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60" t="str">
        <f>E7</f>
        <v>Přeložka silnice II/187 – Číhaň - Kolinec</v>
      </c>
      <c r="F75" s="361"/>
      <c r="G75" s="361"/>
      <c r="H75" s="361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117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17" t="str">
        <f>E9</f>
        <v>VON-NNÚ - Vedlejší a ostatní náklady - Náklady na údržbu</v>
      </c>
      <c r="F77" s="362"/>
      <c r="G77" s="362"/>
      <c r="H77" s="362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>mezi obcemi Číhaň – Kolinec</v>
      </c>
      <c r="G79" s="36"/>
      <c r="H79" s="36"/>
      <c r="I79" s="29" t="s">
        <v>23</v>
      </c>
      <c r="J79" s="59" t="str">
        <f>IF(J12="","",J12)</f>
        <v>31. 1. 2020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25</v>
      </c>
      <c r="D81" s="36"/>
      <c r="E81" s="36"/>
      <c r="F81" s="27" t="str">
        <f>E15</f>
        <v>SÚS Plzeňského kraje</v>
      </c>
      <c r="G81" s="36"/>
      <c r="H81" s="36"/>
      <c r="I81" s="29" t="s">
        <v>31</v>
      </c>
      <c r="J81" s="32" t="str">
        <f>E21</f>
        <v>VIN Consult, s. r. o.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29</v>
      </c>
      <c r="D82" s="36"/>
      <c r="E82" s="36"/>
      <c r="F82" s="27" t="str">
        <f>IF(E18="","",E18)</f>
        <v>Vyplň údaj</v>
      </c>
      <c r="G82" s="36"/>
      <c r="H82" s="36"/>
      <c r="I82" s="29" t="s">
        <v>34</v>
      </c>
      <c r="J82" s="32" t="str">
        <f>E24</f>
        <v xml:space="preserve"> 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6"/>
      <c r="B84" s="147"/>
      <c r="C84" s="148" t="s">
        <v>131</v>
      </c>
      <c r="D84" s="149" t="s">
        <v>57</v>
      </c>
      <c r="E84" s="149" t="s">
        <v>53</v>
      </c>
      <c r="F84" s="149" t="s">
        <v>54</v>
      </c>
      <c r="G84" s="149" t="s">
        <v>132</v>
      </c>
      <c r="H84" s="149" t="s">
        <v>133</v>
      </c>
      <c r="I84" s="149" t="s">
        <v>134</v>
      </c>
      <c r="J84" s="149" t="s">
        <v>122</v>
      </c>
      <c r="K84" s="150" t="s">
        <v>135</v>
      </c>
      <c r="L84" s="151"/>
      <c r="M84" s="68" t="s">
        <v>19</v>
      </c>
      <c r="N84" s="69" t="s">
        <v>42</v>
      </c>
      <c r="O84" s="69" t="s">
        <v>136</v>
      </c>
      <c r="P84" s="69" t="s">
        <v>137</v>
      </c>
      <c r="Q84" s="69" t="s">
        <v>138</v>
      </c>
      <c r="R84" s="69" t="s">
        <v>139</v>
      </c>
      <c r="S84" s="69" t="s">
        <v>140</v>
      </c>
      <c r="T84" s="70" t="s">
        <v>141</v>
      </c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</row>
    <row r="85" spans="1:63" s="2" customFormat="1" ht="22.9" customHeight="1">
      <c r="A85" s="34"/>
      <c r="B85" s="35"/>
      <c r="C85" s="75" t="s">
        <v>142</v>
      </c>
      <c r="D85" s="36"/>
      <c r="E85" s="36"/>
      <c r="F85" s="36"/>
      <c r="G85" s="36"/>
      <c r="H85" s="36"/>
      <c r="I85" s="36"/>
      <c r="J85" s="152">
        <f>BK85</f>
        <v>0</v>
      </c>
      <c r="K85" s="36"/>
      <c r="L85" s="39"/>
      <c r="M85" s="71"/>
      <c r="N85" s="153"/>
      <c r="O85" s="72"/>
      <c r="P85" s="154">
        <f>P86</f>
        <v>0</v>
      </c>
      <c r="Q85" s="72"/>
      <c r="R85" s="154">
        <f>R86</f>
        <v>4.081</v>
      </c>
      <c r="S85" s="72"/>
      <c r="T85" s="155">
        <f>T86</f>
        <v>4758.599999999999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71</v>
      </c>
      <c r="AU85" s="17" t="s">
        <v>123</v>
      </c>
      <c r="BK85" s="156">
        <f>BK86</f>
        <v>0</v>
      </c>
    </row>
    <row r="86" spans="2:63" s="12" customFormat="1" ht="25.9" customHeight="1">
      <c r="B86" s="157"/>
      <c r="C86" s="158"/>
      <c r="D86" s="159" t="s">
        <v>71</v>
      </c>
      <c r="E86" s="160" t="s">
        <v>143</v>
      </c>
      <c r="F86" s="160" t="s">
        <v>144</v>
      </c>
      <c r="G86" s="158"/>
      <c r="H86" s="158"/>
      <c r="I86" s="161"/>
      <c r="J86" s="162">
        <f>BK86</f>
        <v>0</v>
      </c>
      <c r="K86" s="158"/>
      <c r="L86" s="163"/>
      <c r="M86" s="164"/>
      <c r="N86" s="165"/>
      <c r="O86" s="165"/>
      <c r="P86" s="166">
        <f>P87+P91+P104+P111+P115</f>
        <v>0</v>
      </c>
      <c r="Q86" s="165"/>
      <c r="R86" s="166">
        <f>R87+R91+R104+R111+R115</f>
        <v>4.081</v>
      </c>
      <c r="S86" s="165"/>
      <c r="T86" s="167">
        <f>T87+T91+T104+T111+T115</f>
        <v>4758.599999999999</v>
      </c>
      <c r="AR86" s="168" t="s">
        <v>80</v>
      </c>
      <c r="AT86" s="169" t="s">
        <v>71</v>
      </c>
      <c r="AU86" s="169" t="s">
        <v>72</v>
      </c>
      <c r="AY86" s="168" t="s">
        <v>145</v>
      </c>
      <c r="BK86" s="170">
        <f>BK87+BK91+BK104+BK111+BK115</f>
        <v>0</v>
      </c>
    </row>
    <row r="87" spans="2:63" s="12" customFormat="1" ht="22.9" customHeight="1">
      <c r="B87" s="157"/>
      <c r="C87" s="158"/>
      <c r="D87" s="159" t="s">
        <v>71</v>
      </c>
      <c r="E87" s="171" t="s">
        <v>80</v>
      </c>
      <c r="F87" s="171" t="s">
        <v>146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SUM(P88:P90)</f>
        <v>0</v>
      </c>
      <c r="Q87" s="165"/>
      <c r="R87" s="166">
        <f>SUM(R88:R90)</f>
        <v>2.7720000000000002</v>
      </c>
      <c r="S87" s="165"/>
      <c r="T87" s="167">
        <f>SUM(T88:T90)</f>
        <v>4758.599999999999</v>
      </c>
      <c r="AR87" s="168" t="s">
        <v>80</v>
      </c>
      <c r="AT87" s="169" t="s">
        <v>71</v>
      </c>
      <c r="AU87" s="169" t="s">
        <v>80</v>
      </c>
      <c r="AY87" s="168" t="s">
        <v>145</v>
      </c>
      <c r="BK87" s="170">
        <f>SUM(BK88:BK90)</f>
        <v>0</v>
      </c>
    </row>
    <row r="88" spans="1:65" s="2" customFormat="1" ht="14.45" customHeight="1">
      <c r="A88" s="34"/>
      <c r="B88" s="35"/>
      <c r="C88" s="173" t="s">
        <v>80</v>
      </c>
      <c r="D88" s="173" t="s">
        <v>147</v>
      </c>
      <c r="E88" s="174" t="s">
        <v>2302</v>
      </c>
      <c r="F88" s="175" t="s">
        <v>2303</v>
      </c>
      <c r="G88" s="176" t="s">
        <v>150</v>
      </c>
      <c r="H88" s="177">
        <v>46200</v>
      </c>
      <c r="I88" s="178"/>
      <c r="J88" s="179">
        <f>ROUND(I88*H88,2)</f>
        <v>0</v>
      </c>
      <c r="K88" s="175" t="s">
        <v>151</v>
      </c>
      <c r="L88" s="39"/>
      <c r="M88" s="180" t="s">
        <v>19</v>
      </c>
      <c r="N88" s="181" t="s">
        <v>43</v>
      </c>
      <c r="O88" s="64"/>
      <c r="P88" s="182">
        <f>O88*H88</f>
        <v>0</v>
      </c>
      <c r="Q88" s="182">
        <v>6E-05</v>
      </c>
      <c r="R88" s="182">
        <f>Q88*H88</f>
        <v>2.7720000000000002</v>
      </c>
      <c r="S88" s="182">
        <v>0.103</v>
      </c>
      <c r="T88" s="183">
        <f>S88*H88</f>
        <v>4758.599999999999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152</v>
      </c>
      <c r="AT88" s="184" t="s">
        <v>147</v>
      </c>
      <c r="AU88" s="184" t="s">
        <v>82</v>
      </c>
      <c r="AY88" s="17" t="s">
        <v>145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80</v>
      </c>
      <c r="BK88" s="185">
        <f>ROUND(I88*H88,2)</f>
        <v>0</v>
      </c>
      <c r="BL88" s="17" t="s">
        <v>152</v>
      </c>
      <c r="BM88" s="184" t="s">
        <v>2304</v>
      </c>
    </row>
    <row r="89" spans="1:47" s="2" customFormat="1" ht="19.5">
      <c r="A89" s="34"/>
      <c r="B89" s="35"/>
      <c r="C89" s="36"/>
      <c r="D89" s="186" t="s">
        <v>154</v>
      </c>
      <c r="E89" s="36"/>
      <c r="F89" s="187" t="s">
        <v>2305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154</v>
      </c>
      <c r="AU89" s="17" t="s">
        <v>82</v>
      </c>
    </row>
    <row r="90" spans="2:51" s="13" customFormat="1" ht="11.25">
      <c r="B90" s="192"/>
      <c r="C90" s="193"/>
      <c r="D90" s="186" t="s">
        <v>158</v>
      </c>
      <c r="E90" s="194" t="s">
        <v>19</v>
      </c>
      <c r="F90" s="195" t="s">
        <v>2306</v>
      </c>
      <c r="G90" s="193"/>
      <c r="H90" s="196">
        <v>46200</v>
      </c>
      <c r="I90" s="197"/>
      <c r="J90" s="193"/>
      <c r="K90" s="193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158</v>
      </c>
      <c r="AU90" s="202" t="s">
        <v>82</v>
      </c>
      <c r="AV90" s="13" t="s">
        <v>82</v>
      </c>
      <c r="AW90" s="13" t="s">
        <v>33</v>
      </c>
      <c r="AX90" s="13" t="s">
        <v>72</v>
      </c>
      <c r="AY90" s="202" t="s">
        <v>145</v>
      </c>
    </row>
    <row r="91" spans="2:63" s="12" customFormat="1" ht="22.9" customHeight="1">
      <c r="B91" s="157"/>
      <c r="C91" s="158"/>
      <c r="D91" s="159" t="s">
        <v>71</v>
      </c>
      <c r="E91" s="171" t="s">
        <v>178</v>
      </c>
      <c r="F91" s="171" t="s">
        <v>276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SUM(P92:P103)</f>
        <v>0</v>
      </c>
      <c r="Q91" s="165"/>
      <c r="R91" s="166">
        <f>SUM(R92:R103)</f>
        <v>0</v>
      </c>
      <c r="S91" s="165"/>
      <c r="T91" s="167">
        <f>SUM(T92:T103)</f>
        <v>0</v>
      </c>
      <c r="AR91" s="168" t="s">
        <v>80</v>
      </c>
      <c r="AT91" s="169" t="s">
        <v>71</v>
      </c>
      <c r="AU91" s="169" t="s">
        <v>80</v>
      </c>
      <c r="AY91" s="168" t="s">
        <v>145</v>
      </c>
      <c r="BK91" s="170">
        <f>SUM(BK92:BK103)</f>
        <v>0</v>
      </c>
    </row>
    <row r="92" spans="1:65" s="2" customFormat="1" ht="14.45" customHeight="1">
      <c r="A92" s="34"/>
      <c r="B92" s="35"/>
      <c r="C92" s="173" t="s">
        <v>82</v>
      </c>
      <c r="D92" s="173" t="s">
        <v>147</v>
      </c>
      <c r="E92" s="174" t="s">
        <v>546</v>
      </c>
      <c r="F92" s="175" t="s">
        <v>547</v>
      </c>
      <c r="G92" s="176" t="s">
        <v>150</v>
      </c>
      <c r="H92" s="177">
        <v>46200</v>
      </c>
      <c r="I92" s="178"/>
      <c r="J92" s="179">
        <f>ROUND(I92*H92,2)</f>
        <v>0</v>
      </c>
      <c r="K92" s="175" t="s">
        <v>19</v>
      </c>
      <c r="L92" s="39"/>
      <c r="M92" s="180" t="s">
        <v>19</v>
      </c>
      <c r="N92" s="181" t="s">
        <v>43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152</v>
      </c>
      <c r="AT92" s="184" t="s">
        <v>147</v>
      </c>
      <c r="AU92" s="184" t="s">
        <v>82</v>
      </c>
      <c r="AY92" s="17" t="s">
        <v>145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80</v>
      </c>
      <c r="BK92" s="185">
        <f>ROUND(I92*H92,2)</f>
        <v>0</v>
      </c>
      <c r="BL92" s="17" t="s">
        <v>152</v>
      </c>
      <c r="BM92" s="184" t="s">
        <v>2307</v>
      </c>
    </row>
    <row r="93" spans="1:47" s="2" customFormat="1" ht="11.25">
      <c r="A93" s="34"/>
      <c r="B93" s="35"/>
      <c r="C93" s="36"/>
      <c r="D93" s="186" t="s">
        <v>154</v>
      </c>
      <c r="E93" s="36"/>
      <c r="F93" s="187" t="s">
        <v>549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154</v>
      </c>
      <c r="AU93" s="17" t="s">
        <v>82</v>
      </c>
    </row>
    <row r="94" spans="2:51" s="14" customFormat="1" ht="11.25">
      <c r="B94" s="217"/>
      <c r="C94" s="218"/>
      <c r="D94" s="186" t="s">
        <v>158</v>
      </c>
      <c r="E94" s="219" t="s">
        <v>19</v>
      </c>
      <c r="F94" s="220" t="s">
        <v>2308</v>
      </c>
      <c r="G94" s="218"/>
      <c r="H94" s="219" t="s">
        <v>19</v>
      </c>
      <c r="I94" s="221"/>
      <c r="J94" s="218"/>
      <c r="K94" s="218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158</v>
      </c>
      <c r="AU94" s="226" t="s">
        <v>82</v>
      </c>
      <c r="AV94" s="14" t="s">
        <v>80</v>
      </c>
      <c r="AW94" s="14" t="s">
        <v>33</v>
      </c>
      <c r="AX94" s="14" t="s">
        <v>72</v>
      </c>
      <c r="AY94" s="226" t="s">
        <v>145</v>
      </c>
    </row>
    <row r="95" spans="2:51" s="13" customFormat="1" ht="11.25">
      <c r="B95" s="192"/>
      <c r="C95" s="193"/>
      <c r="D95" s="186" t="s">
        <v>158</v>
      </c>
      <c r="E95" s="194" t="s">
        <v>19</v>
      </c>
      <c r="F95" s="195" t="s">
        <v>2306</v>
      </c>
      <c r="G95" s="193"/>
      <c r="H95" s="196">
        <v>46200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158</v>
      </c>
      <c r="AU95" s="202" t="s">
        <v>82</v>
      </c>
      <c r="AV95" s="13" t="s">
        <v>82</v>
      </c>
      <c r="AW95" s="13" t="s">
        <v>33</v>
      </c>
      <c r="AX95" s="13" t="s">
        <v>72</v>
      </c>
      <c r="AY95" s="202" t="s">
        <v>145</v>
      </c>
    </row>
    <row r="96" spans="1:65" s="2" customFormat="1" ht="14.45" customHeight="1">
      <c r="A96" s="34"/>
      <c r="B96" s="35"/>
      <c r="C96" s="173" t="s">
        <v>165</v>
      </c>
      <c r="D96" s="173" t="s">
        <v>147</v>
      </c>
      <c r="E96" s="174" t="s">
        <v>563</v>
      </c>
      <c r="F96" s="175" t="s">
        <v>564</v>
      </c>
      <c r="G96" s="176" t="s">
        <v>150</v>
      </c>
      <c r="H96" s="177">
        <v>30800</v>
      </c>
      <c r="I96" s="178"/>
      <c r="J96" s="179">
        <f>ROUND(I96*H96,2)</f>
        <v>0</v>
      </c>
      <c r="K96" s="175" t="s">
        <v>151</v>
      </c>
      <c r="L96" s="39"/>
      <c r="M96" s="180" t="s">
        <v>19</v>
      </c>
      <c r="N96" s="181" t="s">
        <v>43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152</v>
      </c>
      <c r="AT96" s="184" t="s">
        <v>147</v>
      </c>
      <c r="AU96" s="184" t="s">
        <v>82</v>
      </c>
      <c r="AY96" s="17" t="s">
        <v>145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80</v>
      </c>
      <c r="BK96" s="185">
        <f>ROUND(I96*H96,2)</f>
        <v>0</v>
      </c>
      <c r="BL96" s="17" t="s">
        <v>152</v>
      </c>
      <c r="BM96" s="184" t="s">
        <v>2309</v>
      </c>
    </row>
    <row r="97" spans="1:47" s="2" customFormat="1" ht="19.5">
      <c r="A97" s="34"/>
      <c r="B97" s="35"/>
      <c r="C97" s="36"/>
      <c r="D97" s="186" t="s">
        <v>154</v>
      </c>
      <c r="E97" s="36"/>
      <c r="F97" s="187" t="s">
        <v>566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154</v>
      </c>
      <c r="AU97" s="17" t="s">
        <v>82</v>
      </c>
    </row>
    <row r="98" spans="2:51" s="14" customFormat="1" ht="11.25">
      <c r="B98" s="217"/>
      <c r="C98" s="218"/>
      <c r="D98" s="186" t="s">
        <v>158</v>
      </c>
      <c r="E98" s="219" t="s">
        <v>19</v>
      </c>
      <c r="F98" s="220" t="s">
        <v>567</v>
      </c>
      <c r="G98" s="218"/>
      <c r="H98" s="219" t="s">
        <v>19</v>
      </c>
      <c r="I98" s="221"/>
      <c r="J98" s="218"/>
      <c r="K98" s="218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158</v>
      </c>
      <c r="AU98" s="226" t="s">
        <v>82</v>
      </c>
      <c r="AV98" s="14" t="s">
        <v>80</v>
      </c>
      <c r="AW98" s="14" t="s">
        <v>33</v>
      </c>
      <c r="AX98" s="14" t="s">
        <v>72</v>
      </c>
      <c r="AY98" s="226" t="s">
        <v>145</v>
      </c>
    </row>
    <row r="99" spans="2:51" s="13" customFormat="1" ht="11.25">
      <c r="B99" s="192"/>
      <c r="C99" s="193"/>
      <c r="D99" s="186" t="s">
        <v>158</v>
      </c>
      <c r="E99" s="194" t="s">
        <v>19</v>
      </c>
      <c r="F99" s="195" t="s">
        <v>2310</v>
      </c>
      <c r="G99" s="193"/>
      <c r="H99" s="196">
        <v>30800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158</v>
      </c>
      <c r="AU99" s="202" t="s">
        <v>82</v>
      </c>
      <c r="AV99" s="13" t="s">
        <v>82</v>
      </c>
      <c r="AW99" s="13" t="s">
        <v>33</v>
      </c>
      <c r="AX99" s="13" t="s">
        <v>72</v>
      </c>
      <c r="AY99" s="202" t="s">
        <v>145</v>
      </c>
    </row>
    <row r="100" spans="1:65" s="2" customFormat="1" ht="14.45" customHeight="1">
      <c r="A100" s="34"/>
      <c r="B100" s="35"/>
      <c r="C100" s="173" t="s">
        <v>152</v>
      </c>
      <c r="D100" s="173" t="s">
        <v>147</v>
      </c>
      <c r="E100" s="174" t="s">
        <v>574</v>
      </c>
      <c r="F100" s="175" t="s">
        <v>575</v>
      </c>
      <c r="G100" s="176" t="s">
        <v>150</v>
      </c>
      <c r="H100" s="177">
        <v>15400</v>
      </c>
      <c r="I100" s="178"/>
      <c r="J100" s="179">
        <f>ROUND(I100*H100,2)</f>
        <v>0</v>
      </c>
      <c r="K100" s="175" t="s">
        <v>151</v>
      </c>
      <c r="L100" s="39"/>
      <c r="M100" s="180" t="s">
        <v>19</v>
      </c>
      <c r="N100" s="181" t="s">
        <v>43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152</v>
      </c>
      <c r="AT100" s="184" t="s">
        <v>147</v>
      </c>
      <c r="AU100" s="184" t="s">
        <v>82</v>
      </c>
      <c r="AY100" s="17" t="s">
        <v>145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80</v>
      </c>
      <c r="BK100" s="185">
        <f>ROUND(I100*H100,2)</f>
        <v>0</v>
      </c>
      <c r="BL100" s="17" t="s">
        <v>152</v>
      </c>
      <c r="BM100" s="184" t="s">
        <v>2311</v>
      </c>
    </row>
    <row r="101" spans="1:47" s="2" customFormat="1" ht="19.5">
      <c r="A101" s="34"/>
      <c r="B101" s="35"/>
      <c r="C101" s="36"/>
      <c r="D101" s="186" t="s">
        <v>154</v>
      </c>
      <c r="E101" s="36"/>
      <c r="F101" s="187" t="s">
        <v>577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154</v>
      </c>
      <c r="AU101" s="17" t="s">
        <v>82</v>
      </c>
    </row>
    <row r="102" spans="2:51" s="14" customFormat="1" ht="11.25">
      <c r="B102" s="217"/>
      <c r="C102" s="218"/>
      <c r="D102" s="186" t="s">
        <v>158</v>
      </c>
      <c r="E102" s="219" t="s">
        <v>19</v>
      </c>
      <c r="F102" s="220" t="s">
        <v>578</v>
      </c>
      <c r="G102" s="218"/>
      <c r="H102" s="219" t="s">
        <v>19</v>
      </c>
      <c r="I102" s="221"/>
      <c r="J102" s="218"/>
      <c r="K102" s="218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158</v>
      </c>
      <c r="AU102" s="226" t="s">
        <v>82</v>
      </c>
      <c r="AV102" s="14" t="s">
        <v>80</v>
      </c>
      <c r="AW102" s="14" t="s">
        <v>33</v>
      </c>
      <c r="AX102" s="14" t="s">
        <v>72</v>
      </c>
      <c r="AY102" s="226" t="s">
        <v>145</v>
      </c>
    </row>
    <row r="103" spans="2:51" s="13" customFormat="1" ht="11.25">
      <c r="B103" s="192"/>
      <c r="C103" s="193"/>
      <c r="D103" s="186" t="s">
        <v>158</v>
      </c>
      <c r="E103" s="194" t="s">
        <v>19</v>
      </c>
      <c r="F103" s="195" t="s">
        <v>2312</v>
      </c>
      <c r="G103" s="193"/>
      <c r="H103" s="196">
        <v>15400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158</v>
      </c>
      <c r="AU103" s="202" t="s">
        <v>82</v>
      </c>
      <c r="AV103" s="13" t="s">
        <v>82</v>
      </c>
      <c r="AW103" s="13" t="s">
        <v>33</v>
      </c>
      <c r="AX103" s="13" t="s">
        <v>72</v>
      </c>
      <c r="AY103" s="202" t="s">
        <v>145</v>
      </c>
    </row>
    <row r="104" spans="2:63" s="12" customFormat="1" ht="22.9" customHeight="1">
      <c r="B104" s="157"/>
      <c r="C104" s="158"/>
      <c r="D104" s="159" t="s">
        <v>71</v>
      </c>
      <c r="E104" s="171" t="s">
        <v>202</v>
      </c>
      <c r="F104" s="171" t="s">
        <v>283</v>
      </c>
      <c r="G104" s="158"/>
      <c r="H104" s="158"/>
      <c r="I104" s="161"/>
      <c r="J104" s="172">
        <f>BK104</f>
        <v>0</v>
      </c>
      <c r="K104" s="158"/>
      <c r="L104" s="163"/>
      <c r="M104" s="164"/>
      <c r="N104" s="165"/>
      <c r="O104" s="165"/>
      <c r="P104" s="166">
        <f>SUM(P105:P110)</f>
        <v>0</v>
      </c>
      <c r="Q104" s="165"/>
      <c r="R104" s="166">
        <f>SUM(R105:R110)</f>
        <v>1.3090000000000002</v>
      </c>
      <c r="S104" s="165"/>
      <c r="T104" s="167">
        <f>SUM(T105:T110)</f>
        <v>0</v>
      </c>
      <c r="AR104" s="168" t="s">
        <v>80</v>
      </c>
      <c r="AT104" s="169" t="s">
        <v>71</v>
      </c>
      <c r="AU104" s="169" t="s">
        <v>80</v>
      </c>
      <c r="AY104" s="168" t="s">
        <v>145</v>
      </c>
      <c r="BK104" s="170">
        <f>SUM(BK105:BK110)</f>
        <v>0</v>
      </c>
    </row>
    <row r="105" spans="1:65" s="2" customFormat="1" ht="14.45" customHeight="1">
      <c r="A105" s="34"/>
      <c r="B105" s="35"/>
      <c r="C105" s="173" t="s">
        <v>178</v>
      </c>
      <c r="D105" s="173" t="s">
        <v>147</v>
      </c>
      <c r="E105" s="174" t="s">
        <v>651</v>
      </c>
      <c r="F105" s="175" t="s">
        <v>652</v>
      </c>
      <c r="G105" s="176" t="s">
        <v>287</v>
      </c>
      <c r="H105" s="177">
        <v>7700</v>
      </c>
      <c r="I105" s="178"/>
      <c r="J105" s="179">
        <f>ROUND(I105*H105,2)</f>
        <v>0</v>
      </c>
      <c r="K105" s="175" t="s">
        <v>19</v>
      </c>
      <c r="L105" s="39"/>
      <c r="M105" s="180" t="s">
        <v>19</v>
      </c>
      <c r="N105" s="181" t="s">
        <v>43</v>
      </c>
      <c r="O105" s="64"/>
      <c r="P105" s="182">
        <f>O105*H105</f>
        <v>0</v>
      </c>
      <c r="Q105" s="182">
        <v>0.00017</v>
      </c>
      <c r="R105" s="182">
        <f>Q105*H105</f>
        <v>1.3090000000000002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152</v>
      </c>
      <c r="AT105" s="184" t="s">
        <v>147</v>
      </c>
      <c r="AU105" s="184" t="s">
        <v>82</v>
      </c>
      <c r="AY105" s="17" t="s">
        <v>145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80</v>
      </c>
      <c r="BK105" s="185">
        <f>ROUND(I105*H105,2)</f>
        <v>0</v>
      </c>
      <c r="BL105" s="17" t="s">
        <v>152</v>
      </c>
      <c r="BM105" s="184" t="s">
        <v>2313</v>
      </c>
    </row>
    <row r="106" spans="1:47" s="2" customFormat="1" ht="19.5">
      <c r="A106" s="34"/>
      <c r="B106" s="35"/>
      <c r="C106" s="36"/>
      <c r="D106" s="186" t="s">
        <v>154</v>
      </c>
      <c r="E106" s="36"/>
      <c r="F106" s="187" t="s">
        <v>654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154</v>
      </c>
      <c r="AU106" s="17" t="s">
        <v>82</v>
      </c>
    </row>
    <row r="107" spans="2:51" s="13" customFormat="1" ht="11.25">
      <c r="B107" s="192"/>
      <c r="C107" s="193"/>
      <c r="D107" s="186" t="s">
        <v>158</v>
      </c>
      <c r="E107" s="194" t="s">
        <v>19</v>
      </c>
      <c r="F107" s="195" t="s">
        <v>2314</v>
      </c>
      <c r="G107" s="193"/>
      <c r="H107" s="196">
        <v>7700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82</v>
      </c>
      <c r="AV107" s="13" t="s">
        <v>82</v>
      </c>
      <c r="AW107" s="13" t="s">
        <v>33</v>
      </c>
      <c r="AX107" s="13" t="s">
        <v>72</v>
      </c>
      <c r="AY107" s="202" t="s">
        <v>145</v>
      </c>
    </row>
    <row r="108" spans="1:65" s="2" customFormat="1" ht="14.45" customHeight="1">
      <c r="A108" s="34"/>
      <c r="B108" s="35"/>
      <c r="C108" s="173" t="s">
        <v>184</v>
      </c>
      <c r="D108" s="173" t="s">
        <v>147</v>
      </c>
      <c r="E108" s="174" t="s">
        <v>663</v>
      </c>
      <c r="F108" s="175" t="s">
        <v>664</v>
      </c>
      <c r="G108" s="176" t="s">
        <v>287</v>
      </c>
      <c r="H108" s="177">
        <v>7700</v>
      </c>
      <c r="I108" s="178"/>
      <c r="J108" s="179">
        <f>ROUND(I108*H108,2)</f>
        <v>0</v>
      </c>
      <c r="K108" s="175" t="s">
        <v>151</v>
      </c>
      <c r="L108" s="39"/>
      <c r="M108" s="180" t="s">
        <v>19</v>
      </c>
      <c r="N108" s="181" t="s">
        <v>43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152</v>
      </c>
      <c r="AT108" s="184" t="s">
        <v>147</v>
      </c>
      <c r="AU108" s="184" t="s">
        <v>82</v>
      </c>
      <c r="AY108" s="17" t="s">
        <v>145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80</v>
      </c>
      <c r="BK108" s="185">
        <f>ROUND(I108*H108,2)</f>
        <v>0</v>
      </c>
      <c r="BL108" s="17" t="s">
        <v>152</v>
      </c>
      <c r="BM108" s="184" t="s">
        <v>2315</v>
      </c>
    </row>
    <row r="109" spans="1:47" s="2" customFormat="1" ht="11.25">
      <c r="A109" s="34"/>
      <c r="B109" s="35"/>
      <c r="C109" s="36"/>
      <c r="D109" s="186" t="s">
        <v>154</v>
      </c>
      <c r="E109" s="36"/>
      <c r="F109" s="187" t="s">
        <v>666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154</v>
      </c>
      <c r="AU109" s="17" t="s">
        <v>82</v>
      </c>
    </row>
    <row r="110" spans="2:51" s="13" customFormat="1" ht="11.25">
      <c r="B110" s="192"/>
      <c r="C110" s="193"/>
      <c r="D110" s="186" t="s">
        <v>158</v>
      </c>
      <c r="E110" s="194" t="s">
        <v>19</v>
      </c>
      <c r="F110" s="195" t="s">
        <v>2314</v>
      </c>
      <c r="G110" s="193"/>
      <c r="H110" s="196">
        <v>7700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158</v>
      </c>
      <c r="AU110" s="202" t="s">
        <v>82</v>
      </c>
      <c r="AV110" s="13" t="s">
        <v>82</v>
      </c>
      <c r="AW110" s="13" t="s">
        <v>33</v>
      </c>
      <c r="AX110" s="13" t="s">
        <v>72</v>
      </c>
      <c r="AY110" s="202" t="s">
        <v>145</v>
      </c>
    </row>
    <row r="111" spans="2:63" s="12" customFormat="1" ht="22.9" customHeight="1">
      <c r="B111" s="157"/>
      <c r="C111" s="158"/>
      <c r="D111" s="159" t="s">
        <v>71</v>
      </c>
      <c r="E111" s="171" t="s">
        <v>303</v>
      </c>
      <c r="F111" s="171" t="s">
        <v>304</v>
      </c>
      <c r="G111" s="158"/>
      <c r="H111" s="158"/>
      <c r="I111" s="161"/>
      <c r="J111" s="172">
        <f>BK111</f>
        <v>0</v>
      </c>
      <c r="K111" s="158"/>
      <c r="L111" s="163"/>
      <c r="M111" s="164"/>
      <c r="N111" s="165"/>
      <c r="O111" s="165"/>
      <c r="P111" s="166">
        <f>SUM(P112:P114)</f>
        <v>0</v>
      </c>
      <c r="Q111" s="165"/>
      <c r="R111" s="166">
        <f>SUM(R112:R114)</f>
        <v>0</v>
      </c>
      <c r="S111" s="165"/>
      <c r="T111" s="167">
        <f>SUM(T112:T114)</f>
        <v>0</v>
      </c>
      <c r="AR111" s="168" t="s">
        <v>80</v>
      </c>
      <c r="AT111" s="169" t="s">
        <v>71</v>
      </c>
      <c r="AU111" s="169" t="s">
        <v>80</v>
      </c>
      <c r="AY111" s="168" t="s">
        <v>145</v>
      </c>
      <c r="BK111" s="170">
        <f>SUM(BK112:BK114)</f>
        <v>0</v>
      </c>
    </row>
    <row r="112" spans="1:65" s="2" customFormat="1" ht="14.45" customHeight="1">
      <c r="A112" s="34"/>
      <c r="B112" s="35"/>
      <c r="C112" s="173" t="s">
        <v>190</v>
      </c>
      <c r="D112" s="173" t="s">
        <v>147</v>
      </c>
      <c r="E112" s="174" t="s">
        <v>697</v>
      </c>
      <c r="F112" s="175" t="s">
        <v>2316</v>
      </c>
      <c r="G112" s="176" t="s">
        <v>308</v>
      </c>
      <c r="H112" s="177">
        <v>4758.6</v>
      </c>
      <c r="I112" s="178"/>
      <c r="J112" s="179">
        <f>ROUND(I112*H112,2)</f>
        <v>0</v>
      </c>
      <c r="K112" s="175" t="s">
        <v>19</v>
      </c>
      <c r="L112" s="39"/>
      <c r="M112" s="180" t="s">
        <v>19</v>
      </c>
      <c r="N112" s="181" t="s">
        <v>43</v>
      </c>
      <c r="O112" s="64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4" t="s">
        <v>152</v>
      </c>
      <c r="AT112" s="184" t="s">
        <v>147</v>
      </c>
      <c r="AU112" s="184" t="s">
        <v>82</v>
      </c>
      <c r="AY112" s="17" t="s">
        <v>145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7" t="s">
        <v>80</v>
      </c>
      <c r="BK112" s="185">
        <f>ROUND(I112*H112,2)</f>
        <v>0</v>
      </c>
      <c r="BL112" s="17" t="s">
        <v>152</v>
      </c>
      <c r="BM112" s="184" t="s">
        <v>2317</v>
      </c>
    </row>
    <row r="113" spans="1:47" s="2" customFormat="1" ht="11.25">
      <c r="A113" s="34"/>
      <c r="B113" s="35"/>
      <c r="C113" s="36"/>
      <c r="D113" s="186" t="s">
        <v>154</v>
      </c>
      <c r="E113" s="36"/>
      <c r="F113" s="187" t="s">
        <v>2318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154</v>
      </c>
      <c r="AU113" s="17" t="s">
        <v>82</v>
      </c>
    </row>
    <row r="114" spans="1:47" s="2" customFormat="1" ht="19.5">
      <c r="A114" s="34"/>
      <c r="B114" s="35"/>
      <c r="C114" s="36"/>
      <c r="D114" s="186" t="s">
        <v>156</v>
      </c>
      <c r="E114" s="36"/>
      <c r="F114" s="191" t="s">
        <v>701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156</v>
      </c>
      <c r="AU114" s="17" t="s">
        <v>82</v>
      </c>
    </row>
    <row r="115" spans="2:63" s="12" customFormat="1" ht="22.9" customHeight="1">
      <c r="B115" s="157"/>
      <c r="C115" s="158"/>
      <c r="D115" s="159" t="s">
        <v>71</v>
      </c>
      <c r="E115" s="171" t="s">
        <v>327</v>
      </c>
      <c r="F115" s="171" t="s">
        <v>328</v>
      </c>
      <c r="G115" s="158"/>
      <c r="H115" s="158"/>
      <c r="I115" s="161"/>
      <c r="J115" s="172">
        <f>BK115</f>
        <v>0</v>
      </c>
      <c r="K115" s="158"/>
      <c r="L115" s="163"/>
      <c r="M115" s="164"/>
      <c r="N115" s="165"/>
      <c r="O115" s="165"/>
      <c r="P115" s="166">
        <f>SUM(P116:P117)</f>
        <v>0</v>
      </c>
      <c r="Q115" s="165"/>
      <c r="R115" s="166">
        <f>SUM(R116:R117)</f>
        <v>0</v>
      </c>
      <c r="S115" s="165"/>
      <c r="T115" s="167">
        <f>SUM(T116:T117)</f>
        <v>0</v>
      </c>
      <c r="AR115" s="168" t="s">
        <v>80</v>
      </c>
      <c r="AT115" s="169" t="s">
        <v>71</v>
      </c>
      <c r="AU115" s="169" t="s">
        <v>80</v>
      </c>
      <c r="AY115" s="168" t="s">
        <v>145</v>
      </c>
      <c r="BK115" s="170">
        <f>SUM(BK116:BK117)</f>
        <v>0</v>
      </c>
    </row>
    <row r="116" spans="1:65" s="2" customFormat="1" ht="14.45" customHeight="1">
      <c r="A116" s="34"/>
      <c r="B116" s="35"/>
      <c r="C116" s="173" t="s">
        <v>196</v>
      </c>
      <c r="D116" s="173" t="s">
        <v>147</v>
      </c>
      <c r="E116" s="174" t="s">
        <v>704</v>
      </c>
      <c r="F116" s="175" t="s">
        <v>705</v>
      </c>
      <c r="G116" s="176" t="s">
        <v>308</v>
      </c>
      <c r="H116" s="177">
        <v>4.081</v>
      </c>
      <c r="I116" s="178"/>
      <c r="J116" s="179">
        <f>ROUND(I116*H116,2)</f>
        <v>0</v>
      </c>
      <c r="K116" s="175" t="s">
        <v>151</v>
      </c>
      <c r="L116" s="39"/>
      <c r="M116" s="180" t="s">
        <v>19</v>
      </c>
      <c r="N116" s="181" t="s">
        <v>43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152</v>
      </c>
      <c r="AT116" s="184" t="s">
        <v>147</v>
      </c>
      <c r="AU116" s="184" t="s">
        <v>82</v>
      </c>
      <c r="AY116" s="17" t="s">
        <v>145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80</v>
      </c>
      <c r="BK116" s="185">
        <f>ROUND(I116*H116,2)</f>
        <v>0</v>
      </c>
      <c r="BL116" s="17" t="s">
        <v>152</v>
      </c>
      <c r="BM116" s="184" t="s">
        <v>2319</v>
      </c>
    </row>
    <row r="117" spans="1:47" s="2" customFormat="1" ht="19.5">
      <c r="A117" s="34"/>
      <c r="B117" s="35"/>
      <c r="C117" s="36"/>
      <c r="D117" s="186" t="s">
        <v>154</v>
      </c>
      <c r="E117" s="36"/>
      <c r="F117" s="187" t="s">
        <v>707</v>
      </c>
      <c r="G117" s="36"/>
      <c r="H117" s="36"/>
      <c r="I117" s="188"/>
      <c r="J117" s="36"/>
      <c r="K117" s="36"/>
      <c r="L117" s="39"/>
      <c r="M117" s="213"/>
      <c r="N117" s="214"/>
      <c r="O117" s="215"/>
      <c r="P117" s="215"/>
      <c r="Q117" s="215"/>
      <c r="R117" s="215"/>
      <c r="S117" s="215"/>
      <c r="T117" s="21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154</v>
      </c>
      <c r="AU117" s="17" t="s">
        <v>82</v>
      </c>
    </row>
    <row r="118" spans="1:31" s="2" customFormat="1" ht="6.95" customHeight="1">
      <c r="A118" s="34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39"/>
      <c r="M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</sheetData>
  <sheetProtection algorithmName="SHA-512" hashValue="TXv+ug9mKlPHHcAt2Owbc+cgHwVxitBYlVHrvRJUdy5oqC4M/eiKWm5yBnA7tircxR+hUteWmRh81hh1CkteXw==" saltValue="a0XqlCwP8PgxzJaXFCigp3Neq8XUPc3Si2aFjeNdUnilcqAGtTI+iPc1mbaZ9AEtkOUvmVR/Ng0Qb7MSTyBwxQ==" spinCount="100000" sheet="1" objects="1" scenarios="1" formatColumns="0" formatRows="0" autoFilter="0"/>
  <autoFilter ref="C84:K11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5" customFormat="1" ht="45" customHeight="1">
      <c r="B3" s="236"/>
      <c r="C3" s="364" t="s">
        <v>2320</v>
      </c>
      <c r="D3" s="364"/>
      <c r="E3" s="364"/>
      <c r="F3" s="364"/>
      <c r="G3" s="364"/>
      <c r="H3" s="364"/>
      <c r="I3" s="364"/>
      <c r="J3" s="364"/>
      <c r="K3" s="237"/>
    </row>
    <row r="4" spans="2:11" s="1" customFormat="1" ht="25.5" customHeight="1">
      <c r="B4" s="238"/>
      <c r="C4" s="369" t="s">
        <v>2321</v>
      </c>
      <c r="D4" s="369"/>
      <c r="E4" s="369"/>
      <c r="F4" s="369"/>
      <c r="G4" s="369"/>
      <c r="H4" s="369"/>
      <c r="I4" s="369"/>
      <c r="J4" s="369"/>
      <c r="K4" s="239"/>
    </row>
    <row r="5" spans="2:11" s="1" customFormat="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8"/>
      <c r="C6" s="368" t="s">
        <v>2322</v>
      </c>
      <c r="D6" s="368"/>
      <c r="E6" s="368"/>
      <c r="F6" s="368"/>
      <c r="G6" s="368"/>
      <c r="H6" s="368"/>
      <c r="I6" s="368"/>
      <c r="J6" s="368"/>
      <c r="K6" s="239"/>
    </row>
    <row r="7" spans="2:11" s="1" customFormat="1" ht="15" customHeight="1">
      <c r="B7" s="242"/>
      <c r="C7" s="368" t="s">
        <v>2323</v>
      </c>
      <c r="D7" s="368"/>
      <c r="E7" s="368"/>
      <c r="F7" s="368"/>
      <c r="G7" s="368"/>
      <c r="H7" s="368"/>
      <c r="I7" s="368"/>
      <c r="J7" s="368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368" t="s">
        <v>2324</v>
      </c>
      <c r="D9" s="368"/>
      <c r="E9" s="368"/>
      <c r="F9" s="368"/>
      <c r="G9" s="368"/>
      <c r="H9" s="368"/>
      <c r="I9" s="368"/>
      <c r="J9" s="368"/>
      <c r="K9" s="239"/>
    </row>
    <row r="10" spans="2:11" s="1" customFormat="1" ht="15" customHeight="1">
      <c r="B10" s="242"/>
      <c r="C10" s="241"/>
      <c r="D10" s="368" t="s">
        <v>2325</v>
      </c>
      <c r="E10" s="368"/>
      <c r="F10" s="368"/>
      <c r="G10" s="368"/>
      <c r="H10" s="368"/>
      <c r="I10" s="368"/>
      <c r="J10" s="368"/>
      <c r="K10" s="239"/>
    </row>
    <row r="11" spans="2:11" s="1" customFormat="1" ht="15" customHeight="1">
      <c r="B11" s="242"/>
      <c r="C11" s="243"/>
      <c r="D11" s="368" t="s">
        <v>2326</v>
      </c>
      <c r="E11" s="368"/>
      <c r="F11" s="368"/>
      <c r="G11" s="368"/>
      <c r="H11" s="368"/>
      <c r="I11" s="368"/>
      <c r="J11" s="368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2327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368" t="s">
        <v>2328</v>
      </c>
      <c r="E15" s="368"/>
      <c r="F15" s="368"/>
      <c r="G15" s="368"/>
      <c r="H15" s="368"/>
      <c r="I15" s="368"/>
      <c r="J15" s="368"/>
      <c r="K15" s="239"/>
    </row>
    <row r="16" spans="2:11" s="1" customFormat="1" ht="15" customHeight="1">
      <c r="B16" s="242"/>
      <c r="C16" s="243"/>
      <c r="D16" s="368" t="s">
        <v>2329</v>
      </c>
      <c r="E16" s="368"/>
      <c r="F16" s="368"/>
      <c r="G16" s="368"/>
      <c r="H16" s="368"/>
      <c r="I16" s="368"/>
      <c r="J16" s="368"/>
      <c r="K16" s="239"/>
    </row>
    <row r="17" spans="2:11" s="1" customFormat="1" ht="15" customHeight="1">
      <c r="B17" s="242"/>
      <c r="C17" s="243"/>
      <c r="D17" s="368" t="s">
        <v>2330</v>
      </c>
      <c r="E17" s="368"/>
      <c r="F17" s="368"/>
      <c r="G17" s="368"/>
      <c r="H17" s="368"/>
      <c r="I17" s="368"/>
      <c r="J17" s="368"/>
      <c r="K17" s="239"/>
    </row>
    <row r="18" spans="2:11" s="1" customFormat="1" ht="15" customHeight="1">
      <c r="B18" s="242"/>
      <c r="C18" s="243"/>
      <c r="D18" s="243"/>
      <c r="E18" s="245" t="s">
        <v>79</v>
      </c>
      <c r="F18" s="368" t="s">
        <v>2331</v>
      </c>
      <c r="G18" s="368"/>
      <c r="H18" s="368"/>
      <c r="I18" s="368"/>
      <c r="J18" s="368"/>
      <c r="K18" s="239"/>
    </row>
    <row r="19" spans="2:11" s="1" customFormat="1" ht="15" customHeight="1">
      <c r="B19" s="242"/>
      <c r="C19" s="243"/>
      <c r="D19" s="243"/>
      <c r="E19" s="245" t="s">
        <v>2332</v>
      </c>
      <c r="F19" s="368" t="s">
        <v>2333</v>
      </c>
      <c r="G19" s="368"/>
      <c r="H19" s="368"/>
      <c r="I19" s="368"/>
      <c r="J19" s="368"/>
      <c r="K19" s="239"/>
    </row>
    <row r="20" spans="2:11" s="1" customFormat="1" ht="15" customHeight="1">
      <c r="B20" s="242"/>
      <c r="C20" s="243"/>
      <c r="D20" s="243"/>
      <c r="E20" s="245" t="s">
        <v>2334</v>
      </c>
      <c r="F20" s="368" t="s">
        <v>2335</v>
      </c>
      <c r="G20" s="368"/>
      <c r="H20" s="368"/>
      <c r="I20" s="368"/>
      <c r="J20" s="368"/>
      <c r="K20" s="239"/>
    </row>
    <row r="21" spans="2:11" s="1" customFormat="1" ht="15" customHeight="1">
      <c r="B21" s="242"/>
      <c r="C21" s="243"/>
      <c r="D21" s="243"/>
      <c r="E21" s="245" t="s">
        <v>110</v>
      </c>
      <c r="F21" s="368" t="s">
        <v>111</v>
      </c>
      <c r="G21" s="368"/>
      <c r="H21" s="368"/>
      <c r="I21" s="368"/>
      <c r="J21" s="368"/>
      <c r="K21" s="239"/>
    </row>
    <row r="22" spans="2:11" s="1" customFormat="1" ht="15" customHeight="1">
      <c r="B22" s="242"/>
      <c r="C22" s="243"/>
      <c r="D22" s="243"/>
      <c r="E22" s="245" t="s">
        <v>2336</v>
      </c>
      <c r="F22" s="368" t="s">
        <v>2337</v>
      </c>
      <c r="G22" s="368"/>
      <c r="H22" s="368"/>
      <c r="I22" s="368"/>
      <c r="J22" s="368"/>
      <c r="K22" s="239"/>
    </row>
    <row r="23" spans="2:11" s="1" customFormat="1" ht="15" customHeight="1">
      <c r="B23" s="242"/>
      <c r="C23" s="243"/>
      <c r="D23" s="243"/>
      <c r="E23" s="245" t="s">
        <v>2338</v>
      </c>
      <c r="F23" s="368" t="s">
        <v>2339</v>
      </c>
      <c r="G23" s="368"/>
      <c r="H23" s="368"/>
      <c r="I23" s="368"/>
      <c r="J23" s="368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368" t="s">
        <v>2340</v>
      </c>
      <c r="D25" s="368"/>
      <c r="E25" s="368"/>
      <c r="F25" s="368"/>
      <c r="G25" s="368"/>
      <c r="H25" s="368"/>
      <c r="I25" s="368"/>
      <c r="J25" s="368"/>
      <c r="K25" s="239"/>
    </row>
    <row r="26" spans="2:11" s="1" customFormat="1" ht="15" customHeight="1">
      <c r="B26" s="242"/>
      <c r="C26" s="368" t="s">
        <v>2341</v>
      </c>
      <c r="D26" s="368"/>
      <c r="E26" s="368"/>
      <c r="F26" s="368"/>
      <c r="G26" s="368"/>
      <c r="H26" s="368"/>
      <c r="I26" s="368"/>
      <c r="J26" s="368"/>
      <c r="K26" s="239"/>
    </row>
    <row r="27" spans="2:11" s="1" customFormat="1" ht="15" customHeight="1">
      <c r="B27" s="242"/>
      <c r="C27" s="241"/>
      <c r="D27" s="368" t="s">
        <v>2342</v>
      </c>
      <c r="E27" s="368"/>
      <c r="F27" s="368"/>
      <c r="G27" s="368"/>
      <c r="H27" s="368"/>
      <c r="I27" s="368"/>
      <c r="J27" s="368"/>
      <c r="K27" s="239"/>
    </row>
    <row r="28" spans="2:11" s="1" customFormat="1" ht="15" customHeight="1">
      <c r="B28" s="242"/>
      <c r="C28" s="243"/>
      <c r="D28" s="368" t="s">
        <v>2343</v>
      </c>
      <c r="E28" s="368"/>
      <c r="F28" s="368"/>
      <c r="G28" s="368"/>
      <c r="H28" s="368"/>
      <c r="I28" s="368"/>
      <c r="J28" s="368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368" t="s">
        <v>2344</v>
      </c>
      <c r="E30" s="368"/>
      <c r="F30" s="368"/>
      <c r="G30" s="368"/>
      <c r="H30" s="368"/>
      <c r="I30" s="368"/>
      <c r="J30" s="368"/>
      <c r="K30" s="239"/>
    </row>
    <row r="31" spans="2:11" s="1" customFormat="1" ht="15" customHeight="1">
      <c r="B31" s="242"/>
      <c r="C31" s="243"/>
      <c r="D31" s="368" t="s">
        <v>2345</v>
      </c>
      <c r="E31" s="368"/>
      <c r="F31" s="368"/>
      <c r="G31" s="368"/>
      <c r="H31" s="368"/>
      <c r="I31" s="368"/>
      <c r="J31" s="368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368" t="s">
        <v>2346</v>
      </c>
      <c r="E33" s="368"/>
      <c r="F33" s="368"/>
      <c r="G33" s="368"/>
      <c r="H33" s="368"/>
      <c r="I33" s="368"/>
      <c r="J33" s="368"/>
      <c r="K33" s="239"/>
    </row>
    <row r="34" spans="2:11" s="1" customFormat="1" ht="15" customHeight="1">
      <c r="B34" s="242"/>
      <c r="C34" s="243"/>
      <c r="D34" s="368" t="s">
        <v>2347</v>
      </c>
      <c r="E34" s="368"/>
      <c r="F34" s="368"/>
      <c r="G34" s="368"/>
      <c r="H34" s="368"/>
      <c r="I34" s="368"/>
      <c r="J34" s="368"/>
      <c r="K34" s="239"/>
    </row>
    <row r="35" spans="2:11" s="1" customFormat="1" ht="15" customHeight="1">
      <c r="B35" s="242"/>
      <c r="C35" s="243"/>
      <c r="D35" s="368" t="s">
        <v>2348</v>
      </c>
      <c r="E35" s="368"/>
      <c r="F35" s="368"/>
      <c r="G35" s="368"/>
      <c r="H35" s="368"/>
      <c r="I35" s="368"/>
      <c r="J35" s="368"/>
      <c r="K35" s="239"/>
    </row>
    <row r="36" spans="2:11" s="1" customFormat="1" ht="15" customHeight="1">
      <c r="B36" s="242"/>
      <c r="C36" s="243"/>
      <c r="D36" s="241"/>
      <c r="E36" s="244" t="s">
        <v>131</v>
      </c>
      <c r="F36" s="241"/>
      <c r="G36" s="368" t="s">
        <v>2349</v>
      </c>
      <c r="H36" s="368"/>
      <c r="I36" s="368"/>
      <c r="J36" s="368"/>
      <c r="K36" s="239"/>
    </row>
    <row r="37" spans="2:11" s="1" customFormat="1" ht="30.75" customHeight="1">
      <c r="B37" s="242"/>
      <c r="C37" s="243"/>
      <c r="D37" s="241"/>
      <c r="E37" s="244" t="s">
        <v>2350</v>
      </c>
      <c r="F37" s="241"/>
      <c r="G37" s="368" t="s">
        <v>2351</v>
      </c>
      <c r="H37" s="368"/>
      <c r="I37" s="368"/>
      <c r="J37" s="368"/>
      <c r="K37" s="239"/>
    </row>
    <row r="38" spans="2:11" s="1" customFormat="1" ht="15" customHeight="1">
      <c r="B38" s="242"/>
      <c r="C38" s="243"/>
      <c r="D38" s="241"/>
      <c r="E38" s="244" t="s">
        <v>53</v>
      </c>
      <c r="F38" s="241"/>
      <c r="G38" s="368" t="s">
        <v>2352</v>
      </c>
      <c r="H38" s="368"/>
      <c r="I38" s="368"/>
      <c r="J38" s="368"/>
      <c r="K38" s="239"/>
    </row>
    <row r="39" spans="2:11" s="1" customFormat="1" ht="15" customHeight="1">
      <c r="B39" s="242"/>
      <c r="C39" s="243"/>
      <c r="D39" s="241"/>
      <c r="E39" s="244" t="s">
        <v>54</v>
      </c>
      <c r="F39" s="241"/>
      <c r="G39" s="368" t="s">
        <v>2353</v>
      </c>
      <c r="H39" s="368"/>
      <c r="I39" s="368"/>
      <c r="J39" s="368"/>
      <c r="K39" s="239"/>
    </row>
    <row r="40" spans="2:11" s="1" customFormat="1" ht="15" customHeight="1">
      <c r="B40" s="242"/>
      <c r="C40" s="243"/>
      <c r="D40" s="241"/>
      <c r="E40" s="244" t="s">
        <v>132</v>
      </c>
      <c r="F40" s="241"/>
      <c r="G40" s="368" t="s">
        <v>2354</v>
      </c>
      <c r="H40" s="368"/>
      <c r="I40" s="368"/>
      <c r="J40" s="368"/>
      <c r="K40" s="239"/>
    </row>
    <row r="41" spans="2:11" s="1" customFormat="1" ht="15" customHeight="1">
      <c r="B41" s="242"/>
      <c r="C41" s="243"/>
      <c r="D41" s="241"/>
      <c r="E41" s="244" t="s">
        <v>133</v>
      </c>
      <c r="F41" s="241"/>
      <c r="G41" s="368" t="s">
        <v>2355</v>
      </c>
      <c r="H41" s="368"/>
      <c r="I41" s="368"/>
      <c r="J41" s="368"/>
      <c r="K41" s="239"/>
    </row>
    <row r="42" spans="2:11" s="1" customFormat="1" ht="15" customHeight="1">
      <c r="B42" s="242"/>
      <c r="C42" s="243"/>
      <c r="D42" s="241"/>
      <c r="E42" s="244" t="s">
        <v>2356</v>
      </c>
      <c r="F42" s="241"/>
      <c r="G42" s="368" t="s">
        <v>2357</v>
      </c>
      <c r="H42" s="368"/>
      <c r="I42" s="368"/>
      <c r="J42" s="368"/>
      <c r="K42" s="239"/>
    </row>
    <row r="43" spans="2:11" s="1" customFormat="1" ht="15" customHeight="1">
      <c r="B43" s="242"/>
      <c r="C43" s="243"/>
      <c r="D43" s="241"/>
      <c r="E43" s="244"/>
      <c r="F43" s="241"/>
      <c r="G43" s="368" t="s">
        <v>2358</v>
      </c>
      <c r="H43" s="368"/>
      <c r="I43" s="368"/>
      <c r="J43" s="368"/>
      <c r="K43" s="239"/>
    </row>
    <row r="44" spans="2:11" s="1" customFormat="1" ht="15" customHeight="1">
      <c r="B44" s="242"/>
      <c r="C44" s="243"/>
      <c r="D44" s="241"/>
      <c r="E44" s="244" t="s">
        <v>2359</v>
      </c>
      <c r="F44" s="241"/>
      <c r="G44" s="368" t="s">
        <v>2360</v>
      </c>
      <c r="H44" s="368"/>
      <c r="I44" s="368"/>
      <c r="J44" s="368"/>
      <c r="K44" s="239"/>
    </row>
    <row r="45" spans="2:11" s="1" customFormat="1" ht="15" customHeight="1">
      <c r="B45" s="242"/>
      <c r="C45" s="243"/>
      <c r="D45" s="241"/>
      <c r="E45" s="244" t="s">
        <v>135</v>
      </c>
      <c r="F45" s="241"/>
      <c r="G45" s="368" t="s">
        <v>2361</v>
      </c>
      <c r="H45" s="368"/>
      <c r="I45" s="368"/>
      <c r="J45" s="368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368" t="s">
        <v>2362</v>
      </c>
      <c r="E47" s="368"/>
      <c r="F47" s="368"/>
      <c r="G47" s="368"/>
      <c r="H47" s="368"/>
      <c r="I47" s="368"/>
      <c r="J47" s="368"/>
      <c r="K47" s="239"/>
    </row>
    <row r="48" spans="2:11" s="1" customFormat="1" ht="15" customHeight="1">
      <c r="B48" s="242"/>
      <c r="C48" s="243"/>
      <c r="D48" s="243"/>
      <c r="E48" s="368" t="s">
        <v>2363</v>
      </c>
      <c r="F48" s="368"/>
      <c r="G48" s="368"/>
      <c r="H48" s="368"/>
      <c r="I48" s="368"/>
      <c r="J48" s="368"/>
      <c r="K48" s="239"/>
    </row>
    <row r="49" spans="2:11" s="1" customFormat="1" ht="15" customHeight="1">
      <c r="B49" s="242"/>
      <c r="C49" s="243"/>
      <c r="D49" s="243"/>
      <c r="E49" s="368" t="s">
        <v>2364</v>
      </c>
      <c r="F49" s="368"/>
      <c r="G49" s="368"/>
      <c r="H49" s="368"/>
      <c r="I49" s="368"/>
      <c r="J49" s="368"/>
      <c r="K49" s="239"/>
    </row>
    <row r="50" spans="2:11" s="1" customFormat="1" ht="15" customHeight="1">
      <c r="B50" s="242"/>
      <c r="C50" s="243"/>
      <c r="D50" s="243"/>
      <c r="E50" s="368" t="s">
        <v>2365</v>
      </c>
      <c r="F50" s="368"/>
      <c r="G50" s="368"/>
      <c r="H50" s="368"/>
      <c r="I50" s="368"/>
      <c r="J50" s="368"/>
      <c r="K50" s="239"/>
    </row>
    <row r="51" spans="2:11" s="1" customFormat="1" ht="15" customHeight="1">
      <c r="B51" s="242"/>
      <c r="C51" s="243"/>
      <c r="D51" s="368" t="s">
        <v>2366</v>
      </c>
      <c r="E51" s="368"/>
      <c r="F51" s="368"/>
      <c r="G51" s="368"/>
      <c r="H51" s="368"/>
      <c r="I51" s="368"/>
      <c r="J51" s="368"/>
      <c r="K51" s="239"/>
    </row>
    <row r="52" spans="2:11" s="1" customFormat="1" ht="25.5" customHeight="1">
      <c r="B52" s="238"/>
      <c r="C52" s="369" t="s">
        <v>2367</v>
      </c>
      <c r="D52" s="369"/>
      <c r="E52" s="369"/>
      <c r="F52" s="369"/>
      <c r="G52" s="369"/>
      <c r="H52" s="369"/>
      <c r="I52" s="369"/>
      <c r="J52" s="369"/>
      <c r="K52" s="239"/>
    </row>
    <row r="53" spans="2:11" s="1" customFormat="1" ht="5.25" customHeight="1">
      <c r="B53" s="238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8"/>
      <c r="C54" s="368" t="s">
        <v>2368</v>
      </c>
      <c r="D54" s="368"/>
      <c r="E54" s="368"/>
      <c r="F54" s="368"/>
      <c r="G54" s="368"/>
      <c r="H54" s="368"/>
      <c r="I54" s="368"/>
      <c r="J54" s="368"/>
      <c r="K54" s="239"/>
    </row>
    <row r="55" spans="2:11" s="1" customFormat="1" ht="15" customHeight="1">
      <c r="B55" s="238"/>
      <c r="C55" s="368" t="s">
        <v>2369</v>
      </c>
      <c r="D55" s="368"/>
      <c r="E55" s="368"/>
      <c r="F55" s="368"/>
      <c r="G55" s="368"/>
      <c r="H55" s="368"/>
      <c r="I55" s="368"/>
      <c r="J55" s="368"/>
      <c r="K55" s="239"/>
    </row>
    <row r="56" spans="2:11" s="1" customFormat="1" ht="12.75" customHeight="1">
      <c r="B56" s="238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8"/>
      <c r="C57" s="368" t="s">
        <v>2370</v>
      </c>
      <c r="D57" s="368"/>
      <c r="E57" s="368"/>
      <c r="F57" s="368"/>
      <c r="G57" s="368"/>
      <c r="H57" s="368"/>
      <c r="I57" s="368"/>
      <c r="J57" s="368"/>
      <c r="K57" s="239"/>
    </row>
    <row r="58" spans="2:11" s="1" customFormat="1" ht="15" customHeight="1">
      <c r="B58" s="238"/>
      <c r="C58" s="243"/>
      <c r="D58" s="368" t="s">
        <v>2371</v>
      </c>
      <c r="E58" s="368"/>
      <c r="F58" s="368"/>
      <c r="G58" s="368"/>
      <c r="H58" s="368"/>
      <c r="I58" s="368"/>
      <c r="J58" s="368"/>
      <c r="K58" s="239"/>
    </row>
    <row r="59" spans="2:11" s="1" customFormat="1" ht="15" customHeight="1">
      <c r="B59" s="238"/>
      <c r="C59" s="243"/>
      <c r="D59" s="368" t="s">
        <v>2372</v>
      </c>
      <c r="E59" s="368"/>
      <c r="F59" s="368"/>
      <c r="G59" s="368"/>
      <c r="H59" s="368"/>
      <c r="I59" s="368"/>
      <c r="J59" s="368"/>
      <c r="K59" s="239"/>
    </row>
    <row r="60" spans="2:11" s="1" customFormat="1" ht="15" customHeight="1">
      <c r="B60" s="238"/>
      <c r="C60" s="243"/>
      <c r="D60" s="368" t="s">
        <v>2373</v>
      </c>
      <c r="E60" s="368"/>
      <c r="F60" s="368"/>
      <c r="G60" s="368"/>
      <c r="H60" s="368"/>
      <c r="I60" s="368"/>
      <c r="J60" s="368"/>
      <c r="K60" s="239"/>
    </row>
    <row r="61" spans="2:11" s="1" customFormat="1" ht="15" customHeight="1">
      <c r="B61" s="238"/>
      <c r="C61" s="243"/>
      <c r="D61" s="368" t="s">
        <v>2374</v>
      </c>
      <c r="E61" s="368"/>
      <c r="F61" s="368"/>
      <c r="G61" s="368"/>
      <c r="H61" s="368"/>
      <c r="I61" s="368"/>
      <c r="J61" s="368"/>
      <c r="K61" s="239"/>
    </row>
    <row r="62" spans="2:11" s="1" customFormat="1" ht="15" customHeight="1">
      <c r="B62" s="238"/>
      <c r="C62" s="243"/>
      <c r="D62" s="370" t="s">
        <v>2375</v>
      </c>
      <c r="E62" s="370"/>
      <c r="F62" s="370"/>
      <c r="G62" s="370"/>
      <c r="H62" s="370"/>
      <c r="I62" s="370"/>
      <c r="J62" s="370"/>
      <c r="K62" s="239"/>
    </row>
    <row r="63" spans="2:11" s="1" customFormat="1" ht="15" customHeight="1">
      <c r="B63" s="238"/>
      <c r="C63" s="243"/>
      <c r="D63" s="368" t="s">
        <v>2376</v>
      </c>
      <c r="E63" s="368"/>
      <c r="F63" s="368"/>
      <c r="G63" s="368"/>
      <c r="H63" s="368"/>
      <c r="I63" s="368"/>
      <c r="J63" s="368"/>
      <c r="K63" s="239"/>
    </row>
    <row r="64" spans="2:11" s="1" customFormat="1" ht="12.75" customHeight="1">
      <c r="B64" s="238"/>
      <c r="C64" s="243"/>
      <c r="D64" s="243"/>
      <c r="E64" s="246"/>
      <c r="F64" s="243"/>
      <c r="G64" s="243"/>
      <c r="H64" s="243"/>
      <c r="I64" s="243"/>
      <c r="J64" s="243"/>
      <c r="K64" s="239"/>
    </row>
    <row r="65" spans="2:11" s="1" customFormat="1" ht="15" customHeight="1">
      <c r="B65" s="238"/>
      <c r="C65" s="243"/>
      <c r="D65" s="368" t="s">
        <v>2377</v>
      </c>
      <c r="E65" s="368"/>
      <c r="F65" s="368"/>
      <c r="G65" s="368"/>
      <c r="H65" s="368"/>
      <c r="I65" s="368"/>
      <c r="J65" s="368"/>
      <c r="K65" s="239"/>
    </row>
    <row r="66" spans="2:11" s="1" customFormat="1" ht="15" customHeight="1">
      <c r="B66" s="238"/>
      <c r="C66" s="243"/>
      <c r="D66" s="370" t="s">
        <v>2378</v>
      </c>
      <c r="E66" s="370"/>
      <c r="F66" s="370"/>
      <c r="G66" s="370"/>
      <c r="H66" s="370"/>
      <c r="I66" s="370"/>
      <c r="J66" s="370"/>
      <c r="K66" s="239"/>
    </row>
    <row r="67" spans="2:11" s="1" customFormat="1" ht="15" customHeight="1">
      <c r="B67" s="238"/>
      <c r="C67" s="243"/>
      <c r="D67" s="368" t="s">
        <v>2379</v>
      </c>
      <c r="E67" s="368"/>
      <c r="F67" s="368"/>
      <c r="G67" s="368"/>
      <c r="H67" s="368"/>
      <c r="I67" s="368"/>
      <c r="J67" s="368"/>
      <c r="K67" s="239"/>
    </row>
    <row r="68" spans="2:11" s="1" customFormat="1" ht="15" customHeight="1">
      <c r="B68" s="238"/>
      <c r="C68" s="243"/>
      <c r="D68" s="368" t="s">
        <v>2380</v>
      </c>
      <c r="E68" s="368"/>
      <c r="F68" s="368"/>
      <c r="G68" s="368"/>
      <c r="H68" s="368"/>
      <c r="I68" s="368"/>
      <c r="J68" s="368"/>
      <c r="K68" s="239"/>
    </row>
    <row r="69" spans="2:11" s="1" customFormat="1" ht="15" customHeight="1">
      <c r="B69" s="238"/>
      <c r="C69" s="243"/>
      <c r="D69" s="368" t="s">
        <v>2381</v>
      </c>
      <c r="E69" s="368"/>
      <c r="F69" s="368"/>
      <c r="G69" s="368"/>
      <c r="H69" s="368"/>
      <c r="I69" s="368"/>
      <c r="J69" s="368"/>
      <c r="K69" s="239"/>
    </row>
    <row r="70" spans="2:11" s="1" customFormat="1" ht="15" customHeight="1">
      <c r="B70" s="238"/>
      <c r="C70" s="243"/>
      <c r="D70" s="368" t="s">
        <v>2382</v>
      </c>
      <c r="E70" s="368"/>
      <c r="F70" s="368"/>
      <c r="G70" s="368"/>
      <c r="H70" s="368"/>
      <c r="I70" s="368"/>
      <c r="J70" s="368"/>
      <c r="K70" s="239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363" t="s">
        <v>2383</v>
      </c>
      <c r="D75" s="363"/>
      <c r="E75" s="363"/>
      <c r="F75" s="363"/>
      <c r="G75" s="363"/>
      <c r="H75" s="363"/>
      <c r="I75" s="363"/>
      <c r="J75" s="363"/>
      <c r="K75" s="256"/>
    </row>
    <row r="76" spans="2:11" s="1" customFormat="1" ht="17.25" customHeight="1">
      <c r="B76" s="255"/>
      <c r="C76" s="257" t="s">
        <v>2384</v>
      </c>
      <c r="D76" s="257"/>
      <c r="E76" s="257"/>
      <c r="F76" s="257" t="s">
        <v>2385</v>
      </c>
      <c r="G76" s="258"/>
      <c r="H76" s="257" t="s">
        <v>54</v>
      </c>
      <c r="I76" s="257" t="s">
        <v>57</v>
      </c>
      <c r="J76" s="257" t="s">
        <v>2386</v>
      </c>
      <c r="K76" s="256"/>
    </row>
    <row r="77" spans="2:11" s="1" customFormat="1" ht="17.25" customHeight="1">
      <c r="B77" s="255"/>
      <c r="C77" s="259" t="s">
        <v>2387</v>
      </c>
      <c r="D77" s="259"/>
      <c r="E77" s="259"/>
      <c r="F77" s="260" t="s">
        <v>2388</v>
      </c>
      <c r="G77" s="261"/>
      <c r="H77" s="259"/>
      <c r="I77" s="259"/>
      <c r="J77" s="259" t="s">
        <v>2389</v>
      </c>
      <c r="K77" s="256"/>
    </row>
    <row r="78" spans="2:11" s="1" customFormat="1" ht="5.25" customHeight="1">
      <c r="B78" s="255"/>
      <c r="C78" s="262"/>
      <c r="D78" s="262"/>
      <c r="E78" s="262"/>
      <c r="F78" s="262"/>
      <c r="G78" s="263"/>
      <c r="H78" s="262"/>
      <c r="I78" s="262"/>
      <c r="J78" s="262"/>
      <c r="K78" s="256"/>
    </row>
    <row r="79" spans="2:11" s="1" customFormat="1" ht="15" customHeight="1">
      <c r="B79" s="255"/>
      <c r="C79" s="244" t="s">
        <v>53</v>
      </c>
      <c r="D79" s="264"/>
      <c r="E79" s="264"/>
      <c r="F79" s="265" t="s">
        <v>2390</v>
      </c>
      <c r="G79" s="266"/>
      <c r="H79" s="244" t="s">
        <v>2391</v>
      </c>
      <c r="I79" s="244" t="s">
        <v>2392</v>
      </c>
      <c r="J79" s="244">
        <v>20</v>
      </c>
      <c r="K79" s="256"/>
    </row>
    <row r="80" spans="2:11" s="1" customFormat="1" ht="15" customHeight="1">
      <c r="B80" s="255"/>
      <c r="C80" s="244" t="s">
        <v>2393</v>
      </c>
      <c r="D80" s="244"/>
      <c r="E80" s="244"/>
      <c r="F80" s="265" t="s">
        <v>2390</v>
      </c>
      <c r="G80" s="266"/>
      <c r="H80" s="244" t="s">
        <v>2394</v>
      </c>
      <c r="I80" s="244" t="s">
        <v>2392</v>
      </c>
      <c r="J80" s="244">
        <v>120</v>
      </c>
      <c r="K80" s="256"/>
    </row>
    <row r="81" spans="2:11" s="1" customFormat="1" ht="15" customHeight="1">
      <c r="B81" s="267"/>
      <c r="C81" s="244" t="s">
        <v>2395</v>
      </c>
      <c r="D81" s="244"/>
      <c r="E81" s="244"/>
      <c r="F81" s="265" t="s">
        <v>2396</v>
      </c>
      <c r="G81" s="266"/>
      <c r="H81" s="244" t="s">
        <v>2397</v>
      </c>
      <c r="I81" s="244" t="s">
        <v>2392</v>
      </c>
      <c r="J81" s="244">
        <v>50</v>
      </c>
      <c r="K81" s="256"/>
    </row>
    <row r="82" spans="2:11" s="1" customFormat="1" ht="15" customHeight="1">
      <c r="B82" s="267"/>
      <c r="C82" s="244" t="s">
        <v>2398</v>
      </c>
      <c r="D82" s="244"/>
      <c r="E82" s="244"/>
      <c r="F82" s="265" t="s">
        <v>2390</v>
      </c>
      <c r="G82" s="266"/>
      <c r="H82" s="244" t="s">
        <v>2399</v>
      </c>
      <c r="I82" s="244" t="s">
        <v>2400</v>
      </c>
      <c r="J82" s="244"/>
      <c r="K82" s="256"/>
    </row>
    <row r="83" spans="2:11" s="1" customFormat="1" ht="15" customHeight="1">
      <c r="B83" s="267"/>
      <c r="C83" s="268" t="s">
        <v>2401</v>
      </c>
      <c r="D83" s="268"/>
      <c r="E83" s="268"/>
      <c r="F83" s="269" t="s">
        <v>2396</v>
      </c>
      <c r="G83" s="268"/>
      <c r="H83" s="268" t="s">
        <v>2402</v>
      </c>
      <c r="I83" s="268" t="s">
        <v>2392</v>
      </c>
      <c r="J83" s="268">
        <v>15</v>
      </c>
      <c r="K83" s="256"/>
    </row>
    <row r="84" spans="2:11" s="1" customFormat="1" ht="15" customHeight="1">
      <c r="B84" s="267"/>
      <c r="C84" s="268" t="s">
        <v>2403</v>
      </c>
      <c r="D84" s="268"/>
      <c r="E84" s="268"/>
      <c r="F84" s="269" t="s">
        <v>2396</v>
      </c>
      <c r="G84" s="268"/>
      <c r="H84" s="268" t="s">
        <v>2404</v>
      </c>
      <c r="I84" s="268" t="s">
        <v>2392</v>
      </c>
      <c r="J84" s="268">
        <v>15</v>
      </c>
      <c r="K84" s="256"/>
    </row>
    <row r="85" spans="2:11" s="1" customFormat="1" ht="15" customHeight="1">
      <c r="B85" s="267"/>
      <c r="C85" s="268" t="s">
        <v>2405</v>
      </c>
      <c r="D85" s="268"/>
      <c r="E85" s="268"/>
      <c r="F85" s="269" t="s">
        <v>2396</v>
      </c>
      <c r="G85" s="268"/>
      <c r="H85" s="268" t="s">
        <v>2406</v>
      </c>
      <c r="I85" s="268" t="s">
        <v>2392</v>
      </c>
      <c r="J85" s="268">
        <v>20</v>
      </c>
      <c r="K85" s="256"/>
    </row>
    <row r="86" spans="2:11" s="1" customFormat="1" ht="15" customHeight="1">
      <c r="B86" s="267"/>
      <c r="C86" s="268" t="s">
        <v>2407</v>
      </c>
      <c r="D86" s="268"/>
      <c r="E86" s="268"/>
      <c r="F86" s="269" t="s">
        <v>2396</v>
      </c>
      <c r="G86" s="268"/>
      <c r="H86" s="268" t="s">
        <v>2408</v>
      </c>
      <c r="I86" s="268" t="s">
        <v>2392</v>
      </c>
      <c r="J86" s="268">
        <v>20</v>
      </c>
      <c r="K86" s="256"/>
    </row>
    <row r="87" spans="2:11" s="1" customFormat="1" ht="15" customHeight="1">
      <c r="B87" s="267"/>
      <c r="C87" s="244" t="s">
        <v>2409</v>
      </c>
      <c r="D87" s="244"/>
      <c r="E87" s="244"/>
      <c r="F87" s="265" t="s">
        <v>2396</v>
      </c>
      <c r="G87" s="266"/>
      <c r="H87" s="244" t="s">
        <v>2410</v>
      </c>
      <c r="I87" s="244" t="s">
        <v>2392</v>
      </c>
      <c r="J87" s="244">
        <v>50</v>
      </c>
      <c r="K87" s="256"/>
    </row>
    <row r="88" spans="2:11" s="1" customFormat="1" ht="15" customHeight="1">
      <c r="B88" s="267"/>
      <c r="C88" s="244" t="s">
        <v>2411</v>
      </c>
      <c r="D88" s="244"/>
      <c r="E88" s="244"/>
      <c r="F88" s="265" t="s">
        <v>2396</v>
      </c>
      <c r="G88" s="266"/>
      <c r="H88" s="244" t="s">
        <v>2412</v>
      </c>
      <c r="I88" s="244" t="s">
        <v>2392</v>
      </c>
      <c r="J88" s="244">
        <v>20</v>
      </c>
      <c r="K88" s="256"/>
    </row>
    <row r="89" spans="2:11" s="1" customFormat="1" ht="15" customHeight="1">
      <c r="B89" s="267"/>
      <c r="C89" s="244" t="s">
        <v>2413</v>
      </c>
      <c r="D89" s="244"/>
      <c r="E89" s="244"/>
      <c r="F89" s="265" t="s">
        <v>2396</v>
      </c>
      <c r="G89" s="266"/>
      <c r="H89" s="244" t="s">
        <v>2414</v>
      </c>
      <c r="I89" s="244" t="s">
        <v>2392</v>
      </c>
      <c r="J89" s="244">
        <v>20</v>
      </c>
      <c r="K89" s="256"/>
    </row>
    <row r="90" spans="2:11" s="1" customFormat="1" ht="15" customHeight="1">
      <c r="B90" s="267"/>
      <c r="C90" s="244" t="s">
        <v>2415</v>
      </c>
      <c r="D90" s="244"/>
      <c r="E90" s="244"/>
      <c r="F90" s="265" t="s">
        <v>2396</v>
      </c>
      <c r="G90" s="266"/>
      <c r="H90" s="244" t="s">
        <v>2416</v>
      </c>
      <c r="I90" s="244" t="s">
        <v>2392</v>
      </c>
      <c r="J90" s="244">
        <v>50</v>
      </c>
      <c r="K90" s="256"/>
    </row>
    <row r="91" spans="2:11" s="1" customFormat="1" ht="15" customHeight="1">
      <c r="B91" s="267"/>
      <c r="C91" s="244" t="s">
        <v>2417</v>
      </c>
      <c r="D91" s="244"/>
      <c r="E91" s="244"/>
      <c r="F91" s="265" t="s">
        <v>2396</v>
      </c>
      <c r="G91" s="266"/>
      <c r="H91" s="244" t="s">
        <v>2417</v>
      </c>
      <c r="I91" s="244" t="s">
        <v>2392</v>
      </c>
      <c r="J91" s="244">
        <v>50</v>
      </c>
      <c r="K91" s="256"/>
    </row>
    <row r="92" spans="2:11" s="1" customFormat="1" ht="15" customHeight="1">
      <c r="B92" s="267"/>
      <c r="C92" s="244" t="s">
        <v>2418</v>
      </c>
      <c r="D92" s="244"/>
      <c r="E92" s="244"/>
      <c r="F92" s="265" t="s">
        <v>2396</v>
      </c>
      <c r="G92" s="266"/>
      <c r="H92" s="244" t="s">
        <v>2419</v>
      </c>
      <c r="I92" s="244" t="s">
        <v>2392</v>
      </c>
      <c r="J92" s="244">
        <v>255</v>
      </c>
      <c r="K92" s="256"/>
    </row>
    <row r="93" spans="2:11" s="1" customFormat="1" ht="15" customHeight="1">
      <c r="B93" s="267"/>
      <c r="C93" s="244" t="s">
        <v>2420</v>
      </c>
      <c r="D93" s="244"/>
      <c r="E93" s="244"/>
      <c r="F93" s="265" t="s">
        <v>2390</v>
      </c>
      <c r="G93" s="266"/>
      <c r="H93" s="244" t="s">
        <v>2421</v>
      </c>
      <c r="I93" s="244" t="s">
        <v>2422</v>
      </c>
      <c r="J93" s="244"/>
      <c r="K93" s="256"/>
    </row>
    <row r="94" spans="2:11" s="1" customFormat="1" ht="15" customHeight="1">
      <c r="B94" s="267"/>
      <c r="C94" s="244" t="s">
        <v>2423</v>
      </c>
      <c r="D94" s="244"/>
      <c r="E94" s="244"/>
      <c r="F94" s="265" t="s">
        <v>2390</v>
      </c>
      <c r="G94" s="266"/>
      <c r="H94" s="244" t="s">
        <v>2424</v>
      </c>
      <c r="I94" s="244" t="s">
        <v>2425</v>
      </c>
      <c r="J94" s="244"/>
      <c r="K94" s="256"/>
    </row>
    <row r="95" spans="2:11" s="1" customFormat="1" ht="15" customHeight="1">
      <c r="B95" s="267"/>
      <c r="C95" s="244" t="s">
        <v>2426</v>
      </c>
      <c r="D95" s="244"/>
      <c r="E95" s="244"/>
      <c r="F95" s="265" t="s">
        <v>2390</v>
      </c>
      <c r="G95" s="266"/>
      <c r="H95" s="244" t="s">
        <v>2426</v>
      </c>
      <c r="I95" s="244" t="s">
        <v>2425</v>
      </c>
      <c r="J95" s="244"/>
      <c r="K95" s="256"/>
    </row>
    <row r="96" spans="2:11" s="1" customFormat="1" ht="15" customHeight="1">
      <c r="B96" s="267"/>
      <c r="C96" s="244" t="s">
        <v>38</v>
      </c>
      <c r="D96" s="244"/>
      <c r="E96" s="244"/>
      <c r="F96" s="265" t="s">
        <v>2390</v>
      </c>
      <c r="G96" s="266"/>
      <c r="H96" s="244" t="s">
        <v>2427</v>
      </c>
      <c r="I96" s="244" t="s">
        <v>2425</v>
      </c>
      <c r="J96" s="244"/>
      <c r="K96" s="256"/>
    </row>
    <row r="97" spans="2:11" s="1" customFormat="1" ht="15" customHeight="1">
      <c r="B97" s="267"/>
      <c r="C97" s="244" t="s">
        <v>48</v>
      </c>
      <c r="D97" s="244"/>
      <c r="E97" s="244"/>
      <c r="F97" s="265" t="s">
        <v>2390</v>
      </c>
      <c r="G97" s="266"/>
      <c r="H97" s="244" t="s">
        <v>2428</v>
      </c>
      <c r="I97" s="244" t="s">
        <v>2425</v>
      </c>
      <c r="J97" s="244"/>
      <c r="K97" s="256"/>
    </row>
    <row r="98" spans="2:11" s="1" customFormat="1" ht="15" customHeight="1">
      <c r="B98" s="270"/>
      <c r="C98" s="271"/>
      <c r="D98" s="271"/>
      <c r="E98" s="271"/>
      <c r="F98" s="271"/>
      <c r="G98" s="271"/>
      <c r="H98" s="271"/>
      <c r="I98" s="271"/>
      <c r="J98" s="271"/>
      <c r="K98" s="272"/>
    </row>
    <row r="99" spans="2:11" s="1" customFormat="1" ht="18.7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3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363" t="s">
        <v>2429</v>
      </c>
      <c r="D102" s="363"/>
      <c r="E102" s="363"/>
      <c r="F102" s="363"/>
      <c r="G102" s="363"/>
      <c r="H102" s="363"/>
      <c r="I102" s="363"/>
      <c r="J102" s="363"/>
      <c r="K102" s="256"/>
    </row>
    <row r="103" spans="2:11" s="1" customFormat="1" ht="17.25" customHeight="1">
      <c r="B103" s="255"/>
      <c r="C103" s="257" t="s">
        <v>2384</v>
      </c>
      <c r="D103" s="257"/>
      <c r="E103" s="257"/>
      <c r="F103" s="257" t="s">
        <v>2385</v>
      </c>
      <c r="G103" s="258"/>
      <c r="H103" s="257" t="s">
        <v>54</v>
      </c>
      <c r="I103" s="257" t="s">
        <v>57</v>
      </c>
      <c r="J103" s="257" t="s">
        <v>2386</v>
      </c>
      <c r="K103" s="256"/>
    </row>
    <row r="104" spans="2:11" s="1" customFormat="1" ht="17.25" customHeight="1">
      <c r="B104" s="255"/>
      <c r="C104" s="259" t="s">
        <v>2387</v>
      </c>
      <c r="D104" s="259"/>
      <c r="E104" s="259"/>
      <c r="F104" s="260" t="s">
        <v>2388</v>
      </c>
      <c r="G104" s="261"/>
      <c r="H104" s="259"/>
      <c r="I104" s="259"/>
      <c r="J104" s="259" t="s">
        <v>2389</v>
      </c>
      <c r="K104" s="256"/>
    </row>
    <row r="105" spans="2:11" s="1" customFormat="1" ht="5.25" customHeight="1">
      <c r="B105" s="255"/>
      <c r="C105" s="257"/>
      <c r="D105" s="257"/>
      <c r="E105" s="257"/>
      <c r="F105" s="257"/>
      <c r="G105" s="275"/>
      <c r="H105" s="257"/>
      <c r="I105" s="257"/>
      <c r="J105" s="257"/>
      <c r="K105" s="256"/>
    </row>
    <row r="106" spans="2:11" s="1" customFormat="1" ht="15" customHeight="1">
      <c r="B106" s="255"/>
      <c r="C106" s="244" t="s">
        <v>53</v>
      </c>
      <c r="D106" s="264"/>
      <c r="E106" s="264"/>
      <c r="F106" s="265" t="s">
        <v>2390</v>
      </c>
      <c r="G106" s="244"/>
      <c r="H106" s="244" t="s">
        <v>2430</v>
      </c>
      <c r="I106" s="244" t="s">
        <v>2392</v>
      </c>
      <c r="J106" s="244">
        <v>20</v>
      </c>
      <c r="K106" s="256"/>
    </row>
    <row r="107" spans="2:11" s="1" customFormat="1" ht="15" customHeight="1">
      <c r="B107" s="255"/>
      <c r="C107" s="244" t="s">
        <v>2393</v>
      </c>
      <c r="D107" s="244"/>
      <c r="E107" s="244"/>
      <c r="F107" s="265" t="s">
        <v>2390</v>
      </c>
      <c r="G107" s="244"/>
      <c r="H107" s="244" t="s">
        <v>2430</v>
      </c>
      <c r="I107" s="244" t="s">
        <v>2392</v>
      </c>
      <c r="J107" s="244">
        <v>120</v>
      </c>
      <c r="K107" s="256"/>
    </row>
    <row r="108" spans="2:11" s="1" customFormat="1" ht="15" customHeight="1">
      <c r="B108" s="267"/>
      <c r="C108" s="244" t="s">
        <v>2395</v>
      </c>
      <c r="D108" s="244"/>
      <c r="E108" s="244"/>
      <c r="F108" s="265" t="s">
        <v>2396</v>
      </c>
      <c r="G108" s="244"/>
      <c r="H108" s="244" t="s">
        <v>2430</v>
      </c>
      <c r="I108" s="244" t="s">
        <v>2392</v>
      </c>
      <c r="J108" s="244">
        <v>50</v>
      </c>
      <c r="K108" s="256"/>
    </row>
    <row r="109" spans="2:11" s="1" customFormat="1" ht="15" customHeight="1">
      <c r="B109" s="267"/>
      <c r="C109" s="244" t="s">
        <v>2398</v>
      </c>
      <c r="D109" s="244"/>
      <c r="E109" s="244"/>
      <c r="F109" s="265" t="s">
        <v>2390</v>
      </c>
      <c r="G109" s="244"/>
      <c r="H109" s="244" t="s">
        <v>2430</v>
      </c>
      <c r="I109" s="244" t="s">
        <v>2400</v>
      </c>
      <c r="J109" s="244"/>
      <c r="K109" s="256"/>
    </row>
    <row r="110" spans="2:11" s="1" customFormat="1" ht="15" customHeight="1">
      <c r="B110" s="267"/>
      <c r="C110" s="244" t="s">
        <v>2409</v>
      </c>
      <c r="D110" s="244"/>
      <c r="E110" s="244"/>
      <c r="F110" s="265" t="s">
        <v>2396</v>
      </c>
      <c r="G110" s="244"/>
      <c r="H110" s="244" t="s">
        <v>2430</v>
      </c>
      <c r="I110" s="244" t="s">
        <v>2392</v>
      </c>
      <c r="J110" s="244">
        <v>50</v>
      </c>
      <c r="K110" s="256"/>
    </row>
    <row r="111" spans="2:11" s="1" customFormat="1" ht="15" customHeight="1">
      <c r="B111" s="267"/>
      <c r="C111" s="244" t="s">
        <v>2417</v>
      </c>
      <c r="D111" s="244"/>
      <c r="E111" s="244"/>
      <c r="F111" s="265" t="s">
        <v>2396</v>
      </c>
      <c r="G111" s="244"/>
      <c r="H111" s="244" t="s">
        <v>2430</v>
      </c>
      <c r="I111" s="244" t="s">
        <v>2392</v>
      </c>
      <c r="J111" s="244">
        <v>50</v>
      </c>
      <c r="K111" s="256"/>
    </row>
    <row r="112" spans="2:11" s="1" customFormat="1" ht="15" customHeight="1">
      <c r="B112" s="267"/>
      <c r="C112" s="244" t="s">
        <v>2415</v>
      </c>
      <c r="D112" s="244"/>
      <c r="E112" s="244"/>
      <c r="F112" s="265" t="s">
        <v>2396</v>
      </c>
      <c r="G112" s="244"/>
      <c r="H112" s="244" t="s">
        <v>2430</v>
      </c>
      <c r="I112" s="244" t="s">
        <v>2392</v>
      </c>
      <c r="J112" s="244">
        <v>50</v>
      </c>
      <c r="K112" s="256"/>
    </row>
    <row r="113" spans="2:11" s="1" customFormat="1" ht="15" customHeight="1">
      <c r="B113" s="267"/>
      <c r="C113" s="244" t="s">
        <v>53</v>
      </c>
      <c r="D113" s="244"/>
      <c r="E113" s="244"/>
      <c r="F113" s="265" t="s">
        <v>2390</v>
      </c>
      <c r="G113" s="244"/>
      <c r="H113" s="244" t="s">
        <v>2431</v>
      </c>
      <c r="I113" s="244" t="s">
        <v>2392</v>
      </c>
      <c r="J113" s="244">
        <v>20</v>
      </c>
      <c r="K113" s="256"/>
    </row>
    <row r="114" spans="2:11" s="1" customFormat="1" ht="15" customHeight="1">
      <c r="B114" s="267"/>
      <c r="C114" s="244" t="s">
        <v>2432</v>
      </c>
      <c r="D114" s="244"/>
      <c r="E114" s="244"/>
      <c r="F114" s="265" t="s">
        <v>2390</v>
      </c>
      <c r="G114" s="244"/>
      <c r="H114" s="244" t="s">
        <v>2433</v>
      </c>
      <c r="I114" s="244" t="s">
        <v>2392</v>
      </c>
      <c r="J114" s="244">
        <v>120</v>
      </c>
      <c r="K114" s="256"/>
    </row>
    <row r="115" spans="2:11" s="1" customFormat="1" ht="15" customHeight="1">
      <c r="B115" s="267"/>
      <c r="C115" s="244" t="s">
        <v>38</v>
      </c>
      <c r="D115" s="244"/>
      <c r="E115" s="244"/>
      <c r="F115" s="265" t="s">
        <v>2390</v>
      </c>
      <c r="G115" s="244"/>
      <c r="H115" s="244" t="s">
        <v>2434</v>
      </c>
      <c r="I115" s="244" t="s">
        <v>2425</v>
      </c>
      <c r="J115" s="244"/>
      <c r="K115" s="256"/>
    </row>
    <row r="116" spans="2:11" s="1" customFormat="1" ht="15" customHeight="1">
      <c r="B116" s="267"/>
      <c r="C116" s="244" t="s">
        <v>48</v>
      </c>
      <c r="D116" s="244"/>
      <c r="E116" s="244"/>
      <c r="F116" s="265" t="s">
        <v>2390</v>
      </c>
      <c r="G116" s="244"/>
      <c r="H116" s="244" t="s">
        <v>2435</v>
      </c>
      <c r="I116" s="244" t="s">
        <v>2425</v>
      </c>
      <c r="J116" s="244"/>
      <c r="K116" s="256"/>
    </row>
    <row r="117" spans="2:11" s="1" customFormat="1" ht="15" customHeight="1">
      <c r="B117" s="267"/>
      <c r="C117" s="244" t="s">
        <v>57</v>
      </c>
      <c r="D117" s="244"/>
      <c r="E117" s="244"/>
      <c r="F117" s="265" t="s">
        <v>2390</v>
      </c>
      <c r="G117" s="244"/>
      <c r="H117" s="244" t="s">
        <v>2436</v>
      </c>
      <c r="I117" s="244" t="s">
        <v>2437</v>
      </c>
      <c r="J117" s="244"/>
      <c r="K117" s="256"/>
    </row>
    <row r="118" spans="2:11" s="1" customFormat="1" ht="15" customHeight="1">
      <c r="B118" s="270"/>
      <c r="C118" s="276"/>
      <c r="D118" s="276"/>
      <c r="E118" s="276"/>
      <c r="F118" s="276"/>
      <c r="G118" s="276"/>
      <c r="H118" s="276"/>
      <c r="I118" s="276"/>
      <c r="J118" s="276"/>
      <c r="K118" s="272"/>
    </row>
    <row r="119" spans="2:11" s="1" customFormat="1" ht="18.75" customHeight="1">
      <c r="B119" s="277"/>
      <c r="C119" s="278"/>
      <c r="D119" s="278"/>
      <c r="E119" s="278"/>
      <c r="F119" s="279"/>
      <c r="G119" s="278"/>
      <c r="H119" s="278"/>
      <c r="I119" s="278"/>
      <c r="J119" s="278"/>
      <c r="K119" s="277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80"/>
      <c r="C121" s="281"/>
      <c r="D121" s="281"/>
      <c r="E121" s="281"/>
      <c r="F121" s="281"/>
      <c r="G121" s="281"/>
      <c r="H121" s="281"/>
      <c r="I121" s="281"/>
      <c r="J121" s="281"/>
      <c r="K121" s="282"/>
    </row>
    <row r="122" spans="2:11" s="1" customFormat="1" ht="45" customHeight="1">
      <c r="B122" s="283"/>
      <c r="C122" s="364" t="s">
        <v>2438</v>
      </c>
      <c r="D122" s="364"/>
      <c r="E122" s="364"/>
      <c r="F122" s="364"/>
      <c r="G122" s="364"/>
      <c r="H122" s="364"/>
      <c r="I122" s="364"/>
      <c r="J122" s="364"/>
      <c r="K122" s="284"/>
    </row>
    <row r="123" spans="2:11" s="1" customFormat="1" ht="17.25" customHeight="1">
      <c r="B123" s="285"/>
      <c r="C123" s="257" t="s">
        <v>2384</v>
      </c>
      <c r="D123" s="257"/>
      <c r="E123" s="257"/>
      <c r="F123" s="257" t="s">
        <v>2385</v>
      </c>
      <c r="G123" s="258"/>
      <c r="H123" s="257" t="s">
        <v>54</v>
      </c>
      <c r="I123" s="257" t="s">
        <v>57</v>
      </c>
      <c r="J123" s="257" t="s">
        <v>2386</v>
      </c>
      <c r="K123" s="286"/>
    </row>
    <row r="124" spans="2:11" s="1" customFormat="1" ht="17.25" customHeight="1">
      <c r="B124" s="285"/>
      <c r="C124" s="259" t="s">
        <v>2387</v>
      </c>
      <c r="D124" s="259"/>
      <c r="E124" s="259"/>
      <c r="F124" s="260" t="s">
        <v>2388</v>
      </c>
      <c r="G124" s="261"/>
      <c r="H124" s="259"/>
      <c r="I124" s="259"/>
      <c r="J124" s="259" t="s">
        <v>2389</v>
      </c>
      <c r="K124" s="286"/>
    </row>
    <row r="125" spans="2:11" s="1" customFormat="1" ht="5.25" customHeight="1">
      <c r="B125" s="287"/>
      <c r="C125" s="262"/>
      <c r="D125" s="262"/>
      <c r="E125" s="262"/>
      <c r="F125" s="262"/>
      <c r="G125" s="288"/>
      <c r="H125" s="262"/>
      <c r="I125" s="262"/>
      <c r="J125" s="262"/>
      <c r="K125" s="289"/>
    </row>
    <row r="126" spans="2:11" s="1" customFormat="1" ht="15" customHeight="1">
      <c r="B126" s="287"/>
      <c r="C126" s="244" t="s">
        <v>2393</v>
      </c>
      <c r="D126" s="264"/>
      <c r="E126" s="264"/>
      <c r="F126" s="265" t="s">
        <v>2390</v>
      </c>
      <c r="G126" s="244"/>
      <c r="H126" s="244" t="s">
        <v>2430</v>
      </c>
      <c r="I126" s="244" t="s">
        <v>2392</v>
      </c>
      <c r="J126" s="244">
        <v>120</v>
      </c>
      <c r="K126" s="290"/>
    </row>
    <row r="127" spans="2:11" s="1" customFormat="1" ht="15" customHeight="1">
      <c r="B127" s="287"/>
      <c r="C127" s="244" t="s">
        <v>2439</v>
      </c>
      <c r="D127" s="244"/>
      <c r="E127" s="244"/>
      <c r="F127" s="265" t="s">
        <v>2390</v>
      </c>
      <c r="G127" s="244"/>
      <c r="H127" s="244" t="s">
        <v>2440</v>
      </c>
      <c r="I127" s="244" t="s">
        <v>2392</v>
      </c>
      <c r="J127" s="244" t="s">
        <v>2441</v>
      </c>
      <c r="K127" s="290"/>
    </row>
    <row r="128" spans="2:11" s="1" customFormat="1" ht="15" customHeight="1">
      <c r="B128" s="287"/>
      <c r="C128" s="244" t="s">
        <v>2338</v>
      </c>
      <c r="D128" s="244"/>
      <c r="E128" s="244"/>
      <c r="F128" s="265" t="s">
        <v>2390</v>
      </c>
      <c r="G128" s="244"/>
      <c r="H128" s="244" t="s">
        <v>2442</v>
      </c>
      <c r="I128" s="244" t="s">
        <v>2392</v>
      </c>
      <c r="J128" s="244" t="s">
        <v>2441</v>
      </c>
      <c r="K128" s="290"/>
    </row>
    <row r="129" spans="2:11" s="1" customFormat="1" ht="15" customHeight="1">
      <c r="B129" s="287"/>
      <c r="C129" s="244" t="s">
        <v>2401</v>
      </c>
      <c r="D129" s="244"/>
      <c r="E129" s="244"/>
      <c r="F129" s="265" t="s">
        <v>2396</v>
      </c>
      <c r="G129" s="244"/>
      <c r="H129" s="244" t="s">
        <v>2402</v>
      </c>
      <c r="I129" s="244" t="s">
        <v>2392</v>
      </c>
      <c r="J129" s="244">
        <v>15</v>
      </c>
      <c r="K129" s="290"/>
    </row>
    <row r="130" spans="2:11" s="1" customFormat="1" ht="15" customHeight="1">
      <c r="B130" s="287"/>
      <c r="C130" s="268" t="s">
        <v>2403</v>
      </c>
      <c r="D130" s="268"/>
      <c r="E130" s="268"/>
      <c r="F130" s="269" t="s">
        <v>2396</v>
      </c>
      <c r="G130" s="268"/>
      <c r="H130" s="268" t="s">
        <v>2404</v>
      </c>
      <c r="I130" s="268" t="s">
        <v>2392</v>
      </c>
      <c r="J130" s="268">
        <v>15</v>
      </c>
      <c r="K130" s="290"/>
    </row>
    <row r="131" spans="2:11" s="1" customFormat="1" ht="15" customHeight="1">
      <c r="B131" s="287"/>
      <c r="C131" s="268" t="s">
        <v>2405</v>
      </c>
      <c r="D131" s="268"/>
      <c r="E131" s="268"/>
      <c r="F131" s="269" t="s">
        <v>2396</v>
      </c>
      <c r="G131" s="268"/>
      <c r="H131" s="268" t="s">
        <v>2406</v>
      </c>
      <c r="I131" s="268" t="s">
        <v>2392</v>
      </c>
      <c r="J131" s="268">
        <v>20</v>
      </c>
      <c r="K131" s="290"/>
    </row>
    <row r="132" spans="2:11" s="1" customFormat="1" ht="15" customHeight="1">
      <c r="B132" s="287"/>
      <c r="C132" s="268" t="s">
        <v>2407</v>
      </c>
      <c r="D132" s="268"/>
      <c r="E132" s="268"/>
      <c r="F132" s="269" t="s">
        <v>2396</v>
      </c>
      <c r="G132" s="268"/>
      <c r="H132" s="268" t="s">
        <v>2408</v>
      </c>
      <c r="I132" s="268" t="s">
        <v>2392</v>
      </c>
      <c r="J132" s="268">
        <v>20</v>
      </c>
      <c r="K132" s="290"/>
    </row>
    <row r="133" spans="2:11" s="1" customFormat="1" ht="15" customHeight="1">
      <c r="B133" s="287"/>
      <c r="C133" s="244" t="s">
        <v>2395</v>
      </c>
      <c r="D133" s="244"/>
      <c r="E133" s="244"/>
      <c r="F133" s="265" t="s">
        <v>2396</v>
      </c>
      <c r="G133" s="244"/>
      <c r="H133" s="244" t="s">
        <v>2430</v>
      </c>
      <c r="I133" s="244" t="s">
        <v>2392</v>
      </c>
      <c r="J133" s="244">
        <v>50</v>
      </c>
      <c r="K133" s="290"/>
    </row>
    <row r="134" spans="2:11" s="1" customFormat="1" ht="15" customHeight="1">
      <c r="B134" s="287"/>
      <c r="C134" s="244" t="s">
        <v>2409</v>
      </c>
      <c r="D134" s="244"/>
      <c r="E134" s="244"/>
      <c r="F134" s="265" t="s">
        <v>2396</v>
      </c>
      <c r="G134" s="244"/>
      <c r="H134" s="244" t="s">
        <v>2430</v>
      </c>
      <c r="I134" s="244" t="s">
        <v>2392</v>
      </c>
      <c r="J134" s="244">
        <v>50</v>
      </c>
      <c r="K134" s="290"/>
    </row>
    <row r="135" spans="2:11" s="1" customFormat="1" ht="15" customHeight="1">
      <c r="B135" s="287"/>
      <c r="C135" s="244" t="s">
        <v>2415</v>
      </c>
      <c r="D135" s="244"/>
      <c r="E135" s="244"/>
      <c r="F135" s="265" t="s">
        <v>2396</v>
      </c>
      <c r="G135" s="244"/>
      <c r="H135" s="244" t="s">
        <v>2430</v>
      </c>
      <c r="I135" s="244" t="s">
        <v>2392</v>
      </c>
      <c r="J135" s="244">
        <v>50</v>
      </c>
      <c r="K135" s="290"/>
    </row>
    <row r="136" spans="2:11" s="1" customFormat="1" ht="15" customHeight="1">
      <c r="B136" s="287"/>
      <c r="C136" s="244" t="s">
        <v>2417</v>
      </c>
      <c r="D136" s="244"/>
      <c r="E136" s="244"/>
      <c r="F136" s="265" t="s">
        <v>2396</v>
      </c>
      <c r="G136" s="244"/>
      <c r="H136" s="244" t="s">
        <v>2430</v>
      </c>
      <c r="I136" s="244" t="s">
        <v>2392</v>
      </c>
      <c r="J136" s="244">
        <v>50</v>
      </c>
      <c r="K136" s="290"/>
    </row>
    <row r="137" spans="2:11" s="1" customFormat="1" ht="15" customHeight="1">
      <c r="B137" s="287"/>
      <c r="C137" s="244" t="s">
        <v>2418</v>
      </c>
      <c r="D137" s="244"/>
      <c r="E137" s="244"/>
      <c r="F137" s="265" t="s">
        <v>2396</v>
      </c>
      <c r="G137" s="244"/>
      <c r="H137" s="244" t="s">
        <v>2443</v>
      </c>
      <c r="I137" s="244" t="s">
        <v>2392</v>
      </c>
      <c r="J137" s="244">
        <v>255</v>
      </c>
      <c r="K137" s="290"/>
    </row>
    <row r="138" spans="2:11" s="1" customFormat="1" ht="15" customHeight="1">
      <c r="B138" s="287"/>
      <c r="C138" s="244" t="s">
        <v>2420</v>
      </c>
      <c r="D138" s="244"/>
      <c r="E138" s="244"/>
      <c r="F138" s="265" t="s">
        <v>2390</v>
      </c>
      <c r="G138" s="244"/>
      <c r="H138" s="244" t="s">
        <v>2444</v>
      </c>
      <c r="I138" s="244" t="s">
        <v>2422</v>
      </c>
      <c r="J138" s="244"/>
      <c r="K138" s="290"/>
    </row>
    <row r="139" spans="2:11" s="1" customFormat="1" ht="15" customHeight="1">
      <c r="B139" s="287"/>
      <c r="C139" s="244" t="s">
        <v>2423</v>
      </c>
      <c r="D139" s="244"/>
      <c r="E139" s="244"/>
      <c r="F139" s="265" t="s">
        <v>2390</v>
      </c>
      <c r="G139" s="244"/>
      <c r="H139" s="244" t="s">
        <v>2445</v>
      </c>
      <c r="I139" s="244" t="s">
        <v>2425</v>
      </c>
      <c r="J139" s="244"/>
      <c r="K139" s="290"/>
    </row>
    <row r="140" spans="2:11" s="1" customFormat="1" ht="15" customHeight="1">
      <c r="B140" s="287"/>
      <c r="C140" s="244" t="s">
        <v>2426</v>
      </c>
      <c r="D140" s="244"/>
      <c r="E140" s="244"/>
      <c r="F140" s="265" t="s">
        <v>2390</v>
      </c>
      <c r="G140" s="244"/>
      <c r="H140" s="244" t="s">
        <v>2426</v>
      </c>
      <c r="I140" s="244" t="s">
        <v>2425</v>
      </c>
      <c r="J140" s="244"/>
      <c r="K140" s="290"/>
    </row>
    <row r="141" spans="2:11" s="1" customFormat="1" ht="15" customHeight="1">
      <c r="B141" s="287"/>
      <c r="C141" s="244" t="s">
        <v>38</v>
      </c>
      <c r="D141" s="244"/>
      <c r="E141" s="244"/>
      <c r="F141" s="265" t="s">
        <v>2390</v>
      </c>
      <c r="G141" s="244"/>
      <c r="H141" s="244" t="s">
        <v>2446</v>
      </c>
      <c r="I141" s="244" t="s">
        <v>2425</v>
      </c>
      <c r="J141" s="244"/>
      <c r="K141" s="290"/>
    </row>
    <row r="142" spans="2:11" s="1" customFormat="1" ht="15" customHeight="1">
      <c r="B142" s="287"/>
      <c r="C142" s="244" t="s">
        <v>2447</v>
      </c>
      <c r="D142" s="244"/>
      <c r="E142" s="244"/>
      <c r="F142" s="265" t="s">
        <v>2390</v>
      </c>
      <c r="G142" s="244"/>
      <c r="H142" s="244" t="s">
        <v>2448</v>
      </c>
      <c r="I142" s="244" t="s">
        <v>2425</v>
      </c>
      <c r="J142" s="244"/>
      <c r="K142" s="290"/>
    </row>
    <row r="143" spans="2:11" s="1" customFormat="1" ht="15" customHeight="1">
      <c r="B143" s="291"/>
      <c r="C143" s="292"/>
      <c r="D143" s="292"/>
      <c r="E143" s="292"/>
      <c r="F143" s="292"/>
      <c r="G143" s="292"/>
      <c r="H143" s="292"/>
      <c r="I143" s="292"/>
      <c r="J143" s="292"/>
      <c r="K143" s="293"/>
    </row>
    <row r="144" spans="2:11" s="1" customFormat="1" ht="18.75" customHeight="1">
      <c r="B144" s="278"/>
      <c r="C144" s="278"/>
      <c r="D144" s="278"/>
      <c r="E144" s="278"/>
      <c r="F144" s="279"/>
      <c r="G144" s="278"/>
      <c r="H144" s="278"/>
      <c r="I144" s="278"/>
      <c r="J144" s="278"/>
      <c r="K144" s="278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363" t="s">
        <v>2449</v>
      </c>
      <c r="D147" s="363"/>
      <c r="E147" s="363"/>
      <c r="F147" s="363"/>
      <c r="G147" s="363"/>
      <c r="H147" s="363"/>
      <c r="I147" s="363"/>
      <c r="J147" s="363"/>
      <c r="K147" s="256"/>
    </row>
    <row r="148" spans="2:11" s="1" customFormat="1" ht="17.25" customHeight="1">
      <c r="B148" s="255"/>
      <c r="C148" s="257" t="s">
        <v>2384</v>
      </c>
      <c r="D148" s="257"/>
      <c r="E148" s="257"/>
      <c r="F148" s="257" t="s">
        <v>2385</v>
      </c>
      <c r="G148" s="258"/>
      <c r="H148" s="257" t="s">
        <v>54</v>
      </c>
      <c r="I148" s="257" t="s">
        <v>57</v>
      </c>
      <c r="J148" s="257" t="s">
        <v>2386</v>
      </c>
      <c r="K148" s="256"/>
    </row>
    <row r="149" spans="2:11" s="1" customFormat="1" ht="17.25" customHeight="1">
      <c r="B149" s="255"/>
      <c r="C149" s="259" t="s">
        <v>2387</v>
      </c>
      <c r="D149" s="259"/>
      <c r="E149" s="259"/>
      <c r="F149" s="260" t="s">
        <v>2388</v>
      </c>
      <c r="G149" s="261"/>
      <c r="H149" s="259"/>
      <c r="I149" s="259"/>
      <c r="J149" s="259" t="s">
        <v>2389</v>
      </c>
      <c r="K149" s="256"/>
    </row>
    <row r="150" spans="2:11" s="1" customFormat="1" ht="5.25" customHeight="1">
      <c r="B150" s="267"/>
      <c r="C150" s="262"/>
      <c r="D150" s="262"/>
      <c r="E150" s="262"/>
      <c r="F150" s="262"/>
      <c r="G150" s="263"/>
      <c r="H150" s="262"/>
      <c r="I150" s="262"/>
      <c r="J150" s="262"/>
      <c r="K150" s="290"/>
    </row>
    <row r="151" spans="2:11" s="1" customFormat="1" ht="15" customHeight="1">
      <c r="B151" s="267"/>
      <c r="C151" s="294" t="s">
        <v>2393</v>
      </c>
      <c r="D151" s="244"/>
      <c r="E151" s="244"/>
      <c r="F151" s="295" t="s">
        <v>2390</v>
      </c>
      <c r="G151" s="244"/>
      <c r="H151" s="294" t="s">
        <v>2430</v>
      </c>
      <c r="I151" s="294" t="s">
        <v>2392</v>
      </c>
      <c r="J151" s="294">
        <v>120</v>
      </c>
      <c r="K151" s="290"/>
    </row>
    <row r="152" spans="2:11" s="1" customFormat="1" ht="15" customHeight="1">
      <c r="B152" s="267"/>
      <c r="C152" s="294" t="s">
        <v>2439</v>
      </c>
      <c r="D152" s="244"/>
      <c r="E152" s="244"/>
      <c r="F152" s="295" t="s">
        <v>2390</v>
      </c>
      <c r="G152" s="244"/>
      <c r="H152" s="294" t="s">
        <v>2450</v>
      </c>
      <c r="I152" s="294" t="s">
        <v>2392</v>
      </c>
      <c r="J152" s="294" t="s">
        <v>2441</v>
      </c>
      <c r="K152" s="290"/>
    </row>
    <row r="153" spans="2:11" s="1" customFormat="1" ht="15" customHeight="1">
      <c r="B153" s="267"/>
      <c r="C153" s="294" t="s">
        <v>2338</v>
      </c>
      <c r="D153" s="244"/>
      <c r="E153" s="244"/>
      <c r="F153" s="295" t="s">
        <v>2390</v>
      </c>
      <c r="G153" s="244"/>
      <c r="H153" s="294" t="s">
        <v>2451</v>
      </c>
      <c r="I153" s="294" t="s">
        <v>2392</v>
      </c>
      <c r="J153" s="294" t="s">
        <v>2441</v>
      </c>
      <c r="K153" s="290"/>
    </row>
    <row r="154" spans="2:11" s="1" customFormat="1" ht="15" customHeight="1">
      <c r="B154" s="267"/>
      <c r="C154" s="294" t="s">
        <v>2395</v>
      </c>
      <c r="D154" s="244"/>
      <c r="E154" s="244"/>
      <c r="F154" s="295" t="s">
        <v>2396</v>
      </c>
      <c r="G154" s="244"/>
      <c r="H154" s="294" t="s">
        <v>2430</v>
      </c>
      <c r="I154" s="294" t="s">
        <v>2392</v>
      </c>
      <c r="J154" s="294">
        <v>50</v>
      </c>
      <c r="K154" s="290"/>
    </row>
    <row r="155" spans="2:11" s="1" customFormat="1" ht="15" customHeight="1">
      <c r="B155" s="267"/>
      <c r="C155" s="294" t="s">
        <v>2398</v>
      </c>
      <c r="D155" s="244"/>
      <c r="E155" s="244"/>
      <c r="F155" s="295" t="s">
        <v>2390</v>
      </c>
      <c r="G155" s="244"/>
      <c r="H155" s="294" t="s">
        <v>2430</v>
      </c>
      <c r="I155" s="294" t="s">
        <v>2400</v>
      </c>
      <c r="J155" s="294"/>
      <c r="K155" s="290"/>
    </row>
    <row r="156" spans="2:11" s="1" customFormat="1" ht="15" customHeight="1">
      <c r="B156" s="267"/>
      <c r="C156" s="294" t="s">
        <v>2409</v>
      </c>
      <c r="D156" s="244"/>
      <c r="E156" s="244"/>
      <c r="F156" s="295" t="s">
        <v>2396</v>
      </c>
      <c r="G156" s="244"/>
      <c r="H156" s="294" t="s">
        <v>2430</v>
      </c>
      <c r="I156" s="294" t="s">
        <v>2392</v>
      </c>
      <c r="J156" s="294">
        <v>50</v>
      </c>
      <c r="K156" s="290"/>
    </row>
    <row r="157" spans="2:11" s="1" customFormat="1" ht="15" customHeight="1">
      <c r="B157" s="267"/>
      <c r="C157" s="294" t="s">
        <v>2417</v>
      </c>
      <c r="D157" s="244"/>
      <c r="E157" s="244"/>
      <c r="F157" s="295" t="s">
        <v>2396</v>
      </c>
      <c r="G157" s="244"/>
      <c r="H157" s="294" t="s">
        <v>2430</v>
      </c>
      <c r="I157" s="294" t="s">
        <v>2392</v>
      </c>
      <c r="J157" s="294">
        <v>50</v>
      </c>
      <c r="K157" s="290"/>
    </row>
    <row r="158" spans="2:11" s="1" customFormat="1" ht="15" customHeight="1">
      <c r="B158" s="267"/>
      <c r="C158" s="294" t="s">
        <v>2415</v>
      </c>
      <c r="D158" s="244"/>
      <c r="E158" s="244"/>
      <c r="F158" s="295" t="s">
        <v>2396</v>
      </c>
      <c r="G158" s="244"/>
      <c r="H158" s="294" t="s">
        <v>2430</v>
      </c>
      <c r="I158" s="294" t="s">
        <v>2392</v>
      </c>
      <c r="J158" s="294">
        <v>50</v>
      </c>
      <c r="K158" s="290"/>
    </row>
    <row r="159" spans="2:11" s="1" customFormat="1" ht="15" customHeight="1">
      <c r="B159" s="267"/>
      <c r="C159" s="294" t="s">
        <v>121</v>
      </c>
      <c r="D159" s="244"/>
      <c r="E159" s="244"/>
      <c r="F159" s="295" t="s">
        <v>2390</v>
      </c>
      <c r="G159" s="244"/>
      <c r="H159" s="294" t="s">
        <v>2452</v>
      </c>
      <c r="I159" s="294" t="s">
        <v>2392</v>
      </c>
      <c r="J159" s="294" t="s">
        <v>2453</v>
      </c>
      <c r="K159" s="290"/>
    </row>
    <row r="160" spans="2:11" s="1" customFormat="1" ht="15" customHeight="1">
      <c r="B160" s="267"/>
      <c r="C160" s="294" t="s">
        <v>2454</v>
      </c>
      <c r="D160" s="244"/>
      <c r="E160" s="244"/>
      <c r="F160" s="295" t="s">
        <v>2390</v>
      </c>
      <c r="G160" s="244"/>
      <c r="H160" s="294" t="s">
        <v>2455</v>
      </c>
      <c r="I160" s="294" t="s">
        <v>2425</v>
      </c>
      <c r="J160" s="294"/>
      <c r="K160" s="290"/>
    </row>
    <row r="161" spans="2:11" s="1" customFormat="1" ht="15" customHeight="1">
      <c r="B161" s="296"/>
      <c r="C161" s="276"/>
      <c r="D161" s="276"/>
      <c r="E161" s="276"/>
      <c r="F161" s="276"/>
      <c r="G161" s="276"/>
      <c r="H161" s="276"/>
      <c r="I161" s="276"/>
      <c r="J161" s="276"/>
      <c r="K161" s="297"/>
    </row>
    <row r="162" spans="2:11" s="1" customFormat="1" ht="18.75" customHeight="1">
      <c r="B162" s="278"/>
      <c r="C162" s="288"/>
      <c r="D162" s="288"/>
      <c r="E162" s="288"/>
      <c r="F162" s="298"/>
      <c r="G162" s="288"/>
      <c r="H162" s="288"/>
      <c r="I162" s="288"/>
      <c r="J162" s="288"/>
      <c r="K162" s="278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364" t="s">
        <v>2456</v>
      </c>
      <c r="D165" s="364"/>
      <c r="E165" s="364"/>
      <c r="F165" s="364"/>
      <c r="G165" s="364"/>
      <c r="H165" s="364"/>
      <c r="I165" s="364"/>
      <c r="J165" s="364"/>
      <c r="K165" s="237"/>
    </row>
    <row r="166" spans="2:11" s="1" customFormat="1" ht="17.25" customHeight="1">
      <c r="B166" s="236"/>
      <c r="C166" s="257" t="s">
        <v>2384</v>
      </c>
      <c r="D166" s="257"/>
      <c r="E166" s="257"/>
      <c r="F166" s="257" t="s">
        <v>2385</v>
      </c>
      <c r="G166" s="299"/>
      <c r="H166" s="300" t="s">
        <v>54</v>
      </c>
      <c r="I166" s="300" t="s">
        <v>57</v>
      </c>
      <c r="J166" s="257" t="s">
        <v>2386</v>
      </c>
      <c r="K166" s="237"/>
    </row>
    <row r="167" spans="2:11" s="1" customFormat="1" ht="17.25" customHeight="1">
      <c r="B167" s="238"/>
      <c r="C167" s="259" t="s">
        <v>2387</v>
      </c>
      <c r="D167" s="259"/>
      <c r="E167" s="259"/>
      <c r="F167" s="260" t="s">
        <v>2388</v>
      </c>
      <c r="G167" s="301"/>
      <c r="H167" s="302"/>
      <c r="I167" s="302"/>
      <c r="J167" s="259" t="s">
        <v>2389</v>
      </c>
      <c r="K167" s="239"/>
    </row>
    <row r="168" spans="2:11" s="1" customFormat="1" ht="5.25" customHeight="1">
      <c r="B168" s="267"/>
      <c r="C168" s="262"/>
      <c r="D168" s="262"/>
      <c r="E168" s="262"/>
      <c r="F168" s="262"/>
      <c r="G168" s="263"/>
      <c r="H168" s="262"/>
      <c r="I168" s="262"/>
      <c r="J168" s="262"/>
      <c r="K168" s="290"/>
    </row>
    <row r="169" spans="2:11" s="1" customFormat="1" ht="15" customHeight="1">
      <c r="B169" s="267"/>
      <c r="C169" s="244" t="s">
        <v>2393</v>
      </c>
      <c r="D169" s="244"/>
      <c r="E169" s="244"/>
      <c r="F169" s="265" t="s">
        <v>2390</v>
      </c>
      <c r="G169" s="244"/>
      <c r="H169" s="244" t="s">
        <v>2430</v>
      </c>
      <c r="I169" s="244" t="s">
        <v>2392</v>
      </c>
      <c r="J169" s="244">
        <v>120</v>
      </c>
      <c r="K169" s="290"/>
    </row>
    <row r="170" spans="2:11" s="1" customFormat="1" ht="15" customHeight="1">
      <c r="B170" s="267"/>
      <c r="C170" s="244" t="s">
        <v>2439</v>
      </c>
      <c r="D170" s="244"/>
      <c r="E170" s="244"/>
      <c r="F170" s="265" t="s">
        <v>2390</v>
      </c>
      <c r="G170" s="244"/>
      <c r="H170" s="244" t="s">
        <v>2440</v>
      </c>
      <c r="I170" s="244" t="s">
        <v>2392</v>
      </c>
      <c r="J170" s="244" t="s">
        <v>2441</v>
      </c>
      <c r="K170" s="290"/>
    </row>
    <row r="171" spans="2:11" s="1" customFormat="1" ht="15" customHeight="1">
      <c r="B171" s="267"/>
      <c r="C171" s="244" t="s">
        <v>2338</v>
      </c>
      <c r="D171" s="244"/>
      <c r="E171" s="244"/>
      <c r="F171" s="265" t="s">
        <v>2390</v>
      </c>
      <c r="G171" s="244"/>
      <c r="H171" s="244" t="s">
        <v>2457</v>
      </c>
      <c r="I171" s="244" t="s">
        <v>2392</v>
      </c>
      <c r="J171" s="244" t="s">
        <v>2441</v>
      </c>
      <c r="K171" s="290"/>
    </row>
    <row r="172" spans="2:11" s="1" customFormat="1" ht="15" customHeight="1">
      <c r="B172" s="267"/>
      <c r="C172" s="244" t="s">
        <v>2395</v>
      </c>
      <c r="D172" s="244"/>
      <c r="E172" s="244"/>
      <c r="F172" s="265" t="s">
        <v>2396</v>
      </c>
      <c r="G172" s="244"/>
      <c r="H172" s="244" t="s">
        <v>2457</v>
      </c>
      <c r="I172" s="244" t="s">
        <v>2392</v>
      </c>
      <c r="J172" s="244">
        <v>50</v>
      </c>
      <c r="K172" s="290"/>
    </row>
    <row r="173" spans="2:11" s="1" customFormat="1" ht="15" customHeight="1">
      <c r="B173" s="267"/>
      <c r="C173" s="244" t="s">
        <v>2398</v>
      </c>
      <c r="D173" s="244"/>
      <c r="E173" s="244"/>
      <c r="F173" s="265" t="s">
        <v>2390</v>
      </c>
      <c r="G173" s="244"/>
      <c r="H173" s="244" t="s">
        <v>2457</v>
      </c>
      <c r="I173" s="244" t="s">
        <v>2400</v>
      </c>
      <c r="J173" s="244"/>
      <c r="K173" s="290"/>
    </row>
    <row r="174" spans="2:11" s="1" customFormat="1" ht="15" customHeight="1">
      <c r="B174" s="267"/>
      <c r="C174" s="244" t="s">
        <v>2409</v>
      </c>
      <c r="D174" s="244"/>
      <c r="E174" s="244"/>
      <c r="F174" s="265" t="s">
        <v>2396</v>
      </c>
      <c r="G174" s="244"/>
      <c r="H174" s="244" t="s">
        <v>2457</v>
      </c>
      <c r="I174" s="244" t="s">
        <v>2392</v>
      </c>
      <c r="J174" s="244">
        <v>50</v>
      </c>
      <c r="K174" s="290"/>
    </row>
    <row r="175" spans="2:11" s="1" customFormat="1" ht="15" customHeight="1">
      <c r="B175" s="267"/>
      <c r="C175" s="244" t="s">
        <v>2417</v>
      </c>
      <c r="D175" s="244"/>
      <c r="E175" s="244"/>
      <c r="F175" s="265" t="s">
        <v>2396</v>
      </c>
      <c r="G175" s="244"/>
      <c r="H175" s="244" t="s">
        <v>2457</v>
      </c>
      <c r="I175" s="244" t="s">
        <v>2392</v>
      </c>
      <c r="J175" s="244">
        <v>50</v>
      </c>
      <c r="K175" s="290"/>
    </row>
    <row r="176" spans="2:11" s="1" customFormat="1" ht="15" customHeight="1">
      <c r="B176" s="267"/>
      <c r="C176" s="244" t="s">
        <v>2415</v>
      </c>
      <c r="D176" s="244"/>
      <c r="E176" s="244"/>
      <c r="F176" s="265" t="s">
        <v>2396</v>
      </c>
      <c r="G176" s="244"/>
      <c r="H176" s="244" t="s">
        <v>2457</v>
      </c>
      <c r="I176" s="244" t="s">
        <v>2392</v>
      </c>
      <c r="J176" s="244">
        <v>50</v>
      </c>
      <c r="K176" s="290"/>
    </row>
    <row r="177" spans="2:11" s="1" customFormat="1" ht="15" customHeight="1">
      <c r="B177" s="267"/>
      <c r="C177" s="244" t="s">
        <v>131</v>
      </c>
      <c r="D177" s="244"/>
      <c r="E177" s="244"/>
      <c r="F177" s="265" t="s">
        <v>2390</v>
      </c>
      <c r="G177" s="244"/>
      <c r="H177" s="244" t="s">
        <v>2458</v>
      </c>
      <c r="I177" s="244" t="s">
        <v>2459</v>
      </c>
      <c r="J177" s="244"/>
      <c r="K177" s="290"/>
    </row>
    <row r="178" spans="2:11" s="1" customFormat="1" ht="15" customHeight="1">
      <c r="B178" s="267"/>
      <c r="C178" s="244" t="s">
        <v>57</v>
      </c>
      <c r="D178" s="244"/>
      <c r="E178" s="244"/>
      <c r="F178" s="265" t="s">
        <v>2390</v>
      </c>
      <c r="G178" s="244"/>
      <c r="H178" s="244" t="s">
        <v>2460</v>
      </c>
      <c r="I178" s="244" t="s">
        <v>2461</v>
      </c>
      <c r="J178" s="244">
        <v>1</v>
      </c>
      <c r="K178" s="290"/>
    </row>
    <row r="179" spans="2:11" s="1" customFormat="1" ht="15" customHeight="1">
      <c r="B179" s="267"/>
      <c r="C179" s="244" t="s">
        <v>53</v>
      </c>
      <c r="D179" s="244"/>
      <c r="E179" s="244"/>
      <c r="F179" s="265" t="s">
        <v>2390</v>
      </c>
      <c r="G179" s="244"/>
      <c r="H179" s="244" t="s">
        <v>2462</v>
      </c>
      <c r="I179" s="244" t="s">
        <v>2392</v>
      </c>
      <c r="J179" s="244">
        <v>20</v>
      </c>
      <c r="K179" s="290"/>
    </row>
    <row r="180" spans="2:11" s="1" customFormat="1" ht="15" customHeight="1">
      <c r="B180" s="267"/>
      <c r="C180" s="244" t="s">
        <v>54</v>
      </c>
      <c r="D180" s="244"/>
      <c r="E180" s="244"/>
      <c r="F180" s="265" t="s">
        <v>2390</v>
      </c>
      <c r="G180" s="244"/>
      <c r="H180" s="244" t="s">
        <v>2463</v>
      </c>
      <c r="I180" s="244" t="s">
        <v>2392</v>
      </c>
      <c r="J180" s="244">
        <v>255</v>
      </c>
      <c r="K180" s="290"/>
    </row>
    <row r="181" spans="2:11" s="1" customFormat="1" ht="15" customHeight="1">
      <c r="B181" s="267"/>
      <c r="C181" s="244" t="s">
        <v>132</v>
      </c>
      <c r="D181" s="244"/>
      <c r="E181" s="244"/>
      <c r="F181" s="265" t="s">
        <v>2390</v>
      </c>
      <c r="G181" s="244"/>
      <c r="H181" s="244" t="s">
        <v>2354</v>
      </c>
      <c r="I181" s="244" t="s">
        <v>2392</v>
      </c>
      <c r="J181" s="244">
        <v>10</v>
      </c>
      <c r="K181" s="290"/>
    </row>
    <row r="182" spans="2:11" s="1" customFormat="1" ht="15" customHeight="1">
      <c r="B182" s="267"/>
      <c r="C182" s="244" t="s">
        <v>133</v>
      </c>
      <c r="D182" s="244"/>
      <c r="E182" s="244"/>
      <c r="F182" s="265" t="s">
        <v>2390</v>
      </c>
      <c r="G182" s="244"/>
      <c r="H182" s="244" t="s">
        <v>2464</v>
      </c>
      <c r="I182" s="244" t="s">
        <v>2425</v>
      </c>
      <c r="J182" s="244"/>
      <c r="K182" s="290"/>
    </row>
    <row r="183" spans="2:11" s="1" customFormat="1" ht="15" customHeight="1">
      <c r="B183" s="267"/>
      <c r="C183" s="244" t="s">
        <v>2465</v>
      </c>
      <c r="D183" s="244"/>
      <c r="E183" s="244"/>
      <c r="F183" s="265" t="s">
        <v>2390</v>
      </c>
      <c r="G183" s="244"/>
      <c r="H183" s="244" t="s">
        <v>2466</v>
      </c>
      <c r="I183" s="244" t="s">
        <v>2425</v>
      </c>
      <c r="J183" s="244"/>
      <c r="K183" s="290"/>
    </row>
    <row r="184" spans="2:11" s="1" customFormat="1" ht="15" customHeight="1">
      <c r="B184" s="267"/>
      <c r="C184" s="244" t="s">
        <v>2454</v>
      </c>
      <c r="D184" s="244"/>
      <c r="E184" s="244"/>
      <c r="F184" s="265" t="s">
        <v>2390</v>
      </c>
      <c r="G184" s="244"/>
      <c r="H184" s="244" t="s">
        <v>2467</v>
      </c>
      <c r="I184" s="244" t="s">
        <v>2425</v>
      </c>
      <c r="J184" s="244"/>
      <c r="K184" s="290"/>
    </row>
    <row r="185" spans="2:11" s="1" customFormat="1" ht="15" customHeight="1">
      <c r="B185" s="267"/>
      <c r="C185" s="244" t="s">
        <v>135</v>
      </c>
      <c r="D185" s="244"/>
      <c r="E185" s="244"/>
      <c r="F185" s="265" t="s">
        <v>2396</v>
      </c>
      <c r="G185" s="244"/>
      <c r="H185" s="244" t="s">
        <v>2468</v>
      </c>
      <c r="I185" s="244" t="s">
        <v>2392</v>
      </c>
      <c r="J185" s="244">
        <v>50</v>
      </c>
      <c r="K185" s="290"/>
    </row>
    <row r="186" spans="2:11" s="1" customFormat="1" ht="15" customHeight="1">
      <c r="B186" s="267"/>
      <c r="C186" s="244" t="s">
        <v>2469</v>
      </c>
      <c r="D186" s="244"/>
      <c r="E186" s="244"/>
      <c r="F186" s="265" t="s">
        <v>2396</v>
      </c>
      <c r="G186" s="244"/>
      <c r="H186" s="244" t="s">
        <v>2470</v>
      </c>
      <c r="I186" s="244" t="s">
        <v>2471</v>
      </c>
      <c r="J186" s="244"/>
      <c r="K186" s="290"/>
    </row>
    <row r="187" spans="2:11" s="1" customFormat="1" ht="15" customHeight="1">
      <c r="B187" s="267"/>
      <c r="C187" s="244" t="s">
        <v>2472</v>
      </c>
      <c r="D187" s="244"/>
      <c r="E187" s="244"/>
      <c r="F187" s="265" t="s">
        <v>2396</v>
      </c>
      <c r="G187" s="244"/>
      <c r="H187" s="244" t="s">
        <v>2473</v>
      </c>
      <c r="I187" s="244" t="s">
        <v>2471</v>
      </c>
      <c r="J187" s="244"/>
      <c r="K187" s="290"/>
    </row>
    <row r="188" spans="2:11" s="1" customFormat="1" ht="15" customHeight="1">
      <c r="B188" s="267"/>
      <c r="C188" s="244" t="s">
        <v>2474</v>
      </c>
      <c r="D188" s="244"/>
      <c r="E188" s="244"/>
      <c r="F188" s="265" t="s">
        <v>2396</v>
      </c>
      <c r="G188" s="244"/>
      <c r="H188" s="244" t="s">
        <v>2475</v>
      </c>
      <c r="I188" s="244" t="s">
        <v>2471</v>
      </c>
      <c r="J188" s="244"/>
      <c r="K188" s="290"/>
    </row>
    <row r="189" spans="2:11" s="1" customFormat="1" ht="15" customHeight="1">
      <c r="B189" s="267"/>
      <c r="C189" s="303" t="s">
        <v>2476</v>
      </c>
      <c r="D189" s="244"/>
      <c r="E189" s="244"/>
      <c r="F189" s="265" t="s">
        <v>2396</v>
      </c>
      <c r="G189" s="244"/>
      <c r="H189" s="244" t="s">
        <v>2477</v>
      </c>
      <c r="I189" s="244" t="s">
        <v>2478</v>
      </c>
      <c r="J189" s="304" t="s">
        <v>2479</v>
      </c>
      <c r="K189" s="290"/>
    </row>
    <row r="190" spans="2:11" s="1" customFormat="1" ht="15" customHeight="1">
      <c r="B190" s="267"/>
      <c r="C190" s="303" t="s">
        <v>42</v>
      </c>
      <c r="D190" s="244"/>
      <c r="E190" s="244"/>
      <c r="F190" s="265" t="s">
        <v>2390</v>
      </c>
      <c r="G190" s="244"/>
      <c r="H190" s="241" t="s">
        <v>2480</v>
      </c>
      <c r="I190" s="244" t="s">
        <v>2481</v>
      </c>
      <c r="J190" s="244"/>
      <c r="K190" s="290"/>
    </row>
    <row r="191" spans="2:11" s="1" customFormat="1" ht="15" customHeight="1">
      <c r="B191" s="267"/>
      <c r="C191" s="303" t="s">
        <v>2482</v>
      </c>
      <c r="D191" s="244"/>
      <c r="E191" s="244"/>
      <c r="F191" s="265" t="s">
        <v>2390</v>
      </c>
      <c r="G191" s="244"/>
      <c r="H191" s="244" t="s">
        <v>2483</v>
      </c>
      <c r="I191" s="244" t="s">
        <v>2425</v>
      </c>
      <c r="J191" s="244"/>
      <c r="K191" s="290"/>
    </row>
    <row r="192" spans="2:11" s="1" customFormat="1" ht="15" customHeight="1">
      <c r="B192" s="267"/>
      <c r="C192" s="303" t="s">
        <v>2484</v>
      </c>
      <c r="D192" s="244"/>
      <c r="E192" s="244"/>
      <c r="F192" s="265" t="s">
        <v>2390</v>
      </c>
      <c r="G192" s="244"/>
      <c r="H192" s="244" t="s">
        <v>2485</v>
      </c>
      <c r="I192" s="244" t="s">
        <v>2425</v>
      </c>
      <c r="J192" s="244"/>
      <c r="K192" s="290"/>
    </row>
    <row r="193" spans="2:11" s="1" customFormat="1" ht="15" customHeight="1">
      <c r="B193" s="267"/>
      <c r="C193" s="303" t="s">
        <v>2486</v>
      </c>
      <c r="D193" s="244"/>
      <c r="E193" s="244"/>
      <c r="F193" s="265" t="s">
        <v>2396</v>
      </c>
      <c r="G193" s="244"/>
      <c r="H193" s="244" t="s">
        <v>2487</v>
      </c>
      <c r="I193" s="244" t="s">
        <v>2425</v>
      </c>
      <c r="J193" s="244"/>
      <c r="K193" s="290"/>
    </row>
    <row r="194" spans="2:11" s="1" customFormat="1" ht="15" customHeight="1">
      <c r="B194" s="296"/>
      <c r="C194" s="305"/>
      <c r="D194" s="276"/>
      <c r="E194" s="276"/>
      <c r="F194" s="276"/>
      <c r="G194" s="276"/>
      <c r="H194" s="276"/>
      <c r="I194" s="276"/>
      <c r="J194" s="276"/>
      <c r="K194" s="297"/>
    </row>
    <row r="195" spans="2:11" s="1" customFormat="1" ht="18.75" customHeight="1">
      <c r="B195" s="278"/>
      <c r="C195" s="288"/>
      <c r="D195" s="288"/>
      <c r="E195" s="288"/>
      <c r="F195" s="298"/>
      <c r="G195" s="288"/>
      <c r="H195" s="288"/>
      <c r="I195" s="288"/>
      <c r="J195" s="288"/>
      <c r="K195" s="278"/>
    </row>
    <row r="196" spans="2:11" s="1" customFormat="1" ht="18.75" customHeight="1">
      <c r="B196" s="278"/>
      <c r="C196" s="288"/>
      <c r="D196" s="288"/>
      <c r="E196" s="288"/>
      <c r="F196" s="298"/>
      <c r="G196" s="288"/>
      <c r="H196" s="288"/>
      <c r="I196" s="288"/>
      <c r="J196" s="288"/>
      <c r="K196" s="278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3.5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364" t="s">
        <v>2488</v>
      </c>
      <c r="D199" s="364"/>
      <c r="E199" s="364"/>
      <c r="F199" s="364"/>
      <c r="G199" s="364"/>
      <c r="H199" s="364"/>
      <c r="I199" s="364"/>
      <c r="J199" s="364"/>
      <c r="K199" s="237"/>
    </row>
    <row r="200" spans="2:11" s="1" customFormat="1" ht="25.5" customHeight="1">
      <c r="B200" s="236"/>
      <c r="C200" s="306" t="s">
        <v>2489</v>
      </c>
      <c r="D200" s="306"/>
      <c r="E200" s="306"/>
      <c r="F200" s="306" t="s">
        <v>2490</v>
      </c>
      <c r="G200" s="307"/>
      <c r="H200" s="365" t="s">
        <v>2491</v>
      </c>
      <c r="I200" s="365"/>
      <c r="J200" s="365"/>
      <c r="K200" s="237"/>
    </row>
    <row r="201" spans="2:11" s="1" customFormat="1" ht="5.25" customHeight="1">
      <c r="B201" s="267"/>
      <c r="C201" s="262"/>
      <c r="D201" s="262"/>
      <c r="E201" s="262"/>
      <c r="F201" s="262"/>
      <c r="G201" s="288"/>
      <c r="H201" s="262"/>
      <c r="I201" s="262"/>
      <c r="J201" s="262"/>
      <c r="K201" s="290"/>
    </row>
    <row r="202" spans="2:11" s="1" customFormat="1" ht="15" customHeight="1">
      <c r="B202" s="267"/>
      <c r="C202" s="244" t="s">
        <v>2481</v>
      </c>
      <c r="D202" s="244"/>
      <c r="E202" s="244"/>
      <c r="F202" s="265" t="s">
        <v>43</v>
      </c>
      <c r="G202" s="244"/>
      <c r="H202" s="366" t="s">
        <v>2492</v>
      </c>
      <c r="I202" s="366"/>
      <c r="J202" s="366"/>
      <c r="K202" s="290"/>
    </row>
    <row r="203" spans="2:11" s="1" customFormat="1" ht="15" customHeight="1">
      <c r="B203" s="267"/>
      <c r="C203" s="244"/>
      <c r="D203" s="244"/>
      <c r="E203" s="244"/>
      <c r="F203" s="265" t="s">
        <v>44</v>
      </c>
      <c r="G203" s="244"/>
      <c r="H203" s="366" t="s">
        <v>2493</v>
      </c>
      <c r="I203" s="366"/>
      <c r="J203" s="366"/>
      <c r="K203" s="290"/>
    </row>
    <row r="204" spans="2:11" s="1" customFormat="1" ht="15" customHeight="1">
      <c r="B204" s="267"/>
      <c r="C204" s="244"/>
      <c r="D204" s="244"/>
      <c r="E204" s="244"/>
      <c r="F204" s="265" t="s">
        <v>47</v>
      </c>
      <c r="G204" s="244"/>
      <c r="H204" s="366" t="s">
        <v>2494</v>
      </c>
      <c r="I204" s="366"/>
      <c r="J204" s="366"/>
      <c r="K204" s="290"/>
    </row>
    <row r="205" spans="2:11" s="1" customFormat="1" ht="15" customHeight="1">
      <c r="B205" s="267"/>
      <c r="C205" s="244"/>
      <c r="D205" s="244"/>
      <c r="E205" s="244"/>
      <c r="F205" s="265" t="s">
        <v>45</v>
      </c>
      <c r="G205" s="244"/>
      <c r="H205" s="366" t="s">
        <v>2495</v>
      </c>
      <c r="I205" s="366"/>
      <c r="J205" s="366"/>
      <c r="K205" s="290"/>
    </row>
    <row r="206" spans="2:11" s="1" customFormat="1" ht="15" customHeight="1">
      <c r="B206" s="267"/>
      <c r="C206" s="244"/>
      <c r="D206" s="244"/>
      <c r="E206" s="244"/>
      <c r="F206" s="265" t="s">
        <v>46</v>
      </c>
      <c r="G206" s="244"/>
      <c r="H206" s="366" t="s">
        <v>2496</v>
      </c>
      <c r="I206" s="366"/>
      <c r="J206" s="366"/>
      <c r="K206" s="290"/>
    </row>
    <row r="207" spans="2:11" s="1" customFormat="1" ht="15" customHeight="1">
      <c r="B207" s="267"/>
      <c r="C207" s="244"/>
      <c r="D207" s="244"/>
      <c r="E207" s="244"/>
      <c r="F207" s="265"/>
      <c r="G207" s="244"/>
      <c r="H207" s="244"/>
      <c r="I207" s="244"/>
      <c r="J207" s="244"/>
      <c r="K207" s="290"/>
    </row>
    <row r="208" spans="2:11" s="1" customFormat="1" ht="15" customHeight="1">
      <c r="B208" s="267"/>
      <c r="C208" s="244" t="s">
        <v>2437</v>
      </c>
      <c r="D208" s="244"/>
      <c r="E208" s="244"/>
      <c r="F208" s="265" t="s">
        <v>79</v>
      </c>
      <c r="G208" s="244"/>
      <c r="H208" s="366" t="s">
        <v>2497</v>
      </c>
      <c r="I208" s="366"/>
      <c r="J208" s="366"/>
      <c r="K208" s="290"/>
    </row>
    <row r="209" spans="2:11" s="1" customFormat="1" ht="15" customHeight="1">
      <c r="B209" s="267"/>
      <c r="C209" s="244"/>
      <c r="D209" s="244"/>
      <c r="E209" s="244"/>
      <c r="F209" s="265" t="s">
        <v>2334</v>
      </c>
      <c r="G209" s="244"/>
      <c r="H209" s="366" t="s">
        <v>2335</v>
      </c>
      <c r="I209" s="366"/>
      <c r="J209" s="366"/>
      <c r="K209" s="290"/>
    </row>
    <row r="210" spans="2:11" s="1" customFormat="1" ht="15" customHeight="1">
      <c r="B210" s="267"/>
      <c r="C210" s="244"/>
      <c r="D210" s="244"/>
      <c r="E210" s="244"/>
      <c r="F210" s="265" t="s">
        <v>2332</v>
      </c>
      <c r="G210" s="244"/>
      <c r="H210" s="366" t="s">
        <v>2498</v>
      </c>
      <c r="I210" s="366"/>
      <c r="J210" s="366"/>
      <c r="K210" s="290"/>
    </row>
    <row r="211" spans="2:11" s="1" customFormat="1" ht="15" customHeight="1">
      <c r="B211" s="308"/>
      <c r="C211" s="244"/>
      <c r="D211" s="244"/>
      <c r="E211" s="244"/>
      <c r="F211" s="265" t="s">
        <v>110</v>
      </c>
      <c r="G211" s="303"/>
      <c r="H211" s="367" t="s">
        <v>111</v>
      </c>
      <c r="I211" s="367"/>
      <c r="J211" s="367"/>
      <c r="K211" s="309"/>
    </row>
    <row r="212" spans="2:11" s="1" customFormat="1" ht="15" customHeight="1">
      <c r="B212" s="308"/>
      <c r="C212" s="244"/>
      <c r="D212" s="244"/>
      <c r="E212" s="244"/>
      <c r="F212" s="265" t="s">
        <v>2336</v>
      </c>
      <c r="G212" s="303"/>
      <c r="H212" s="367" t="s">
        <v>2499</v>
      </c>
      <c r="I212" s="367"/>
      <c r="J212" s="367"/>
      <c r="K212" s="309"/>
    </row>
    <row r="213" spans="2:11" s="1" customFormat="1" ht="15" customHeight="1">
      <c r="B213" s="308"/>
      <c r="C213" s="244"/>
      <c r="D213" s="244"/>
      <c r="E213" s="244"/>
      <c r="F213" s="265"/>
      <c r="G213" s="303"/>
      <c r="H213" s="294"/>
      <c r="I213" s="294"/>
      <c r="J213" s="294"/>
      <c r="K213" s="309"/>
    </row>
    <row r="214" spans="2:11" s="1" customFormat="1" ht="15" customHeight="1">
      <c r="B214" s="308"/>
      <c r="C214" s="244" t="s">
        <v>2461</v>
      </c>
      <c r="D214" s="244"/>
      <c r="E214" s="244"/>
      <c r="F214" s="265">
        <v>1</v>
      </c>
      <c r="G214" s="303"/>
      <c r="H214" s="367" t="s">
        <v>2500</v>
      </c>
      <c r="I214" s="367"/>
      <c r="J214" s="367"/>
      <c r="K214" s="309"/>
    </row>
    <row r="215" spans="2:11" s="1" customFormat="1" ht="15" customHeight="1">
      <c r="B215" s="308"/>
      <c r="C215" s="244"/>
      <c r="D215" s="244"/>
      <c r="E215" s="244"/>
      <c r="F215" s="265">
        <v>2</v>
      </c>
      <c r="G215" s="303"/>
      <c r="H215" s="367" t="s">
        <v>2501</v>
      </c>
      <c r="I215" s="367"/>
      <c r="J215" s="367"/>
      <c r="K215" s="309"/>
    </row>
    <row r="216" spans="2:11" s="1" customFormat="1" ht="15" customHeight="1">
      <c r="B216" s="308"/>
      <c r="C216" s="244"/>
      <c r="D216" s="244"/>
      <c r="E216" s="244"/>
      <c r="F216" s="265">
        <v>3</v>
      </c>
      <c r="G216" s="303"/>
      <c r="H216" s="367" t="s">
        <v>2502</v>
      </c>
      <c r="I216" s="367"/>
      <c r="J216" s="367"/>
      <c r="K216" s="309"/>
    </row>
    <row r="217" spans="2:11" s="1" customFormat="1" ht="15" customHeight="1">
      <c r="B217" s="308"/>
      <c r="C217" s="244"/>
      <c r="D217" s="244"/>
      <c r="E217" s="244"/>
      <c r="F217" s="265">
        <v>4</v>
      </c>
      <c r="G217" s="303"/>
      <c r="H217" s="367" t="s">
        <v>2503</v>
      </c>
      <c r="I217" s="367"/>
      <c r="J217" s="367"/>
      <c r="K217" s="309"/>
    </row>
    <row r="218" spans="2:11" s="1" customFormat="1" ht="12.75" customHeight="1">
      <c r="B218" s="310"/>
      <c r="C218" s="311"/>
      <c r="D218" s="311"/>
      <c r="E218" s="311"/>
      <c r="F218" s="311"/>
      <c r="G218" s="311"/>
      <c r="H218" s="311"/>
      <c r="I218" s="311"/>
      <c r="J218" s="311"/>
      <c r="K218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118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ROUND(J85,2)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ROUND((SUM(BE85:BE188)),2)</f>
        <v>0</v>
      </c>
      <c r="G33" s="34"/>
      <c r="H33" s="34"/>
      <c r="I33" s="118">
        <v>0.21</v>
      </c>
      <c r="J33" s="117">
        <f>ROUND(((SUM(BE85:BE188))*I33),2)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ROUND((SUM(BF85:BF188)),2)</f>
        <v>0</v>
      </c>
      <c r="G34" s="34"/>
      <c r="H34" s="34"/>
      <c r="I34" s="118">
        <v>0.15</v>
      </c>
      <c r="J34" s="117">
        <f>ROUND(((SUM(BF85:BF188))*I34),2)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ROUND((SUM(BG85:BG188)),2)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ROUND((SUM(BH85:BH188)),2)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ROUND((SUM(BI85:BI188)),2)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101.001 - Komunikace – Příprava území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J85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J86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J87</f>
        <v>0</v>
      </c>
      <c r="K61" s="141"/>
      <c r="L61" s="145"/>
    </row>
    <row r="62" spans="2:12" s="10" customFormat="1" ht="19.9" customHeight="1">
      <c r="B62" s="140"/>
      <c r="C62" s="141"/>
      <c r="D62" s="142" t="s">
        <v>126</v>
      </c>
      <c r="E62" s="143"/>
      <c r="F62" s="143"/>
      <c r="G62" s="143"/>
      <c r="H62" s="143"/>
      <c r="I62" s="143"/>
      <c r="J62" s="144">
        <f>J159</f>
        <v>0</v>
      </c>
      <c r="K62" s="141"/>
      <c r="L62" s="145"/>
    </row>
    <row r="63" spans="2:12" s="10" customFormat="1" ht="19.9" customHeight="1">
      <c r="B63" s="140"/>
      <c r="C63" s="141"/>
      <c r="D63" s="142" t="s">
        <v>127</v>
      </c>
      <c r="E63" s="143"/>
      <c r="F63" s="143"/>
      <c r="G63" s="143"/>
      <c r="H63" s="143"/>
      <c r="I63" s="143"/>
      <c r="J63" s="144">
        <f>J163</f>
        <v>0</v>
      </c>
      <c r="K63" s="141"/>
      <c r="L63" s="145"/>
    </row>
    <row r="64" spans="2:12" s="10" customFormat="1" ht="19.9" customHeight="1">
      <c r="B64" s="140"/>
      <c r="C64" s="141"/>
      <c r="D64" s="142" t="s">
        <v>128</v>
      </c>
      <c r="E64" s="143"/>
      <c r="F64" s="143"/>
      <c r="G64" s="143"/>
      <c r="H64" s="143"/>
      <c r="I64" s="143"/>
      <c r="J64" s="144">
        <f>J173</f>
        <v>0</v>
      </c>
      <c r="K64" s="141"/>
      <c r="L64" s="145"/>
    </row>
    <row r="65" spans="2:12" s="10" customFormat="1" ht="19.9" customHeight="1">
      <c r="B65" s="140"/>
      <c r="C65" s="141"/>
      <c r="D65" s="142" t="s">
        <v>129</v>
      </c>
      <c r="E65" s="143"/>
      <c r="F65" s="143"/>
      <c r="G65" s="143"/>
      <c r="H65" s="143"/>
      <c r="I65" s="143"/>
      <c r="J65" s="144">
        <f>J186</f>
        <v>0</v>
      </c>
      <c r="K65" s="141"/>
      <c r="L65" s="145"/>
    </row>
    <row r="66" spans="1:31" s="2" customFormat="1" ht="21.75" customHeight="1">
      <c r="A66" s="34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130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16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60" t="str">
        <f>E7</f>
        <v>Přeložka silnice II/187 – Číhaň - Kolinec</v>
      </c>
      <c r="F75" s="361"/>
      <c r="G75" s="361"/>
      <c r="H75" s="361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117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17" t="str">
        <f>E9</f>
        <v>SO 101.001 - Komunikace – Příprava území</v>
      </c>
      <c r="F77" s="362"/>
      <c r="G77" s="362"/>
      <c r="H77" s="362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6"/>
      <c r="E79" s="36"/>
      <c r="F79" s="27" t="str">
        <f>F12</f>
        <v>mezi obcemi Číhaň – Kolinec</v>
      </c>
      <c r="G79" s="36"/>
      <c r="H79" s="36"/>
      <c r="I79" s="29" t="s">
        <v>23</v>
      </c>
      <c r="J79" s="59" t="str">
        <f>IF(J12="","",J12)</f>
        <v>31. 1. 2020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25</v>
      </c>
      <c r="D81" s="36"/>
      <c r="E81" s="36"/>
      <c r="F81" s="27" t="str">
        <f>E15</f>
        <v>SÚS Plzeňského kraje</v>
      </c>
      <c r="G81" s="36"/>
      <c r="H81" s="36"/>
      <c r="I81" s="29" t="s">
        <v>31</v>
      </c>
      <c r="J81" s="32" t="str">
        <f>E21</f>
        <v>VIN Consult, s. r. o.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29</v>
      </c>
      <c r="D82" s="36"/>
      <c r="E82" s="36"/>
      <c r="F82" s="27" t="str">
        <f>IF(E18="","",E18)</f>
        <v>Vyplň údaj</v>
      </c>
      <c r="G82" s="36"/>
      <c r="H82" s="36"/>
      <c r="I82" s="29" t="s">
        <v>34</v>
      </c>
      <c r="J82" s="32" t="str">
        <f>E24</f>
        <v xml:space="preserve"> 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46"/>
      <c r="B84" s="147"/>
      <c r="C84" s="148" t="s">
        <v>131</v>
      </c>
      <c r="D84" s="149" t="s">
        <v>57</v>
      </c>
      <c r="E84" s="149" t="s">
        <v>53</v>
      </c>
      <c r="F84" s="149" t="s">
        <v>54</v>
      </c>
      <c r="G84" s="149" t="s">
        <v>132</v>
      </c>
      <c r="H84" s="149" t="s">
        <v>133</v>
      </c>
      <c r="I84" s="149" t="s">
        <v>134</v>
      </c>
      <c r="J84" s="149" t="s">
        <v>122</v>
      </c>
      <c r="K84" s="150" t="s">
        <v>135</v>
      </c>
      <c r="L84" s="151"/>
      <c r="M84" s="68" t="s">
        <v>19</v>
      </c>
      <c r="N84" s="69" t="s">
        <v>42</v>
      </c>
      <c r="O84" s="69" t="s">
        <v>136</v>
      </c>
      <c r="P84" s="69" t="s">
        <v>137</v>
      </c>
      <c r="Q84" s="69" t="s">
        <v>138</v>
      </c>
      <c r="R84" s="69" t="s">
        <v>139</v>
      </c>
      <c r="S84" s="69" t="s">
        <v>140</v>
      </c>
      <c r="T84" s="70" t="s">
        <v>141</v>
      </c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</row>
    <row r="85" spans="1:63" s="2" customFormat="1" ht="22.9" customHeight="1">
      <c r="A85" s="34"/>
      <c r="B85" s="35"/>
      <c r="C85" s="75" t="s">
        <v>142</v>
      </c>
      <c r="D85" s="36"/>
      <c r="E85" s="36"/>
      <c r="F85" s="36"/>
      <c r="G85" s="36"/>
      <c r="H85" s="36"/>
      <c r="I85" s="36"/>
      <c r="J85" s="152">
        <f>BK85</f>
        <v>0</v>
      </c>
      <c r="K85" s="36"/>
      <c r="L85" s="39"/>
      <c r="M85" s="71"/>
      <c r="N85" s="153"/>
      <c r="O85" s="72"/>
      <c r="P85" s="154">
        <f>P86</f>
        <v>0</v>
      </c>
      <c r="Q85" s="72"/>
      <c r="R85" s="154">
        <f>R86</f>
        <v>47.7232</v>
      </c>
      <c r="S85" s="72"/>
      <c r="T85" s="155">
        <f>T86</f>
        <v>4474.56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71</v>
      </c>
      <c r="AU85" s="17" t="s">
        <v>123</v>
      </c>
      <c r="BK85" s="156">
        <f>BK86</f>
        <v>0</v>
      </c>
    </row>
    <row r="86" spans="2:63" s="12" customFormat="1" ht="25.9" customHeight="1">
      <c r="B86" s="157"/>
      <c r="C86" s="158"/>
      <c r="D86" s="159" t="s">
        <v>71</v>
      </c>
      <c r="E86" s="160" t="s">
        <v>143</v>
      </c>
      <c r="F86" s="160" t="s">
        <v>144</v>
      </c>
      <c r="G86" s="158"/>
      <c r="H86" s="158"/>
      <c r="I86" s="161"/>
      <c r="J86" s="162">
        <f>BK86</f>
        <v>0</v>
      </c>
      <c r="K86" s="158"/>
      <c r="L86" s="163"/>
      <c r="M86" s="164"/>
      <c r="N86" s="165"/>
      <c r="O86" s="165"/>
      <c r="P86" s="166">
        <f>P87+P159+P163+P173+P186</f>
        <v>0</v>
      </c>
      <c r="Q86" s="165"/>
      <c r="R86" s="166">
        <f>R87+R159+R163+R173+R186</f>
        <v>47.7232</v>
      </c>
      <c r="S86" s="165"/>
      <c r="T86" s="167">
        <f>T87+T159+T163+T173+T186</f>
        <v>4474.56</v>
      </c>
      <c r="AR86" s="168" t="s">
        <v>80</v>
      </c>
      <c r="AT86" s="169" t="s">
        <v>71</v>
      </c>
      <c r="AU86" s="169" t="s">
        <v>72</v>
      </c>
      <c r="AY86" s="168" t="s">
        <v>145</v>
      </c>
      <c r="BK86" s="170">
        <f>BK87+BK159+BK163+BK173+BK186</f>
        <v>0</v>
      </c>
    </row>
    <row r="87" spans="2:63" s="12" customFormat="1" ht="22.9" customHeight="1">
      <c r="B87" s="157"/>
      <c r="C87" s="158"/>
      <c r="D87" s="159" t="s">
        <v>71</v>
      </c>
      <c r="E87" s="171" t="s">
        <v>80</v>
      </c>
      <c r="F87" s="171" t="s">
        <v>146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SUM(P88:P158)</f>
        <v>0</v>
      </c>
      <c r="Q87" s="165"/>
      <c r="R87" s="166">
        <f>SUM(R88:R158)</f>
        <v>0</v>
      </c>
      <c r="S87" s="165"/>
      <c r="T87" s="167">
        <f>SUM(T88:T158)</f>
        <v>4408.8</v>
      </c>
      <c r="AR87" s="168" t="s">
        <v>80</v>
      </c>
      <c r="AT87" s="169" t="s">
        <v>71</v>
      </c>
      <c r="AU87" s="169" t="s">
        <v>80</v>
      </c>
      <c r="AY87" s="168" t="s">
        <v>145</v>
      </c>
      <c r="BK87" s="170">
        <f>SUM(BK88:BK158)</f>
        <v>0</v>
      </c>
    </row>
    <row r="88" spans="1:65" s="2" customFormat="1" ht="24.2" customHeight="1">
      <c r="A88" s="34"/>
      <c r="B88" s="35"/>
      <c r="C88" s="173" t="s">
        <v>80</v>
      </c>
      <c r="D88" s="173" t="s">
        <v>147</v>
      </c>
      <c r="E88" s="174" t="s">
        <v>148</v>
      </c>
      <c r="F88" s="175" t="s">
        <v>149</v>
      </c>
      <c r="G88" s="176" t="s">
        <v>150</v>
      </c>
      <c r="H88" s="177">
        <v>1670</v>
      </c>
      <c r="I88" s="178"/>
      <c r="J88" s="179">
        <f>ROUND(I88*H88,2)</f>
        <v>0</v>
      </c>
      <c r="K88" s="175" t="s">
        <v>151</v>
      </c>
      <c r="L88" s="39"/>
      <c r="M88" s="180" t="s">
        <v>19</v>
      </c>
      <c r="N88" s="181" t="s">
        <v>43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152</v>
      </c>
      <c r="AT88" s="184" t="s">
        <v>147</v>
      </c>
      <c r="AU88" s="184" t="s">
        <v>82</v>
      </c>
      <c r="AY88" s="17" t="s">
        <v>145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80</v>
      </c>
      <c r="BK88" s="185">
        <f>ROUND(I88*H88,2)</f>
        <v>0</v>
      </c>
      <c r="BL88" s="17" t="s">
        <v>152</v>
      </c>
      <c r="BM88" s="184" t="s">
        <v>153</v>
      </c>
    </row>
    <row r="89" spans="1:47" s="2" customFormat="1" ht="19.5">
      <c r="A89" s="34"/>
      <c r="B89" s="35"/>
      <c r="C89" s="36"/>
      <c r="D89" s="186" t="s">
        <v>154</v>
      </c>
      <c r="E89" s="36"/>
      <c r="F89" s="187" t="s">
        <v>155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154</v>
      </c>
      <c r="AU89" s="17" t="s">
        <v>82</v>
      </c>
    </row>
    <row r="90" spans="1:47" s="2" customFormat="1" ht="19.5">
      <c r="A90" s="34"/>
      <c r="B90" s="35"/>
      <c r="C90" s="36"/>
      <c r="D90" s="186" t="s">
        <v>156</v>
      </c>
      <c r="E90" s="36"/>
      <c r="F90" s="191" t="s">
        <v>157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156</v>
      </c>
      <c r="AU90" s="17" t="s">
        <v>82</v>
      </c>
    </row>
    <row r="91" spans="2:51" s="13" customFormat="1" ht="11.25">
      <c r="B91" s="192"/>
      <c r="C91" s="193"/>
      <c r="D91" s="186" t="s">
        <v>158</v>
      </c>
      <c r="E91" s="194" t="s">
        <v>19</v>
      </c>
      <c r="F91" s="195" t="s">
        <v>159</v>
      </c>
      <c r="G91" s="193"/>
      <c r="H91" s="196">
        <v>1670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158</v>
      </c>
      <c r="AU91" s="202" t="s">
        <v>82</v>
      </c>
      <c r="AV91" s="13" t="s">
        <v>82</v>
      </c>
      <c r="AW91" s="13" t="s">
        <v>33</v>
      </c>
      <c r="AX91" s="13" t="s">
        <v>72</v>
      </c>
      <c r="AY91" s="202" t="s">
        <v>145</v>
      </c>
    </row>
    <row r="92" spans="1:65" s="2" customFormat="1" ht="14.45" customHeight="1">
      <c r="A92" s="34"/>
      <c r="B92" s="35"/>
      <c r="C92" s="173" t="s">
        <v>82</v>
      </c>
      <c r="D92" s="173" t="s">
        <v>147</v>
      </c>
      <c r="E92" s="174" t="s">
        <v>160</v>
      </c>
      <c r="F92" s="175" t="s">
        <v>161</v>
      </c>
      <c r="G92" s="176" t="s">
        <v>150</v>
      </c>
      <c r="H92" s="177">
        <v>251</v>
      </c>
      <c r="I92" s="178"/>
      <c r="J92" s="179">
        <f>ROUND(I92*H92,2)</f>
        <v>0</v>
      </c>
      <c r="K92" s="175" t="s">
        <v>151</v>
      </c>
      <c r="L92" s="39"/>
      <c r="M92" s="180" t="s">
        <v>19</v>
      </c>
      <c r="N92" s="181" t="s">
        <v>43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152</v>
      </c>
      <c r="AT92" s="184" t="s">
        <v>147</v>
      </c>
      <c r="AU92" s="184" t="s">
        <v>82</v>
      </c>
      <c r="AY92" s="17" t="s">
        <v>145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80</v>
      </c>
      <c r="BK92" s="185">
        <f>ROUND(I92*H92,2)</f>
        <v>0</v>
      </c>
      <c r="BL92" s="17" t="s">
        <v>152</v>
      </c>
      <c r="BM92" s="184" t="s">
        <v>162</v>
      </c>
    </row>
    <row r="93" spans="1:47" s="2" customFormat="1" ht="19.5">
      <c r="A93" s="34"/>
      <c r="B93" s="35"/>
      <c r="C93" s="36"/>
      <c r="D93" s="186" t="s">
        <v>154</v>
      </c>
      <c r="E93" s="36"/>
      <c r="F93" s="187" t="s">
        <v>163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154</v>
      </c>
      <c r="AU93" s="17" t="s">
        <v>82</v>
      </c>
    </row>
    <row r="94" spans="1:47" s="2" customFormat="1" ht="19.5">
      <c r="A94" s="34"/>
      <c r="B94" s="35"/>
      <c r="C94" s="36"/>
      <c r="D94" s="186" t="s">
        <v>156</v>
      </c>
      <c r="E94" s="36"/>
      <c r="F94" s="191" t="s">
        <v>157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156</v>
      </c>
      <c r="AU94" s="17" t="s">
        <v>82</v>
      </c>
    </row>
    <row r="95" spans="2:51" s="13" customFormat="1" ht="11.25">
      <c r="B95" s="192"/>
      <c r="C95" s="193"/>
      <c r="D95" s="186" t="s">
        <v>158</v>
      </c>
      <c r="E95" s="194" t="s">
        <v>19</v>
      </c>
      <c r="F95" s="195" t="s">
        <v>164</v>
      </c>
      <c r="G95" s="193"/>
      <c r="H95" s="196">
        <v>251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158</v>
      </c>
      <c r="AU95" s="202" t="s">
        <v>82</v>
      </c>
      <c r="AV95" s="13" t="s">
        <v>82</v>
      </c>
      <c r="AW95" s="13" t="s">
        <v>33</v>
      </c>
      <c r="AX95" s="13" t="s">
        <v>72</v>
      </c>
      <c r="AY95" s="202" t="s">
        <v>145</v>
      </c>
    </row>
    <row r="96" spans="1:65" s="2" customFormat="1" ht="14.45" customHeight="1">
      <c r="A96" s="34"/>
      <c r="B96" s="35"/>
      <c r="C96" s="173" t="s">
        <v>165</v>
      </c>
      <c r="D96" s="173" t="s">
        <v>147</v>
      </c>
      <c r="E96" s="174" t="s">
        <v>166</v>
      </c>
      <c r="F96" s="175" t="s">
        <v>167</v>
      </c>
      <c r="G96" s="176" t="s">
        <v>150</v>
      </c>
      <c r="H96" s="177">
        <v>895</v>
      </c>
      <c r="I96" s="178"/>
      <c r="J96" s="179">
        <f>ROUND(I96*H96,2)</f>
        <v>0</v>
      </c>
      <c r="K96" s="175" t="s">
        <v>151</v>
      </c>
      <c r="L96" s="39"/>
      <c r="M96" s="180" t="s">
        <v>19</v>
      </c>
      <c r="N96" s="181" t="s">
        <v>43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152</v>
      </c>
      <c r="AT96" s="184" t="s">
        <v>147</v>
      </c>
      <c r="AU96" s="184" t="s">
        <v>82</v>
      </c>
      <c r="AY96" s="17" t="s">
        <v>145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80</v>
      </c>
      <c r="BK96" s="185">
        <f>ROUND(I96*H96,2)</f>
        <v>0</v>
      </c>
      <c r="BL96" s="17" t="s">
        <v>152</v>
      </c>
      <c r="BM96" s="184" t="s">
        <v>168</v>
      </c>
    </row>
    <row r="97" spans="1:47" s="2" customFormat="1" ht="19.5">
      <c r="A97" s="34"/>
      <c r="B97" s="35"/>
      <c r="C97" s="36"/>
      <c r="D97" s="186" t="s">
        <v>154</v>
      </c>
      <c r="E97" s="36"/>
      <c r="F97" s="187" t="s">
        <v>169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154</v>
      </c>
      <c r="AU97" s="17" t="s">
        <v>82</v>
      </c>
    </row>
    <row r="98" spans="1:47" s="2" customFormat="1" ht="19.5">
      <c r="A98" s="34"/>
      <c r="B98" s="35"/>
      <c r="C98" s="36"/>
      <c r="D98" s="186" t="s">
        <v>156</v>
      </c>
      <c r="E98" s="36"/>
      <c r="F98" s="191" t="s">
        <v>157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156</v>
      </c>
      <c r="AU98" s="17" t="s">
        <v>82</v>
      </c>
    </row>
    <row r="99" spans="2:51" s="13" customFormat="1" ht="11.25">
      <c r="B99" s="192"/>
      <c r="C99" s="193"/>
      <c r="D99" s="186" t="s">
        <v>158</v>
      </c>
      <c r="E99" s="194" t="s">
        <v>19</v>
      </c>
      <c r="F99" s="195" t="s">
        <v>170</v>
      </c>
      <c r="G99" s="193"/>
      <c r="H99" s="196">
        <v>895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158</v>
      </c>
      <c r="AU99" s="202" t="s">
        <v>82</v>
      </c>
      <c r="AV99" s="13" t="s">
        <v>82</v>
      </c>
      <c r="AW99" s="13" t="s">
        <v>33</v>
      </c>
      <c r="AX99" s="13" t="s">
        <v>72</v>
      </c>
      <c r="AY99" s="202" t="s">
        <v>145</v>
      </c>
    </row>
    <row r="100" spans="1:65" s="2" customFormat="1" ht="14.45" customHeight="1">
      <c r="A100" s="34"/>
      <c r="B100" s="35"/>
      <c r="C100" s="173" t="s">
        <v>152</v>
      </c>
      <c r="D100" s="173" t="s">
        <v>147</v>
      </c>
      <c r="E100" s="174" t="s">
        <v>171</v>
      </c>
      <c r="F100" s="175" t="s">
        <v>172</v>
      </c>
      <c r="G100" s="176" t="s">
        <v>173</v>
      </c>
      <c r="H100" s="177">
        <v>7</v>
      </c>
      <c r="I100" s="178"/>
      <c r="J100" s="179">
        <f>ROUND(I100*H100,2)</f>
        <v>0</v>
      </c>
      <c r="K100" s="175" t="s">
        <v>151</v>
      </c>
      <c r="L100" s="39"/>
      <c r="M100" s="180" t="s">
        <v>19</v>
      </c>
      <c r="N100" s="181" t="s">
        <v>43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152</v>
      </c>
      <c r="AT100" s="184" t="s">
        <v>147</v>
      </c>
      <c r="AU100" s="184" t="s">
        <v>82</v>
      </c>
      <c r="AY100" s="17" t="s">
        <v>145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80</v>
      </c>
      <c r="BK100" s="185">
        <f>ROUND(I100*H100,2)</f>
        <v>0</v>
      </c>
      <c r="BL100" s="17" t="s">
        <v>152</v>
      </c>
      <c r="BM100" s="184" t="s">
        <v>174</v>
      </c>
    </row>
    <row r="101" spans="1:47" s="2" customFormat="1" ht="11.25">
      <c r="A101" s="34"/>
      <c r="B101" s="35"/>
      <c r="C101" s="36"/>
      <c r="D101" s="186" t="s">
        <v>154</v>
      </c>
      <c r="E101" s="36"/>
      <c r="F101" s="187" t="s">
        <v>175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154</v>
      </c>
      <c r="AU101" s="17" t="s">
        <v>82</v>
      </c>
    </row>
    <row r="102" spans="1:47" s="2" customFormat="1" ht="58.5">
      <c r="A102" s="34"/>
      <c r="B102" s="35"/>
      <c r="C102" s="36"/>
      <c r="D102" s="186" t="s">
        <v>156</v>
      </c>
      <c r="E102" s="36"/>
      <c r="F102" s="191" t="s">
        <v>176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156</v>
      </c>
      <c r="AU102" s="17" t="s">
        <v>82</v>
      </c>
    </row>
    <row r="103" spans="2:51" s="13" customFormat="1" ht="11.25">
      <c r="B103" s="192"/>
      <c r="C103" s="193"/>
      <c r="D103" s="186" t="s">
        <v>158</v>
      </c>
      <c r="E103" s="194" t="s">
        <v>19</v>
      </c>
      <c r="F103" s="195" t="s">
        <v>177</v>
      </c>
      <c r="G103" s="193"/>
      <c r="H103" s="196">
        <v>7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158</v>
      </c>
      <c r="AU103" s="202" t="s">
        <v>82</v>
      </c>
      <c r="AV103" s="13" t="s">
        <v>82</v>
      </c>
      <c r="AW103" s="13" t="s">
        <v>33</v>
      </c>
      <c r="AX103" s="13" t="s">
        <v>72</v>
      </c>
      <c r="AY103" s="202" t="s">
        <v>145</v>
      </c>
    </row>
    <row r="104" spans="1:65" s="2" customFormat="1" ht="14.45" customHeight="1">
      <c r="A104" s="34"/>
      <c r="B104" s="35"/>
      <c r="C104" s="173" t="s">
        <v>178</v>
      </c>
      <c r="D104" s="173" t="s">
        <v>147</v>
      </c>
      <c r="E104" s="174" t="s">
        <v>179</v>
      </c>
      <c r="F104" s="175" t="s">
        <v>180</v>
      </c>
      <c r="G104" s="176" t="s">
        <v>173</v>
      </c>
      <c r="H104" s="177">
        <v>6</v>
      </c>
      <c r="I104" s="178"/>
      <c r="J104" s="179">
        <f>ROUND(I104*H104,2)</f>
        <v>0</v>
      </c>
      <c r="K104" s="175" t="s">
        <v>151</v>
      </c>
      <c r="L104" s="39"/>
      <c r="M104" s="180" t="s">
        <v>19</v>
      </c>
      <c r="N104" s="181" t="s">
        <v>43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152</v>
      </c>
      <c r="AT104" s="184" t="s">
        <v>147</v>
      </c>
      <c r="AU104" s="184" t="s">
        <v>82</v>
      </c>
      <c r="AY104" s="17" t="s">
        <v>145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80</v>
      </c>
      <c r="BK104" s="185">
        <f>ROUND(I104*H104,2)</f>
        <v>0</v>
      </c>
      <c r="BL104" s="17" t="s">
        <v>152</v>
      </c>
      <c r="BM104" s="184" t="s">
        <v>181</v>
      </c>
    </row>
    <row r="105" spans="1:47" s="2" customFormat="1" ht="11.25">
      <c r="A105" s="34"/>
      <c r="B105" s="35"/>
      <c r="C105" s="36"/>
      <c r="D105" s="186" t="s">
        <v>154</v>
      </c>
      <c r="E105" s="36"/>
      <c r="F105" s="187" t="s">
        <v>182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154</v>
      </c>
      <c r="AU105" s="17" t="s">
        <v>82</v>
      </c>
    </row>
    <row r="106" spans="2:51" s="13" customFormat="1" ht="11.25">
      <c r="B106" s="192"/>
      <c r="C106" s="193"/>
      <c r="D106" s="186" t="s">
        <v>158</v>
      </c>
      <c r="E106" s="194" t="s">
        <v>19</v>
      </c>
      <c r="F106" s="195" t="s">
        <v>183</v>
      </c>
      <c r="G106" s="193"/>
      <c r="H106" s="196">
        <v>6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82</v>
      </c>
      <c r="AV106" s="13" t="s">
        <v>82</v>
      </c>
      <c r="AW106" s="13" t="s">
        <v>33</v>
      </c>
      <c r="AX106" s="13" t="s">
        <v>72</v>
      </c>
      <c r="AY106" s="202" t="s">
        <v>145</v>
      </c>
    </row>
    <row r="107" spans="1:65" s="2" customFormat="1" ht="14.45" customHeight="1">
      <c r="A107" s="34"/>
      <c r="B107" s="35"/>
      <c r="C107" s="173" t="s">
        <v>184</v>
      </c>
      <c r="D107" s="173" t="s">
        <v>147</v>
      </c>
      <c r="E107" s="174" t="s">
        <v>185</v>
      </c>
      <c r="F107" s="175" t="s">
        <v>186</v>
      </c>
      <c r="G107" s="176" t="s">
        <v>173</v>
      </c>
      <c r="H107" s="177">
        <v>18</v>
      </c>
      <c r="I107" s="178"/>
      <c r="J107" s="179">
        <f>ROUND(I107*H107,2)</f>
        <v>0</v>
      </c>
      <c r="K107" s="175" t="s">
        <v>151</v>
      </c>
      <c r="L107" s="39"/>
      <c r="M107" s="180" t="s">
        <v>19</v>
      </c>
      <c r="N107" s="181" t="s">
        <v>43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152</v>
      </c>
      <c r="AT107" s="184" t="s">
        <v>147</v>
      </c>
      <c r="AU107" s="184" t="s">
        <v>82</v>
      </c>
      <c r="AY107" s="17" t="s">
        <v>145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80</v>
      </c>
      <c r="BK107" s="185">
        <f>ROUND(I107*H107,2)</f>
        <v>0</v>
      </c>
      <c r="BL107" s="17" t="s">
        <v>152</v>
      </c>
      <c r="BM107" s="184" t="s">
        <v>187</v>
      </c>
    </row>
    <row r="108" spans="1:47" s="2" customFormat="1" ht="11.25">
      <c r="A108" s="34"/>
      <c r="B108" s="35"/>
      <c r="C108" s="36"/>
      <c r="D108" s="186" t="s">
        <v>154</v>
      </c>
      <c r="E108" s="36"/>
      <c r="F108" s="187" t="s">
        <v>188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154</v>
      </c>
      <c r="AU108" s="17" t="s">
        <v>82</v>
      </c>
    </row>
    <row r="109" spans="2:51" s="13" customFormat="1" ht="11.25">
      <c r="B109" s="192"/>
      <c r="C109" s="193"/>
      <c r="D109" s="186" t="s">
        <v>158</v>
      </c>
      <c r="E109" s="194" t="s">
        <v>19</v>
      </c>
      <c r="F109" s="195" t="s">
        <v>189</v>
      </c>
      <c r="G109" s="193"/>
      <c r="H109" s="196">
        <v>18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158</v>
      </c>
      <c r="AU109" s="202" t="s">
        <v>82</v>
      </c>
      <c r="AV109" s="13" t="s">
        <v>82</v>
      </c>
      <c r="AW109" s="13" t="s">
        <v>33</v>
      </c>
      <c r="AX109" s="13" t="s">
        <v>72</v>
      </c>
      <c r="AY109" s="202" t="s">
        <v>145</v>
      </c>
    </row>
    <row r="110" spans="1:65" s="2" customFormat="1" ht="14.45" customHeight="1">
      <c r="A110" s="34"/>
      <c r="B110" s="35"/>
      <c r="C110" s="173" t="s">
        <v>190</v>
      </c>
      <c r="D110" s="173" t="s">
        <v>147</v>
      </c>
      <c r="E110" s="174" t="s">
        <v>191</v>
      </c>
      <c r="F110" s="175" t="s">
        <v>192</v>
      </c>
      <c r="G110" s="176" t="s">
        <v>173</v>
      </c>
      <c r="H110" s="177">
        <v>20</v>
      </c>
      <c r="I110" s="178"/>
      <c r="J110" s="179">
        <f>ROUND(I110*H110,2)</f>
        <v>0</v>
      </c>
      <c r="K110" s="175" t="s">
        <v>151</v>
      </c>
      <c r="L110" s="39"/>
      <c r="M110" s="180" t="s">
        <v>19</v>
      </c>
      <c r="N110" s="181" t="s">
        <v>43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152</v>
      </c>
      <c r="AT110" s="184" t="s">
        <v>147</v>
      </c>
      <c r="AU110" s="184" t="s">
        <v>82</v>
      </c>
      <c r="AY110" s="17" t="s">
        <v>145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80</v>
      </c>
      <c r="BK110" s="185">
        <f>ROUND(I110*H110,2)</f>
        <v>0</v>
      </c>
      <c r="BL110" s="17" t="s">
        <v>152</v>
      </c>
      <c r="BM110" s="184" t="s">
        <v>193</v>
      </c>
    </row>
    <row r="111" spans="1:47" s="2" customFormat="1" ht="11.25">
      <c r="A111" s="34"/>
      <c r="B111" s="35"/>
      <c r="C111" s="36"/>
      <c r="D111" s="186" t="s">
        <v>154</v>
      </c>
      <c r="E111" s="36"/>
      <c r="F111" s="187" t="s">
        <v>194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154</v>
      </c>
      <c r="AU111" s="17" t="s">
        <v>82</v>
      </c>
    </row>
    <row r="112" spans="2:51" s="13" customFormat="1" ht="11.25">
      <c r="B112" s="192"/>
      <c r="C112" s="193"/>
      <c r="D112" s="186" t="s">
        <v>158</v>
      </c>
      <c r="E112" s="194" t="s">
        <v>19</v>
      </c>
      <c r="F112" s="195" t="s">
        <v>195</v>
      </c>
      <c r="G112" s="193"/>
      <c r="H112" s="196">
        <v>20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158</v>
      </c>
      <c r="AU112" s="202" t="s">
        <v>82</v>
      </c>
      <c r="AV112" s="13" t="s">
        <v>82</v>
      </c>
      <c r="AW112" s="13" t="s">
        <v>33</v>
      </c>
      <c r="AX112" s="13" t="s">
        <v>72</v>
      </c>
      <c r="AY112" s="202" t="s">
        <v>145</v>
      </c>
    </row>
    <row r="113" spans="1:65" s="2" customFormat="1" ht="14.45" customHeight="1">
      <c r="A113" s="34"/>
      <c r="B113" s="35"/>
      <c r="C113" s="173" t="s">
        <v>196</v>
      </c>
      <c r="D113" s="173" t="s">
        <v>147</v>
      </c>
      <c r="E113" s="174" t="s">
        <v>197</v>
      </c>
      <c r="F113" s="175" t="s">
        <v>198</v>
      </c>
      <c r="G113" s="176" t="s">
        <v>173</v>
      </c>
      <c r="H113" s="177">
        <v>10</v>
      </c>
      <c r="I113" s="178"/>
      <c r="J113" s="179">
        <f>ROUND(I113*H113,2)</f>
        <v>0</v>
      </c>
      <c r="K113" s="175" t="s">
        <v>151</v>
      </c>
      <c r="L113" s="39"/>
      <c r="M113" s="180" t="s">
        <v>19</v>
      </c>
      <c r="N113" s="181" t="s">
        <v>43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152</v>
      </c>
      <c r="AT113" s="184" t="s">
        <v>147</v>
      </c>
      <c r="AU113" s="184" t="s">
        <v>82</v>
      </c>
      <c r="AY113" s="17" t="s">
        <v>145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80</v>
      </c>
      <c r="BK113" s="185">
        <f>ROUND(I113*H113,2)</f>
        <v>0</v>
      </c>
      <c r="BL113" s="17" t="s">
        <v>152</v>
      </c>
      <c r="BM113" s="184" t="s">
        <v>199</v>
      </c>
    </row>
    <row r="114" spans="1:47" s="2" customFormat="1" ht="11.25">
      <c r="A114" s="34"/>
      <c r="B114" s="35"/>
      <c r="C114" s="36"/>
      <c r="D114" s="186" t="s">
        <v>154</v>
      </c>
      <c r="E114" s="36"/>
      <c r="F114" s="187" t="s">
        <v>200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154</v>
      </c>
      <c r="AU114" s="17" t="s">
        <v>82</v>
      </c>
    </row>
    <row r="115" spans="2:51" s="13" customFormat="1" ht="11.25">
      <c r="B115" s="192"/>
      <c r="C115" s="193"/>
      <c r="D115" s="186" t="s">
        <v>158</v>
      </c>
      <c r="E115" s="194" t="s">
        <v>19</v>
      </c>
      <c r="F115" s="195" t="s">
        <v>201</v>
      </c>
      <c r="G115" s="193"/>
      <c r="H115" s="196">
        <v>10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158</v>
      </c>
      <c r="AU115" s="202" t="s">
        <v>82</v>
      </c>
      <c r="AV115" s="13" t="s">
        <v>82</v>
      </c>
      <c r="AW115" s="13" t="s">
        <v>33</v>
      </c>
      <c r="AX115" s="13" t="s">
        <v>72</v>
      </c>
      <c r="AY115" s="202" t="s">
        <v>145</v>
      </c>
    </row>
    <row r="116" spans="1:65" s="2" customFormat="1" ht="14.45" customHeight="1">
      <c r="A116" s="34"/>
      <c r="B116" s="35"/>
      <c r="C116" s="173" t="s">
        <v>202</v>
      </c>
      <c r="D116" s="173" t="s">
        <v>147</v>
      </c>
      <c r="E116" s="174" t="s">
        <v>203</v>
      </c>
      <c r="F116" s="175" t="s">
        <v>204</v>
      </c>
      <c r="G116" s="176" t="s">
        <v>173</v>
      </c>
      <c r="H116" s="177">
        <v>10</v>
      </c>
      <c r="I116" s="178"/>
      <c r="J116" s="179">
        <f>ROUND(I116*H116,2)</f>
        <v>0</v>
      </c>
      <c r="K116" s="175" t="s">
        <v>151</v>
      </c>
      <c r="L116" s="39"/>
      <c r="M116" s="180" t="s">
        <v>19</v>
      </c>
      <c r="N116" s="181" t="s">
        <v>43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152</v>
      </c>
      <c r="AT116" s="184" t="s">
        <v>147</v>
      </c>
      <c r="AU116" s="184" t="s">
        <v>82</v>
      </c>
      <c r="AY116" s="17" t="s">
        <v>145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80</v>
      </c>
      <c r="BK116" s="185">
        <f>ROUND(I116*H116,2)</f>
        <v>0</v>
      </c>
      <c r="BL116" s="17" t="s">
        <v>152</v>
      </c>
      <c r="BM116" s="184" t="s">
        <v>205</v>
      </c>
    </row>
    <row r="117" spans="1:47" s="2" customFormat="1" ht="11.25">
      <c r="A117" s="34"/>
      <c r="B117" s="35"/>
      <c r="C117" s="36"/>
      <c r="D117" s="186" t="s">
        <v>154</v>
      </c>
      <c r="E117" s="36"/>
      <c r="F117" s="187" t="s">
        <v>206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154</v>
      </c>
      <c r="AU117" s="17" t="s">
        <v>82</v>
      </c>
    </row>
    <row r="118" spans="2:51" s="13" customFormat="1" ht="11.25">
      <c r="B118" s="192"/>
      <c r="C118" s="193"/>
      <c r="D118" s="186" t="s">
        <v>158</v>
      </c>
      <c r="E118" s="194" t="s">
        <v>19</v>
      </c>
      <c r="F118" s="195" t="s">
        <v>207</v>
      </c>
      <c r="G118" s="193"/>
      <c r="H118" s="196">
        <v>10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158</v>
      </c>
      <c r="AU118" s="202" t="s">
        <v>82</v>
      </c>
      <c r="AV118" s="13" t="s">
        <v>82</v>
      </c>
      <c r="AW118" s="13" t="s">
        <v>33</v>
      </c>
      <c r="AX118" s="13" t="s">
        <v>72</v>
      </c>
      <c r="AY118" s="202" t="s">
        <v>145</v>
      </c>
    </row>
    <row r="119" spans="1:65" s="2" customFormat="1" ht="14.45" customHeight="1">
      <c r="A119" s="34"/>
      <c r="B119" s="35"/>
      <c r="C119" s="173" t="s">
        <v>208</v>
      </c>
      <c r="D119" s="173" t="s">
        <v>147</v>
      </c>
      <c r="E119" s="174" t="s">
        <v>209</v>
      </c>
      <c r="F119" s="175" t="s">
        <v>210</v>
      </c>
      <c r="G119" s="176" t="s">
        <v>173</v>
      </c>
      <c r="H119" s="177">
        <v>4</v>
      </c>
      <c r="I119" s="178"/>
      <c r="J119" s="179">
        <f>ROUND(I119*H119,2)</f>
        <v>0</v>
      </c>
      <c r="K119" s="175" t="s">
        <v>151</v>
      </c>
      <c r="L119" s="39"/>
      <c r="M119" s="180" t="s">
        <v>19</v>
      </c>
      <c r="N119" s="181" t="s">
        <v>43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152</v>
      </c>
      <c r="AT119" s="184" t="s">
        <v>147</v>
      </c>
      <c r="AU119" s="184" t="s">
        <v>82</v>
      </c>
      <c r="AY119" s="17" t="s">
        <v>145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80</v>
      </c>
      <c r="BK119" s="185">
        <f>ROUND(I119*H119,2)</f>
        <v>0</v>
      </c>
      <c r="BL119" s="17" t="s">
        <v>152</v>
      </c>
      <c r="BM119" s="184" t="s">
        <v>211</v>
      </c>
    </row>
    <row r="120" spans="1:47" s="2" customFormat="1" ht="11.25">
      <c r="A120" s="34"/>
      <c r="B120" s="35"/>
      <c r="C120" s="36"/>
      <c r="D120" s="186" t="s">
        <v>154</v>
      </c>
      <c r="E120" s="36"/>
      <c r="F120" s="187" t="s">
        <v>212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154</v>
      </c>
      <c r="AU120" s="17" t="s">
        <v>82</v>
      </c>
    </row>
    <row r="121" spans="2:51" s="13" customFormat="1" ht="11.25">
      <c r="B121" s="192"/>
      <c r="C121" s="193"/>
      <c r="D121" s="186" t="s">
        <v>158</v>
      </c>
      <c r="E121" s="194" t="s">
        <v>19</v>
      </c>
      <c r="F121" s="195" t="s">
        <v>213</v>
      </c>
      <c r="G121" s="193"/>
      <c r="H121" s="196">
        <v>4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82</v>
      </c>
      <c r="AV121" s="13" t="s">
        <v>82</v>
      </c>
      <c r="AW121" s="13" t="s">
        <v>33</v>
      </c>
      <c r="AX121" s="13" t="s">
        <v>72</v>
      </c>
      <c r="AY121" s="202" t="s">
        <v>145</v>
      </c>
    </row>
    <row r="122" spans="1:65" s="2" customFormat="1" ht="14.45" customHeight="1">
      <c r="A122" s="34"/>
      <c r="B122" s="35"/>
      <c r="C122" s="173" t="s">
        <v>214</v>
      </c>
      <c r="D122" s="173" t="s">
        <v>147</v>
      </c>
      <c r="E122" s="174" t="s">
        <v>215</v>
      </c>
      <c r="F122" s="175" t="s">
        <v>216</v>
      </c>
      <c r="G122" s="176" t="s">
        <v>173</v>
      </c>
      <c r="H122" s="177">
        <v>3</v>
      </c>
      <c r="I122" s="178"/>
      <c r="J122" s="179">
        <f>ROUND(I122*H122,2)</f>
        <v>0</v>
      </c>
      <c r="K122" s="175" t="s">
        <v>151</v>
      </c>
      <c r="L122" s="39"/>
      <c r="M122" s="180" t="s">
        <v>19</v>
      </c>
      <c r="N122" s="181" t="s">
        <v>43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152</v>
      </c>
      <c r="AT122" s="184" t="s">
        <v>147</v>
      </c>
      <c r="AU122" s="184" t="s">
        <v>82</v>
      </c>
      <c r="AY122" s="17" t="s">
        <v>145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80</v>
      </c>
      <c r="BK122" s="185">
        <f>ROUND(I122*H122,2)</f>
        <v>0</v>
      </c>
      <c r="BL122" s="17" t="s">
        <v>152</v>
      </c>
      <c r="BM122" s="184" t="s">
        <v>217</v>
      </c>
    </row>
    <row r="123" spans="1:47" s="2" customFormat="1" ht="11.25">
      <c r="A123" s="34"/>
      <c r="B123" s="35"/>
      <c r="C123" s="36"/>
      <c r="D123" s="186" t="s">
        <v>154</v>
      </c>
      <c r="E123" s="36"/>
      <c r="F123" s="187" t="s">
        <v>218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154</v>
      </c>
      <c r="AU123" s="17" t="s">
        <v>82</v>
      </c>
    </row>
    <row r="124" spans="2:51" s="13" customFormat="1" ht="11.25">
      <c r="B124" s="192"/>
      <c r="C124" s="193"/>
      <c r="D124" s="186" t="s">
        <v>158</v>
      </c>
      <c r="E124" s="194" t="s">
        <v>19</v>
      </c>
      <c r="F124" s="195" t="s">
        <v>219</v>
      </c>
      <c r="G124" s="193"/>
      <c r="H124" s="196">
        <v>3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158</v>
      </c>
      <c r="AU124" s="202" t="s">
        <v>82</v>
      </c>
      <c r="AV124" s="13" t="s">
        <v>82</v>
      </c>
      <c r="AW124" s="13" t="s">
        <v>33</v>
      </c>
      <c r="AX124" s="13" t="s">
        <v>72</v>
      </c>
      <c r="AY124" s="202" t="s">
        <v>145</v>
      </c>
    </row>
    <row r="125" spans="1:65" s="2" customFormat="1" ht="14.45" customHeight="1">
      <c r="A125" s="34"/>
      <c r="B125" s="35"/>
      <c r="C125" s="173" t="s">
        <v>220</v>
      </c>
      <c r="D125" s="173" t="s">
        <v>147</v>
      </c>
      <c r="E125" s="174" t="s">
        <v>221</v>
      </c>
      <c r="F125" s="175" t="s">
        <v>222</v>
      </c>
      <c r="G125" s="176" t="s">
        <v>173</v>
      </c>
      <c r="H125" s="177">
        <v>3</v>
      </c>
      <c r="I125" s="178"/>
      <c r="J125" s="179">
        <f>ROUND(I125*H125,2)</f>
        <v>0</v>
      </c>
      <c r="K125" s="175" t="s">
        <v>151</v>
      </c>
      <c r="L125" s="39"/>
      <c r="M125" s="180" t="s">
        <v>19</v>
      </c>
      <c r="N125" s="181" t="s">
        <v>43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152</v>
      </c>
      <c r="AT125" s="184" t="s">
        <v>147</v>
      </c>
      <c r="AU125" s="184" t="s">
        <v>82</v>
      </c>
      <c r="AY125" s="17" t="s">
        <v>145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80</v>
      </c>
      <c r="BK125" s="185">
        <f>ROUND(I125*H125,2)</f>
        <v>0</v>
      </c>
      <c r="BL125" s="17" t="s">
        <v>152</v>
      </c>
      <c r="BM125" s="184" t="s">
        <v>223</v>
      </c>
    </row>
    <row r="126" spans="1:47" s="2" customFormat="1" ht="11.25">
      <c r="A126" s="34"/>
      <c r="B126" s="35"/>
      <c r="C126" s="36"/>
      <c r="D126" s="186" t="s">
        <v>154</v>
      </c>
      <c r="E126" s="36"/>
      <c r="F126" s="187" t="s">
        <v>224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154</v>
      </c>
      <c r="AU126" s="17" t="s">
        <v>82</v>
      </c>
    </row>
    <row r="127" spans="2:51" s="13" customFormat="1" ht="11.25">
      <c r="B127" s="192"/>
      <c r="C127" s="193"/>
      <c r="D127" s="186" t="s">
        <v>158</v>
      </c>
      <c r="E127" s="194" t="s">
        <v>19</v>
      </c>
      <c r="F127" s="195" t="s">
        <v>225</v>
      </c>
      <c r="G127" s="193"/>
      <c r="H127" s="196">
        <v>3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33</v>
      </c>
      <c r="AX127" s="13" t="s">
        <v>72</v>
      </c>
      <c r="AY127" s="202" t="s">
        <v>145</v>
      </c>
    </row>
    <row r="128" spans="1:65" s="2" customFormat="1" ht="14.45" customHeight="1">
      <c r="A128" s="34"/>
      <c r="B128" s="35"/>
      <c r="C128" s="173" t="s">
        <v>226</v>
      </c>
      <c r="D128" s="173" t="s">
        <v>147</v>
      </c>
      <c r="E128" s="174" t="s">
        <v>227</v>
      </c>
      <c r="F128" s="175" t="s">
        <v>228</v>
      </c>
      <c r="G128" s="176" t="s">
        <v>173</v>
      </c>
      <c r="H128" s="177">
        <v>7</v>
      </c>
      <c r="I128" s="178"/>
      <c r="J128" s="179">
        <f>ROUND(I128*H128,2)</f>
        <v>0</v>
      </c>
      <c r="K128" s="175" t="s">
        <v>151</v>
      </c>
      <c r="L128" s="39"/>
      <c r="M128" s="180" t="s">
        <v>19</v>
      </c>
      <c r="N128" s="181" t="s">
        <v>43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152</v>
      </c>
      <c r="AT128" s="184" t="s">
        <v>147</v>
      </c>
      <c r="AU128" s="184" t="s">
        <v>82</v>
      </c>
      <c r="AY128" s="17" t="s">
        <v>145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152</v>
      </c>
      <c r="BM128" s="184" t="s">
        <v>229</v>
      </c>
    </row>
    <row r="129" spans="1:47" s="2" customFormat="1" ht="11.25">
      <c r="A129" s="34"/>
      <c r="B129" s="35"/>
      <c r="C129" s="36"/>
      <c r="D129" s="186" t="s">
        <v>154</v>
      </c>
      <c r="E129" s="36"/>
      <c r="F129" s="187" t="s">
        <v>230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154</v>
      </c>
      <c r="AU129" s="17" t="s">
        <v>82</v>
      </c>
    </row>
    <row r="130" spans="1:47" s="2" customFormat="1" ht="58.5">
      <c r="A130" s="34"/>
      <c r="B130" s="35"/>
      <c r="C130" s="36"/>
      <c r="D130" s="186" t="s">
        <v>156</v>
      </c>
      <c r="E130" s="36"/>
      <c r="F130" s="191" t="s">
        <v>231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156</v>
      </c>
      <c r="AU130" s="17" t="s">
        <v>82</v>
      </c>
    </row>
    <row r="131" spans="2:51" s="13" customFormat="1" ht="11.25">
      <c r="B131" s="192"/>
      <c r="C131" s="193"/>
      <c r="D131" s="186" t="s">
        <v>158</v>
      </c>
      <c r="E131" s="194" t="s">
        <v>19</v>
      </c>
      <c r="F131" s="195" t="s">
        <v>177</v>
      </c>
      <c r="G131" s="193"/>
      <c r="H131" s="196">
        <v>7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158</v>
      </c>
      <c r="AU131" s="202" t="s">
        <v>82</v>
      </c>
      <c r="AV131" s="13" t="s">
        <v>82</v>
      </c>
      <c r="AW131" s="13" t="s">
        <v>33</v>
      </c>
      <c r="AX131" s="13" t="s">
        <v>72</v>
      </c>
      <c r="AY131" s="202" t="s">
        <v>145</v>
      </c>
    </row>
    <row r="132" spans="1:65" s="2" customFormat="1" ht="14.45" customHeight="1">
      <c r="A132" s="34"/>
      <c r="B132" s="35"/>
      <c r="C132" s="173" t="s">
        <v>232</v>
      </c>
      <c r="D132" s="173" t="s">
        <v>147</v>
      </c>
      <c r="E132" s="174" t="s">
        <v>233</v>
      </c>
      <c r="F132" s="175" t="s">
        <v>234</v>
      </c>
      <c r="G132" s="176" t="s">
        <v>173</v>
      </c>
      <c r="H132" s="177">
        <v>6</v>
      </c>
      <c r="I132" s="178"/>
      <c r="J132" s="179">
        <f>ROUND(I132*H132,2)</f>
        <v>0</v>
      </c>
      <c r="K132" s="175" t="s">
        <v>151</v>
      </c>
      <c r="L132" s="39"/>
      <c r="M132" s="180" t="s">
        <v>19</v>
      </c>
      <c r="N132" s="181" t="s">
        <v>43</v>
      </c>
      <c r="O132" s="64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152</v>
      </c>
      <c r="AT132" s="184" t="s">
        <v>147</v>
      </c>
      <c r="AU132" s="184" t="s">
        <v>82</v>
      </c>
      <c r="AY132" s="17" t="s">
        <v>145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80</v>
      </c>
      <c r="BK132" s="185">
        <f>ROUND(I132*H132,2)</f>
        <v>0</v>
      </c>
      <c r="BL132" s="17" t="s">
        <v>152</v>
      </c>
      <c r="BM132" s="184" t="s">
        <v>235</v>
      </c>
    </row>
    <row r="133" spans="1:47" s="2" customFormat="1" ht="11.25">
      <c r="A133" s="34"/>
      <c r="B133" s="35"/>
      <c r="C133" s="36"/>
      <c r="D133" s="186" t="s">
        <v>154</v>
      </c>
      <c r="E133" s="36"/>
      <c r="F133" s="187" t="s">
        <v>236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154</v>
      </c>
      <c r="AU133" s="17" t="s">
        <v>82</v>
      </c>
    </row>
    <row r="134" spans="2:51" s="13" customFormat="1" ht="11.25">
      <c r="B134" s="192"/>
      <c r="C134" s="193"/>
      <c r="D134" s="186" t="s">
        <v>158</v>
      </c>
      <c r="E134" s="194" t="s">
        <v>19</v>
      </c>
      <c r="F134" s="195" t="s">
        <v>183</v>
      </c>
      <c r="G134" s="193"/>
      <c r="H134" s="196">
        <v>6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158</v>
      </c>
      <c r="AU134" s="202" t="s">
        <v>82</v>
      </c>
      <c r="AV134" s="13" t="s">
        <v>82</v>
      </c>
      <c r="AW134" s="13" t="s">
        <v>33</v>
      </c>
      <c r="AX134" s="13" t="s">
        <v>72</v>
      </c>
      <c r="AY134" s="202" t="s">
        <v>145</v>
      </c>
    </row>
    <row r="135" spans="1:65" s="2" customFormat="1" ht="14.45" customHeight="1">
      <c r="A135" s="34"/>
      <c r="B135" s="35"/>
      <c r="C135" s="173" t="s">
        <v>8</v>
      </c>
      <c r="D135" s="173" t="s">
        <v>147</v>
      </c>
      <c r="E135" s="174" t="s">
        <v>237</v>
      </c>
      <c r="F135" s="175" t="s">
        <v>238</v>
      </c>
      <c r="G135" s="176" t="s">
        <v>173</v>
      </c>
      <c r="H135" s="177">
        <v>18</v>
      </c>
      <c r="I135" s="178"/>
      <c r="J135" s="179">
        <f>ROUND(I135*H135,2)</f>
        <v>0</v>
      </c>
      <c r="K135" s="175" t="s">
        <v>151</v>
      </c>
      <c r="L135" s="39"/>
      <c r="M135" s="180" t="s">
        <v>19</v>
      </c>
      <c r="N135" s="181" t="s">
        <v>43</v>
      </c>
      <c r="O135" s="64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152</v>
      </c>
      <c r="AT135" s="184" t="s">
        <v>147</v>
      </c>
      <c r="AU135" s="184" t="s">
        <v>82</v>
      </c>
      <c r="AY135" s="17" t="s">
        <v>145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80</v>
      </c>
      <c r="BK135" s="185">
        <f>ROUND(I135*H135,2)</f>
        <v>0</v>
      </c>
      <c r="BL135" s="17" t="s">
        <v>152</v>
      </c>
      <c r="BM135" s="184" t="s">
        <v>239</v>
      </c>
    </row>
    <row r="136" spans="1:47" s="2" customFormat="1" ht="11.25">
      <c r="A136" s="34"/>
      <c r="B136" s="35"/>
      <c r="C136" s="36"/>
      <c r="D136" s="186" t="s">
        <v>154</v>
      </c>
      <c r="E136" s="36"/>
      <c r="F136" s="187" t="s">
        <v>240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154</v>
      </c>
      <c r="AU136" s="17" t="s">
        <v>82</v>
      </c>
    </row>
    <row r="137" spans="2:51" s="13" customFormat="1" ht="11.25">
      <c r="B137" s="192"/>
      <c r="C137" s="193"/>
      <c r="D137" s="186" t="s">
        <v>158</v>
      </c>
      <c r="E137" s="194" t="s">
        <v>19</v>
      </c>
      <c r="F137" s="195" t="s">
        <v>189</v>
      </c>
      <c r="G137" s="193"/>
      <c r="H137" s="196">
        <v>18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82</v>
      </c>
      <c r="AV137" s="13" t="s">
        <v>82</v>
      </c>
      <c r="AW137" s="13" t="s">
        <v>33</v>
      </c>
      <c r="AX137" s="13" t="s">
        <v>72</v>
      </c>
      <c r="AY137" s="202" t="s">
        <v>145</v>
      </c>
    </row>
    <row r="138" spans="1:65" s="2" customFormat="1" ht="14.45" customHeight="1">
      <c r="A138" s="34"/>
      <c r="B138" s="35"/>
      <c r="C138" s="173" t="s">
        <v>241</v>
      </c>
      <c r="D138" s="173" t="s">
        <v>147</v>
      </c>
      <c r="E138" s="174" t="s">
        <v>242</v>
      </c>
      <c r="F138" s="175" t="s">
        <v>243</v>
      </c>
      <c r="G138" s="176" t="s">
        <v>173</v>
      </c>
      <c r="H138" s="177">
        <v>20</v>
      </c>
      <c r="I138" s="178"/>
      <c r="J138" s="179">
        <f>ROUND(I138*H138,2)</f>
        <v>0</v>
      </c>
      <c r="K138" s="175" t="s">
        <v>151</v>
      </c>
      <c r="L138" s="39"/>
      <c r="M138" s="180" t="s">
        <v>19</v>
      </c>
      <c r="N138" s="181" t="s">
        <v>43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152</v>
      </c>
      <c r="AT138" s="184" t="s">
        <v>147</v>
      </c>
      <c r="AU138" s="184" t="s">
        <v>82</v>
      </c>
      <c r="AY138" s="17" t="s">
        <v>145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80</v>
      </c>
      <c r="BK138" s="185">
        <f>ROUND(I138*H138,2)</f>
        <v>0</v>
      </c>
      <c r="BL138" s="17" t="s">
        <v>152</v>
      </c>
      <c r="BM138" s="184" t="s">
        <v>244</v>
      </c>
    </row>
    <row r="139" spans="1:47" s="2" customFormat="1" ht="11.25">
      <c r="A139" s="34"/>
      <c r="B139" s="35"/>
      <c r="C139" s="36"/>
      <c r="D139" s="186" t="s">
        <v>154</v>
      </c>
      <c r="E139" s="36"/>
      <c r="F139" s="187" t="s">
        <v>245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154</v>
      </c>
      <c r="AU139" s="17" t="s">
        <v>82</v>
      </c>
    </row>
    <row r="140" spans="2:51" s="13" customFormat="1" ht="11.25">
      <c r="B140" s="192"/>
      <c r="C140" s="193"/>
      <c r="D140" s="186" t="s">
        <v>158</v>
      </c>
      <c r="E140" s="194" t="s">
        <v>19</v>
      </c>
      <c r="F140" s="195" t="s">
        <v>195</v>
      </c>
      <c r="G140" s="193"/>
      <c r="H140" s="196">
        <v>20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158</v>
      </c>
      <c r="AU140" s="202" t="s">
        <v>82</v>
      </c>
      <c r="AV140" s="13" t="s">
        <v>82</v>
      </c>
      <c r="AW140" s="13" t="s">
        <v>33</v>
      </c>
      <c r="AX140" s="13" t="s">
        <v>72</v>
      </c>
      <c r="AY140" s="202" t="s">
        <v>145</v>
      </c>
    </row>
    <row r="141" spans="1:65" s="2" customFormat="1" ht="14.45" customHeight="1">
      <c r="A141" s="34"/>
      <c r="B141" s="35"/>
      <c r="C141" s="173" t="s">
        <v>246</v>
      </c>
      <c r="D141" s="173" t="s">
        <v>147</v>
      </c>
      <c r="E141" s="174" t="s">
        <v>247</v>
      </c>
      <c r="F141" s="175" t="s">
        <v>248</v>
      </c>
      <c r="G141" s="176" t="s">
        <v>173</v>
      </c>
      <c r="H141" s="177">
        <v>10</v>
      </c>
      <c r="I141" s="178"/>
      <c r="J141" s="179">
        <f>ROUND(I141*H141,2)</f>
        <v>0</v>
      </c>
      <c r="K141" s="175" t="s">
        <v>151</v>
      </c>
      <c r="L141" s="39"/>
      <c r="M141" s="180" t="s">
        <v>19</v>
      </c>
      <c r="N141" s="181" t="s">
        <v>43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152</v>
      </c>
      <c r="AT141" s="184" t="s">
        <v>147</v>
      </c>
      <c r="AU141" s="184" t="s">
        <v>82</v>
      </c>
      <c r="AY141" s="17" t="s">
        <v>145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80</v>
      </c>
      <c r="BK141" s="185">
        <f>ROUND(I141*H141,2)</f>
        <v>0</v>
      </c>
      <c r="BL141" s="17" t="s">
        <v>152</v>
      </c>
      <c r="BM141" s="184" t="s">
        <v>249</v>
      </c>
    </row>
    <row r="142" spans="1:47" s="2" customFormat="1" ht="11.25">
      <c r="A142" s="34"/>
      <c r="B142" s="35"/>
      <c r="C142" s="36"/>
      <c r="D142" s="186" t="s">
        <v>154</v>
      </c>
      <c r="E142" s="36"/>
      <c r="F142" s="187" t="s">
        <v>250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154</v>
      </c>
      <c r="AU142" s="17" t="s">
        <v>82</v>
      </c>
    </row>
    <row r="143" spans="2:51" s="13" customFormat="1" ht="11.25">
      <c r="B143" s="192"/>
      <c r="C143" s="193"/>
      <c r="D143" s="186" t="s">
        <v>158</v>
      </c>
      <c r="E143" s="194" t="s">
        <v>19</v>
      </c>
      <c r="F143" s="195" t="s">
        <v>201</v>
      </c>
      <c r="G143" s="193"/>
      <c r="H143" s="196">
        <v>10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158</v>
      </c>
      <c r="AU143" s="202" t="s">
        <v>82</v>
      </c>
      <c r="AV143" s="13" t="s">
        <v>82</v>
      </c>
      <c r="AW143" s="13" t="s">
        <v>33</v>
      </c>
      <c r="AX143" s="13" t="s">
        <v>72</v>
      </c>
      <c r="AY143" s="202" t="s">
        <v>145</v>
      </c>
    </row>
    <row r="144" spans="1:65" s="2" customFormat="1" ht="14.45" customHeight="1">
      <c r="A144" s="34"/>
      <c r="B144" s="35"/>
      <c r="C144" s="173" t="s">
        <v>251</v>
      </c>
      <c r="D144" s="173" t="s">
        <v>147</v>
      </c>
      <c r="E144" s="174" t="s">
        <v>252</v>
      </c>
      <c r="F144" s="175" t="s">
        <v>253</v>
      </c>
      <c r="G144" s="176" t="s">
        <v>173</v>
      </c>
      <c r="H144" s="177">
        <v>10</v>
      </c>
      <c r="I144" s="178"/>
      <c r="J144" s="179">
        <f>ROUND(I144*H144,2)</f>
        <v>0</v>
      </c>
      <c r="K144" s="175" t="s">
        <v>151</v>
      </c>
      <c r="L144" s="39"/>
      <c r="M144" s="180" t="s">
        <v>19</v>
      </c>
      <c r="N144" s="181" t="s">
        <v>43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152</v>
      </c>
      <c r="AT144" s="184" t="s">
        <v>147</v>
      </c>
      <c r="AU144" s="184" t="s">
        <v>82</v>
      </c>
      <c r="AY144" s="17" t="s">
        <v>145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80</v>
      </c>
      <c r="BK144" s="185">
        <f>ROUND(I144*H144,2)</f>
        <v>0</v>
      </c>
      <c r="BL144" s="17" t="s">
        <v>152</v>
      </c>
      <c r="BM144" s="184" t="s">
        <v>254</v>
      </c>
    </row>
    <row r="145" spans="1:47" s="2" customFormat="1" ht="11.25">
      <c r="A145" s="34"/>
      <c r="B145" s="35"/>
      <c r="C145" s="36"/>
      <c r="D145" s="186" t="s">
        <v>154</v>
      </c>
      <c r="E145" s="36"/>
      <c r="F145" s="187" t="s">
        <v>255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154</v>
      </c>
      <c r="AU145" s="17" t="s">
        <v>82</v>
      </c>
    </row>
    <row r="146" spans="2:51" s="13" customFormat="1" ht="11.25">
      <c r="B146" s="192"/>
      <c r="C146" s="193"/>
      <c r="D146" s="186" t="s">
        <v>158</v>
      </c>
      <c r="E146" s="194" t="s">
        <v>19</v>
      </c>
      <c r="F146" s="195" t="s">
        <v>207</v>
      </c>
      <c r="G146" s="193"/>
      <c r="H146" s="196">
        <v>10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158</v>
      </c>
      <c r="AU146" s="202" t="s">
        <v>82</v>
      </c>
      <c r="AV146" s="13" t="s">
        <v>82</v>
      </c>
      <c r="AW146" s="13" t="s">
        <v>33</v>
      </c>
      <c r="AX146" s="13" t="s">
        <v>72</v>
      </c>
      <c r="AY146" s="202" t="s">
        <v>145</v>
      </c>
    </row>
    <row r="147" spans="1:65" s="2" customFormat="1" ht="14.45" customHeight="1">
      <c r="A147" s="34"/>
      <c r="B147" s="35"/>
      <c r="C147" s="173" t="s">
        <v>256</v>
      </c>
      <c r="D147" s="173" t="s">
        <v>147</v>
      </c>
      <c r="E147" s="174" t="s">
        <v>257</v>
      </c>
      <c r="F147" s="175" t="s">
        <v>258</v>
      </c>
      <c r="G147" s="176" t="s">
        <v>173</v>
      </c>
      <c r="H147" s="177">
        <v>4</v>
      </c>
      <c r="I147" s="178"/>
      <c r="J147" s="179">
        <f>ROUND(I147*H147,2)</f>
        <v>0</v>
      </c>
      <c r="K147" s="175" t="s">
        <v>151</v>
      </c>
      <c r="L147" s="39"/>
      <c r="M147" s="180" t="s">
        <v>19</v>
      </c>
      <c r="N147" s="181" t="s">
        <v>43</v>
      </c>
      <c r="O147" s="64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152</v>
      </c>
      <c r="AT147" s="184" t="s">
        <v>147</v>
      </c>
      <c r="AU147" s="184" t="s">
        <v>82</v>
      </c>
      <c r="AY147" s="17" t="s">
        <v>145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80</v>
      </c>
      <c r="BK147" s="185">
        <f>ROUND(I147*H147,2)</f>
        <v>0</v>
      </c>
      <c r="BL147" s="17" t="s">
        <v>152</v>
      </c>
      <c r="BM147" s="184" t="s">
        <v>259</v>
      </c>
    </row>
    <row r="148" spans="1:47" s="2" customFormat="1" ht="11.25">
      <c r="A148" s="34"/>
      <c r="B148" s="35"/>
      <c r="C148" s="36"/>
      <c r="D148" s="186" t="s">
        <v>154</v>
      </c>
      <c r="E148" s="36"/>
      <c r="F148" s="187" t="s">
        <v>260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154</v>
      </c>
      <c r="AU148" s="17" t="s">
        <v>82</v>
      </c>
    </row>
    <row r="149" spans="2:51" s="13" customFormat="1" ht="11.25">
      <c r="B149" s="192"/>
      <c r="C149" s="193"/>
      <c r="D149" s="186" t="s">
        <v>158</v>
      </c>
      <c r="E149" s="194" t="s">
        <v>19</v>
      </c>
      <c r="F149" s="195" t="s">
        <v>213</v>
      </c>
      <c r="G149" s="193"/>
      <c r="H149" s="196">
        <v>4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158</v>
      </c>
      <c r="AU149" s="202" t="s">
        <v>82</v>
      </c>
      <c r="AV149" s="13" t="s">
        <v>82</v>
      </c>
      <c r="AW149" s="13" t="s">
        <v>33</v>
      </c>
      <c r="AX149" s="13" t="s">
        <v>72</v>
      </c>
      <c r="AY149" s="202" t="s">
        <v>145</v>
      </c>
    </row>
    <row r="150" spans="1:65" s="2" customFormat="1" ht="14.45" customHeight="1">
      <c r="A150" s="34"/>
      <c r="B150" s="35"/>
      <c r="C150" s="173" t="s">
        <v>261</v>
      </c>
      <c r="D150" s="173" t="s">
        <v>147</v>
      </c>
      <c r="E150" s="174" t="s">
        <v>262</v>
      </c>
      <c r="F150" s="175" t="s">
        <v>263</v>
      </c>
      <c r="G150" s="176" t="s">
        <v>173</v>
      </c>
      <c r="H150" s="177">
        <v>3</v>
      </c>
      <c r="I150" s="178"/>
      <c r="J150" s="179">
        <f>ROUND(I150*H150,2)</f>
        <v>0</v>
      </c>
      <c r="K150" s="175" t="s">
        <v>151</v>
      </c>
      <c r="L150" s="39"/>
      <c r="M150" s="180" t="s">
        <v>19</v>
      </c>
      <c r="N150" s="181" t="s">
        <v>43</v>
      </c>
      <c r="O150" s="64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4" t="s">
        <v>152</v>
      </c>
      <c r="AT150" s="184" t="s">
        <v>147</v>
      </c>
      <c r="AU150" s="184" t="s">
        <v>82</v>
      </c>
      <c r="AY150" s="17" t="s">
        <v>145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7" t="s">
        <v>80</v>
      </c>
      <c r="BK150" s="185">
        <f>ROUND(I150*H150,2)</f>
        <v>0</v>
      </c>
      <c r="BL150" s="17" t="s">
        <v>152</v>
      </c>
      <c r="BM150" s="184" t="s">
        <v>264</v>
      </c>
    </row>
    <row r="151" spans="1:47" s="2" customFormat="1" ht="11.25">
      <c r="A151" s="34"/>
      <c r="B151" s="35"/>
      <c r="C151" s="36"/>
      <c r="D151" s="186" t="s">
        <v>154</v>
      </c>
      <c r="E151" s="36"/>
      <c r="F151" s="187" t="s">
        <v>265</v>
      </c>
      <c r="G151" s="36"/>
      <c r="H151" s="36"/>
      <c r="I151" s="188"/>
      <c r="J151" s="36"/>
      <c r="K151" s="36"/>
      <c r="L151" s="39"/>
      <c r="M151" s="189"/>
      <c r="N151" s="190"/>
      <c r="O151" s="64"/>
      <c r="P151" s="64"/>
      <c r="Q151" s="64"/>
      <c r="R151" s="64"/>
      <c r="S151" s="64"/>
      <c r="T151" s="65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154</v>
      </c>
      <c r="AU151" s="17" t="s">
        <v>82</v>
      </c>
    </row>
    <row r="152" spans="2:51" s="13" customFormat="1" ht="11.25">
      <c r="B152" s="192"/>
      <c r="C152" s="193"/>
      <c r="D152" s="186" t="s">
        <v>158</v>
      </c>
      <c r="E152" s="194" t="s">
        <v>19</v>
      </c>
      <c r="F152" s="195" t="s">
        <v>219</v>
      </c>
      <c r="G152" s="193"/>
      <c r="H152" s="196">
        <v>3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158</v>
      </c>
      <c r="AU152" s="202" t="s">
        <v>82</v>
      </c>
      <c r="AV152" s="13" t="s">
        <v>82</v>
      </c>
      <c r="AW152" s="13" t="s">
        <v>33</v>
      </c>
      <c r="AX152" s="13" t="s">
        <v>72</v>
      </c>
      <c r="AY152" s="202" t="s">
        <v>145</v>
      </c>
    </row>
    <row r="153" spans="1:65" s="2" customFormat="1" ht="14.45" customHeight="1">
      <c r="A153" s="34"/>
      <c r="B153" s="35"/>
      <c r="C153" s="173" t="s">
        <v>7</v>
      </c>
      <c r="D153" s="173" t="s">
        <v>147</v>
      </c>
      <c r="E153" s="174" t="s">
        <v>266</v>
      </c>
      <c r="F153" s="175" t="s">
        <v>267</v>
      </c>
      <c r="G153" s="176" t="s">
        <v>173</v>
      </c>
      <c r="H153" s="177">
        <v>3</v>
      </c>
      <c r="I153" s="178"/>
      <c r="J153" s="179">
        <f>ROUND(I153*H153,2)</f>
        <v>0</v>
      </c>
      <c r="K153" s="175" t="s">
        <v>151</v>
      </c>
      <c r="L153" s="39"/>
      <c r="M153" s="180" t="s">
        <v>19</v>
      </c>
      <c r="N153" s="181" t="s">
        <v>43</v>
      </c>
      <c r="O153" s="64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4" t="s">
        <v>152</v>
      </c>
      <c r="AT153" s="184" t="s">
        <v>147</v>
      </c>
      <c r="AU153" s="184" t="s">
        <v>82</v>
      </c>
      <c r="AY153" s="17" t="s">
        <v>145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80</v>
      </c>
      <c r="BK153" s="185">
        <f>ROUND(I153*H153,2)</f>
        <v>0</v>
      </c>
      <c r="BL153" s="17" t="s">
        <v>152</v>
      </c>
      <c r="BM153" s="184" t="s">
        <v>268</v>
      </c>
    </row>
    <row r="154" spans="1:47" s="2" customFormat="1" ht="11.25">
      <c r="A154" s="34"/>
      <c r="B154" s="35"/>
      <c r="C154" s="36"/>
      <c r="D154" s="186" t="s">
        <v>154</v>
      </c>
      <c r="E154" s="36"/>
      <c r="F154" s="187" t="s">
        <v>269</v>
      </c>
      <c r="G154" s="36"/>
      <c r="H154" s="36"/>
      <c r="I154" s="188"/>
      <c r="J154" s="36"/>
      <c r="K154" s="36"/>
      <c r="L154" s="39"/>
      <c r="M154" s="189"/>
      <c r="N154" s="190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154</v>
      </c>
      <c r="AU154" s="17" t="s">
        <v>82</v>
      </c>
    </row>
    <row r="155" spans="2:51" s="13" customFormat="1" ht="11.25">
      <c r="B155" s="192"/>
      <c r="C155" s="193"/>
      <c r="D155" s="186" t="s">
        <v>158</v>
      </c>
      <c r="E155" s="194" t="s">
        <v>19</v>
      </c>
      <c r="F155" s="195" t="s">
        <v>225</v>
      </c>
      <c r="G155" s="193"/>
      <c r="H155" s="196">
        <v>3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158</v>
      </c>
      <c r="AU155" s="202" t="s">
        <v>82</v>
      </c>
      <c r="AV155" s="13" t="s">
        <v>82</v>
      </c>
      <c r="AW155" s="13" t="s">
        <v>33</v>
      </c>
      <c r="AX155" s="13" t="s">
        <v>72</v>
      </c>
      <c r="AY155" s="202" t="s">
        <v>145</v>
      </c>
    </row>
    <row r="156" spans="1:65" s="2" customFormat="1" ht="14.45" customHeight="1">
      <c r="A156" s="34"/>
      <c r="B156" s="35"/>
      <c r="C156" s="173" t="s">
        <v>270</v>
      </c>
      <c r="D156" s="173" t="s">
        <v>147</v>
      </c>
      <c r="E156" s="174" t="s">
        <v>271</v>
      </c>
      <c r="F156" s="175" t="s">
        <v>272</v>
      </c>
      <c r="G156" s="176" t="s">
        <v>150</v>
      </c>
      <c r="H156" s="177">
        <v>10020</v>
      </c>
      <c r="I156" s="178"/>
      <c r="J156" s="179">
        <f>ROUND(I156*H156,2)</f>
        <v>0</v>
      </c>
      <c r="K156" s="175" t="s">
        <v>151</v>
      </c>
      <c r="L156" s="39"/>
      <c r="M156" s="180" t="s">
        <v>19</v>
      </c>
      <c r="N156" s="181" t="s">
        <v>43</v>
      </c>
      <c r="O156" s="64"/>
      <c r="P156" s="182">
        <f>O156*H156</f>
        <v>0</v>
      </c>
      <c r="Q156" s="182">
        <v>0</v>
      </c>
      <c r="R156" s="182">
        <f>Q156*H156</f>
        <v>0</v>
      </c>
      <c r="S156" s="182">
        <v>0.44</v>
      </c>
      <c r="T156" s="183">
        <f>S156*H156</f>
        <v>4408.8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4" t="s">
        <v>152</v>
      </c>
      <c r="AT156" s="184" t="s">
        <v>147</v>
      </c>
      <c r="AU156" s="184" t="s">
        <v>82</v>
      </c>
      <c r="AY156" s="17" t="s">
        <v>145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80</v>
      </c>
      <c r="BK156" s="185">
        <f>ROUND(I156*H156,2)</f>
        <v>0</v>
      </c>
      <c r="BL156" s="17" t="s">
        <v>152</v>
      </c>
      <c r="BM156" s="184" t="s">
        <v>273</v>
      </c>
    </row>
    <row r="157" spans="1:47" s="2" customFormat="1" ht="19.5">
      <c r="A157" s="34"/>
      <c r="B157" s="35"/>
      <c r="C157" s="36"/>
      <c r="D157" s="186" t="s">
        <v>154</v>
      </c>
      <c r="E157" s="36"/>
      <c r="F157" s="187" t="s">
        <v>274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154</v>
      </c>
      <c r="AU157" s="17" t="s">
        <v>82</v>
      </c>
    </row>
    <row r="158" spans="2:51" s="13" customFormat="1" ht="11.25">
      <c r="B158" s="192"/>
      <c r="C158" s="193"/>
      <c r="D158" s="186" t="s">
        <v>158</v>
      </c>
      <c r="E158" s="194" t="s">
        <v>19</v>
      </c>
      <c r="F158" s="195" t="s">
        <v>275</v>
      </c>
      <c r="G158" s="193"/>
      <c r="H158" s="196">
        <v>10020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158</v>
      </c>
      <c r="AU158" s="202" t="s">
        <v>82</v>
      </c>
      <c r="AV158" s="13" t="s">
        <v>82</v>
      </c>
      <c r="AW158" s="13" t="s">
        <v>33</v>
      </c>
      <c r="AX158" s="13" t="s">
        <v>72</v>
      </c>
      <c r="AY158" s="202" t="s">
        <v>145</v>
      </c>
    </row>
    <row r="159" spans="2:63" s="12" customFormat="1" ht="22.9" customHeight="1">
      <c r="B159" s="157"/>
      <c r="C159" s="158"/>
      <c r="D159" s="159" t="s">
        <v>71</v>
      </c>
      <c r="E159" s="171" t="s">
        <v>178</v>
      </c>
      <c r="F159" s="171" t="s">
        <v>276</v>
      </c>
      <c r="G159" s="158"/>
      <c r="H159" s="158"/>
      <c r="I159" s="161"/>
      <c r="J159" s="172">
        <f>BK159</f>
        <v>0</v>
      </c>
      <c r="K159" s="158"/>
      <c r="L159" s="163"/>
      <c r="M159" s="164"/>
      <c r="N159" s="165"/>
      <c r="O159" s="165"/>
      <c r="P159" s="166">
        <f>SUM(P160:P162)</f>
        <v>0</v>
      </c>
      <c r="Q159" s="165"/>
      <c r="R159" s="166">
        <f>SUM(R160:R162)</f>
        <v>0</v>
      </c>
      <c r="S159" s="165"/>
      <c r="T159" s="167">
        <f>SUM(T160:T162)</f>
        <v>0</v>
      </c>
      <c r="AR159" s="168" t="s">
        <v>80</v>
      </c>
      <c r="AT159" s="169" t="s">
        <v>71</v>
      </c>
      <c r="AU159" s="169" t="s">
        <v>80</v>
      </c>
      <c r="AY159" s="168" t="s">
        <v>145</v>
      </c>
      <c r="BK159" s="170">
        <f>SUM(BK160:BK162)</f>
        <v>0</v>
      </c>
    </row>
    <row r="160" spans="1:65" s="2" customFormat="1" ht="14.45" customHeight="1">
      <c r="A160" s="34"/>
      <c r="B160" s="35"/>
      <c r="C160" s="173" t="s">
        <v>277</v>
      </c>
      <c r="D160" s="173" t="s">
        <v>147</v>
      </c>
      <c r="E160" s="174" t="s">
        <v>278</v>
      </c>
      <c r="F160" s="175" t="s">
        <v>279</v>
      </c>
      <c r="G160" s="176" t="s">
        <v>150</v>
      </c>
      <c r="H160" s="177">
        <v>10020</v>
      </c>
      <c r="I160" s="178"/>
      <c r="J160" s="179">
        <f>ROUND(I160*H160,2)</f>
        <v>0</v>
      </c>
      <c r="K160" s="175" t="s">
        <v>151</v>
      </c>
      <c r="L160" s="39"/>
      <c r="M160" s="180" t="s">
        <v>19</v>
      </c>
      <c r="N160" s="181" t="s">
        <v>43</v>
      </c>
      <c r="O160" s="64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4" t="s">
        <v>152</v>
      </c>
      <c r="AT160" s="184" t="s">
        <v>147</v>
      </c>
      <c r="AU160" s="184" t="s">
        <v>82</v>
      </c>
      <c r="AY160" s="17" t="s">
        <v>145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80</v>
      </c>
      <c r="BK160" s="185">
        <f>ROUND(I160*H160,2)</f>
        <v>0</v>
      </c>
      <c r="BL160" s="17" t="s">
        <v>152</v>
      </c>
      <c r="BM160" s="184" t="s">
        <v>280</v>
      </c>
    </row>
    <row r="161" spans="1:47" s="2" customFormat="1" ht="11.25">
      <c r="A161" s="34"/>
      <c r="B161" s="35"/>
      <c r="C161" s="36"/>
      <c r="D161" s="186" t="s">
        <v>154</v>
      </c>
      <c r="E161" s="36"/>
      <c r="F161" s="187" t="s">
        <v>281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154</v>
      </c>
      <c r="AU161" s="17" t="s">
        <v>82</v>
      </c>
    </row>
    <row r="162" spans="2:51" s="13" customFormat="1" ht="11.25">
      <c r="B162" s="192"/>
      <c r="C162" s="193"/>
      <c r="D162" s="186" t="s">
        <v>158</v>
      </c>
      <c r="E162" s="194" t="s">
        <v>19</v>
      </c>
      <c r="F162" s="195" t="s">
        <v>282</v>
      </c>
      <c r="G162" s="193"/>
      <c r="H162" s="196">
        <v>10020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158</v>
      </c>
      <c r="AU162" s="202" t="s">
        <v>82</v>
      </c>
      <c r="AV162" s="13" t="s">
        <v>82</v>
      </c>
      <c r="AW162" s="13" t="s">
        <v>33</v>
      </c>
      <c r="AX162" s="13" t="s">
        <v>72</v>
      </c>
      <c r="AY162" s="202" t="s">
        <v>145</v>
      </c>
    </row>
    <row r="163" spans="2:63" s="12" customFormat="1" ht="22.9" customHeight="1">
      <c r="B163" s="157"/>
      <c r="C163" s="158"/>
      <c r="D163" s="159" t="s">
        <v>71</v>
      </c>
      <c r="E163" s="171" t="s">
        <v>202</v>
      </c>
      <c r="F163" s="171" t="s">
        <v>283</v>
      </c>
      <c r="G163" s="158"/>
      <c r="H163" s="158"/>
      <c r="I163" s="161"/>
      <c r="J163" s="172">
        <f>BK163</f>
        <v>0</v>
      </c>
      <c r="K163" s="158"/>
      <c r="L163" s="163"/>
      <c r="M163" s="164"/>
      <c r="N163" s="165"/>
      <c r="O163" s="165"/>
      <c r="P163" s="166">
        <f>SUM(P164:P172)</f>
        <v>0</v>
      </c>
      <c r="Q163" s="165"/>
      <c r="R163" s="166">
        <f>SUM(R164:R172)</f>
        <v>47.7232</v>
      </c>
      <c r="S163" s="165"/>
      <c r="T163" s="167">
        <f>SUM(T164:T172)</f>
        <v>65.76</v>
      </c>
      <c r="AR163" s="168" t="s">
        <v>80</v>
      </c>
      <c r="AT163" s="169" t="s">
        <v>71</v>
      </c>
      <c r="AU163" s="169" t="s">
        <v>80</v>
      </c>
      <c r="AY163" s="168" t="s">
        <v>145</v>
      </c>
      <c r="BK163" s="170">
        <f>SUM(BK164:BK172)</f>
        <v>0</v>
      </c>
    </row>
    <row r="164" spans="1:65" s="2" customFormat="1" ht="14.45" customHeight="1">
      <c r="A164" s="34"/>
      <c r="B164" s="35"/>
      <c r="C164" s="173" t="s">
        <v>284</v>
      </c>
      <c r="D164" s="173" t="s">
        <v>147</v>
      </c>
      <c r="E164" s="174" t="s">
        <v>285</v>
      </c>
      <c r="F164" s="175" t="s">
        <v>286</v>
      </c>
      <c r="G164" s="176" t="s">
        <v>287</v>
      </c>
      <c r="H164" s="177">
        <v>32</v>
      </c>
      <c r="I164" s="178"/>
      <c r="J164" s="179">
        <f>ROUND(I164*H164,2)</f>
        <v>0</v>
      </c>
      <c r="K164" s="175" t="s">
        <v>151</v>
      </c>
      <c r="L164" s="39"/>
      <c r="M164" s="180" t="s">
        <v>19</v>
      </c>
      <c r="N164" s="181" t="s">
        <v>43</v>
      </c>
      <c r="O164" s="64"/>
      <c r="P164" s="182">
        <f>O164*H164</f>
        <v>0</v>
      </c>
      <c r="Q164" s="182">
        <v>0.88535</v>
      </c>
      <c r="R164" s="182">
        <f>Q164*H164</f>
        <v>28.3312</v>
      </c>
      <c r="S164" s="182">
        <v>0</v>
      </c>
      <c r="T164" s="18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4" t="s">
        <v>152</v>
      </c>
      <c r="AT164" s="184" t="s">
        <v>147</v>
      </c>
      <c r="AU164" s="184" t="s">
        <v>82</v>
      </c>
      <c r="AY164" s="17" t="s">
        <v>145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7" t="s">
        <v>80</v>
      </c>
      <c r="BK164" s="185">
        <f>ROUND(I164*H164,2)</f>
        <v>0</v>
      </c>
      <c r="BL164" s="17" t="s">
        <v>152</v>
      </c>
      <c r="BM164" s="184" t="s">
        <v>288</v>
      </c>
    </row>
    <row r="165" spans="1:47" s="2" customFormat="1" ht="11.25">
      <c r="A165" s="34"/>
      <c r="B165" s="35"/>
      <c r="C165" s="36"/>
      <c r="D165" s="186" t="s">
        <v>154</v>
      </c>
      <c r="E165" s="36"/>
      <c r="F165" s="187" t="s">
        <v>289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154</v>
      </c>
      <c r="AU165" s="17" t="s">
        <v>82</v>
      </c>
    </row>
    <row r="166" spans="2:51" s="13" customFormat="1" ht="11.25">
      <c r="B166" s="192"/>
      <c r="C166" s="193"/>
      <c r="D166" s="186" t="s">
        <v>158</v>
      </c>
      <c r="E166" s="194" t="s">
        <v>19</v>
      </c>
      <c r="F166" s="195" t="s">
        <v>290</v>
      </c>
      <c r="G166" s="193"/>
      <c r="H166" s="196">
        <v>32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158</v>
      </c>
      <c r="AU166" s="202" t="s">
        <v>82</v>
      </c>
      <c r="AV166" s="13" t="s">
        <v>82</v>
      </c>
      <c r="AW166" s="13" t="s">
        <v>33</v>
      </c>
      <c r="AX166" s="13" t="s">
        <v>72</v>
      </c>
      <c r="AY166" s="202" t="s">
        <v>145</v>
      </c>
    </row>
    <row r="167" spans="1:65" s="2" customFormat="1" ht="14.45" customHeight="1">
      <c r="A167" s="34"/>
      <c r="B167" s="35"/>
      <c r="C167" s="203" t="s">
        <v>291</v>
      </c>
      <c r="D167" s="203" t="s">
        <v>292</v>
      </c>
      <c r="E167" s="204" t="s">
        <v>293</v>
      </c>
      <c r="F167" s="205" t="s">
        <v>294</v>
      </c>
      <c r="G167" s="206" t="s">
        <v>287</v>
      </c>
      <c r="H167" s="207">
        <v>32.32</v>
      </c>
      <c r="I167" s="208"/>
      <c r="J167" s="209">
        <f>ROUND(I167*H167,2)</f>
        <v>0</v>
      </c>
      <c r="K167" s="205" t="s">
        <v>151</v>
      </c>
      <c r="L167" s="210"/>
      <c r="M167" s="211" t="s">
        <v>19</v>
      </c>
      <c r="N167" s="212" t="s">
        <v>43</v>
      </c>
      <c r="O167" s="64"/>
      <c r="P167" s="182">
        <f>O167*H167</f>
        <v>0</v>
      </c>
      <c r="Q167" s="182">
        <v>0.6</v>
      </c>
      <c r="R167" s="182">
        <f>Q167*H167</f>
        <v>19.392</v>
      </c>
      <c r="S167" s="182">
        <v>0</v>
      </c>
      <c r="T167" s="18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4" t="s">
        <v>196</v>
      </c>
      <c r="AT167" s="184" t="s">
        <v>292</v>
      </c>
      <c r="AU167" s="184" t="s">
        <v>82</v>
      </c>
      <c r="AY167" s="17" t="s">
        <v>145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7" t="s">
        <v>80</v>
      </c>
      <c r="BK167" s="185">
        <f>ROUND(I167*H167,2)</f>
        <v>0</v>
      </c>
      <c r="BL167" s="17" t="s">
        <v>152</v>
      </c>
      <c r="BM167" s="184" t="s">
        <v>295</v>
      </c>
    </row>
    <row r="168" spans="1:47" s="2" customFormat="1" ht="11.25">
      <c r="A168" s="34"/>
      <c r="B168" s="35"/>
      <c r="C168" s="36"/>
      <c r="D168" s="186" t="s">
        <v>154</v>
      </c>
      <c r="E168" s="36"/>
      <c r="F168" s="187" t="s">
        <v>294</v>
      </c>
      <c r="G168" s="36"/>
      <c r="H168" s="36"/>
      <c r="I168" s="188"/>
      <c r="J168" s="36"/>
      <c r="K168" s="36"/>
      <c r="L168" s="39"/>
      <c r="M168" s="189"/>
      <c r="N168" s="190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154</v>
      </c>
      <c r="AU168" s="17" t="s">
        <v>82</v>
      </c>
    </row>
    <row r="169" spans="2:51" s="13" customFormat="1" ht="11.25">
      <c r="B169" s="192"/>
      <c r="C169" s="193"/>
      <c r="D169" s="186" t="s">
        <v>158</v>
      </c>
      <c r="E169" s="193"/>
      <c r="F169" s="195" t="s">
        <v>296</v>
      </c>
      <c r="G169" s="193"/>
      <c r="H169" s="196">
        <v>32.32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158</v>
      </c>
      <c r="AU169" s="202" t="s">
        <v>82</v>
      </c>
      <c r="AV169" s="13" t="s">
        <v>82</v>
      </c>
      <c r="AW169" s="13" t="s">
        <v>4</v>
      </c>
      <c r="AX169" s="13" t="s">
        <v>80</v>
      </c>
      <c r="AY169" s="202" t="s">
        <v>145</v>
      </c>
    </row>
    <row r="170" spans="1:65" s="2" customFormat="1" ht="14.45" customHeight="1">
      <c r="A170" s="34"/>
      <c r="B170" s="35"/>
      <c r="C170" s="173" t="s">
        <v>297</v>
      </c>
      <c r="D170" s="173" t="s">
        <v>147</v>
      </c>
      <c r="E170" s="174" t="s">
        <v>298</v>
      </c>
      <c r="F170" s="175" t="s">
        <v>299</v>
      </c>
      <c r="G170" s="176" t="s">
        <v>287</v>
      </c>
      <c r="H170" s="177">
        <v>32</v>
      </c>
      <c r="I170" s="178"/>
      <c r="J170" s="179">
        <f>ROUND(I170*H170,2)</f>
        <v>0</v>
      </c>
      <c r="K170" s="175" t="s">
        <v>151</v>
      </c>
      <c r="L170" s="39"/>
      <c r="M170" s="180" t="s">
        <v>19</v>
      </c>
      <c r="N170" s="181" t="s">
        <v>43</v>
      </c>
      <c r="O170" s="64"/>
      <c r="P170" s="182">
        <f>O170*H170</f>
        <v>0</v>
      </c>
      <c r="Q170" s="182">
        <v>0</v>
      </c>
      <c r="R170" s="182">
        <f>Q170*H170</f>
        <v>0</v>
      </c>
      <c r="S170" s="182">
        <v>2.055</v>
      </c>
      <c r="T170" s="183">
        <f>S170*H170</f>
        <v>65.76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152</v>
      </c>
      <c r="AT170" s="184" t="s">
        <v>147</v>
      </c>
      <c r="AU170" s="184" t="s">
        <v>82</v>
      </c>
      <c r="AY170" s="17" t="s">
        <v>145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80</v>
      </c>
      <c r="BK170" s="185">
        <f>ROUND(I170*H170,2)</f>
        <v>0</v>
      </c>
      <c r="BL170" s="17" t="s">
        <v>152</v>
      </c>
      <c r="BM170" s="184" t="s">
        <v>300</v>
      </c>
    </row>
    <row r="171" spans="1:47" s="2" customFormat="1" ht="19.5">
      <c r="A171" s="34"/>
      <c r="B171" s="35"/>
      <c r="C171" s="36"/>
      <c r="D171" s="186" t="s">
        <v>154</v>
      </c>
      <c r="E171" s="36"/>
      <c r="F171" s="187" t="s">
        <v>301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154</v>
      </c>
      <c r="AU171" s="17" t="s">
        <v>82</v>
      </c>
    </row>
    <row r="172" spans="2:51" s="13" customFormat="1" ht="11.25">
      <c r="B172" s="192"/>
      <c r="C172" s="193"/>
      <c r="D172" s="186" t="s">
        <v>158</v>
      </c>
      <c r="E172" s="194" t="s">
        <v>19</v>
      </c>
      <c r="F172" s="195" t="s">
        <v>302</v>
      </c>
      <c r="G172" s="193"/>
      <c r="H172" s="196">
        <v>32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158</v>
      </c>
      <c r="AU172" s="202" t="s">
        <v>82</v>
      </c>
      <c r="AV172" s="13" t="s">
        <v>82</v>
      </c>
      <c r="AW172" s="13" t="s">
        <v>33</v>
      </c>
      <c r="AX172" s="13" t="s">
        <v>72</v>
      </c>
      <c r="AY172" s="202" t="s">
        <v>145</v>
      </c>
    </row>
    <row r="173" spans="2:63" s="12" customFormat="1" ht="22.9" customHeight="1">
      <c r="B173" s="157"/>
      <c r="C173" s="158"/>
      <c r="D173" s="159" t="s">
        <v>71</v>
      </c>
      <c r="E173" s="171" t="s">
        <v>303</v>
      </c>
      <c r="F173" s="171" t="s">
        <v>304</v>
      </c>
      <c r="G173" s="158"/>
      <c r="H173" s="158"/>
      <c r="I173" s="161"/>
      <c r="J173" s="172">
        <f>BK173</f>
        <v>0</v>
      </c>
      <c r="K173" s="158"/>
      <c r="L173" s="163"/>
      <c r="M173" s="164"/>
      <c r="N173" s="165"/>
      <c r="O173" s="165"/>
      <c r="P173" s="166">
        <f>SUM(P174:P185)</f>
        <v>0</v>
      </c>
      <c r="Q173" s="165"/>
      <c r="R173" s="166">
        <f>SUM(R174:R185)</f>
        <v>0</v>
      </c>
      <c r="S173" s="165"/>
      <c r="T173" s="167">
        <f>SUM(T174:T185)</f>
        <v>0</v>
      </c>
      <c r="AR173" s="168" t="s">
        <v>80</v>
      </c>
      <c r="AT173" s="169" t="s">
        <v>71</v>
      </c>
      <c r="AU173" s="169" t="s">
        <v>80</v>
      </c>
      <c r="AY173" s="168" t="s">
        <v>145</v>
      </c>
      <c r="BK173" s="170">
        <f>SUM(BK174:BK185)</f>
        <v>0</v>
      </c>
    </row>
    <row r="174" spans="1:65" s="2" customFormat="1" ht="14.45" customHeight="1">
      <c r="A174" s="34"/>
      <c r="B174" s="35"/>
      <c r="C174" s="173" t="s">
        <v>305</v>
      </c>
      <c r="D174" s="173" t="s">
        <v>147</v>
      </c>
      <c r="E174" s="174" t="s">
        <v>306</v>
      </c>
      <c r="F174" s="175" t="s">
        <v>307</v>
      </c>
      <c r="G174" s="176" t="s">
        <v>308</v>
      </c>
      <c r="H174" s="177">
        <v>4408.8</v>
      </c>
      <c r="I174" s="178"/>
      <c r="J174" s="179">
        <f>ROUND(I174*H174,2)</f>
        <v>0</v>
      </c>
      <c r="K174" s="175" t="s">
        <v>19</v>
      </c>
      <c r="L174" s="39"/>
      <c r="M174" s="180" t="s">
        <v>19</v>
      </c>
      <c r="N174" s="181" t="s">
        <v>43</v>
      </c>
      <c r="O174" s="64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152</v>
      </c>
      <c r="AT174" s="184" t="s">
        <v>147</v>
      </c>
      <c r="AU174" s="184" t="s">
        <v>82</v>
      </c>
      <c r="AY174" s="17" t="s">
        <v>145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7" t="s">
        <v>80</v>
      </c>
      <c r="BK174" s="185">
        <f>ROUND(I174*H174,2)</f>
        <v>0</v>
      </c>
      <c r="BL174" s="17" t="s">
        <v>152</v>
      </c>
      <c r="BM174" s="184" t="s">
        <v>309</v>
      </c>
    </row>
    <row r="175" spans="1:47" s="2" customFormat="1" ht="19.5">
      <c r="A175" s="34"/>
      <c r="B175" s="35"/>
      <c r="C175" s="36"/>
      <c r="D175" s="186" t="s">
        <v>154</v>
      </c>
      <c r="E175" s="36"/>
      <c r="F175" s="187" t="s">
        <v>310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154</v>
      </c>
      <c r="AU175" s="17" t="s">
        <v>82</v>
      </c>
    </row>
    <row r="176" spans="2:51" s="13" customFormat="1" ht="11.25">
      <c r="B176" s="192"/>
      <c r="C176" s="193"/>
      <c r="D176" s="186" t="s">
        <v>158</v>
      </c>
      <c r="E176" s="194" t="s">
        <v>19</v>
      </c>
      <c r="F176" s="195" t="s">
        <v>311</v>
      </c>
      <c r="G176" s="193"/>
      <c r="H176" s="196">
        <v>4408.8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158</v>
      </c>
      <c r="AU176" s="202" t="s">
        <v>82</v>
      </c>
      <c r="AV176" s="13" t="s">
        <v>82</v>
      </c>
      <c r="AW176" s="13" t="s">
        <v>33</v>
      </c>
      <c r="AX176" s="13" t="s">
        <v>72</v>
      </c>
      <c r="AY176" s="202" t="s">
        <v>145</v>
      </c>
    </row>
    <row r="177" spans="1:65" s="2" customFormat="1" ht="14.45" customHeight="1">
      <c r="A177" s="34"/>
      <c r="B177" s="35"/>
      <c r="C177" s="173" t="s">
        <v>312</v>
      </c>
      <c r="D177" s="173" t="s">
        <v>147</v>
      </c>
      <c r="E177" s="174" t="s">
        <v>313</v>
      </c>
      <c r="F177" s="175" t="s">
        <v>314</v>
      </c>
      <c r="G177" s="176" t="s">
        <v>308</v>
      </c>
      <c r="H177" s="177">
        <v>65.76</v>
      </c>
      <c r="I177" s="178"/>
      <c r="J177" s="179">
        <f>ROUND(I177*H177,2)</f>
        <v>0</v>
      </c>
      <c r="K177" s="175" t="s">
        <v>19</v>
      </c>
      <c r="L177" s="39"/>
      <c r="M177" s="180" t="s">
        <v>19</v>
      </c>
      <c r="N177" s="181" t="s">
        <v>43</v>
      </c>
      <c r="O177" s="64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152</v>
      </c>
      <c r="AT177" s="184" t="s">
        <v>147</v>
      </c>
      <c r="AU177" s="184" t="s">
        <v>82</v>
      </c>
      <c r="AY177" s="17" t="s">
        <v>145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80</v>
      </c>
      <c r="BK177" s="185">
        <f>ROUND(I177*H177,2)</f>
        <v>0</v>
      </c>
      <c r="BL177" s="17" t="s">
        <v>152</v>
      </c>
      <c r="BM177" s="184" t="s">
        <v>315</v>
      </c>
    </row>
    <row r="178" spans="1:47" s="2" customFormat="1" ht="19.5">
      <c r="A178" s="34"/>
      <c r="B178" s="35"/>
      <c r="C178" s="36"/>
      <c r="D178" s="186" t="s">
        <v>154</v>
      </c>
      <c r="E178" s="36"/>
      <c r="F178" s="187" t="s">
        <v>316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154</v>
      </c>
      <c r="AU178" s="17" t="s">
        <v>82</v>
      </c>
    </row>
    <row r="179" spans="2:51" s="13" customFormat="1" ht="11.25">
      <c r="B179" s="192"/>
      <c r="C179" s="193"/>
      <c r="D179" s="186" t="s">
        <v>158</v>
      </c>
      <c r="E179" s="194" t="s">
        <v>19</v>
      </c>
      <c r="F179" s="195" t="s">
        <v>317</v>
      </c>
      <c r="G179" s="193"/>
      <c r="H179" s="196">
        <v>65.76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158</v>
      </c>
      <c r="AU179" s="202" t="s">
        <v>82</v>
      </c>
      <c r="AV179" s="13" t="s">
        <v>82</v>
      </c>
      <c r="AW179" s="13" t="s">
        <v>33</v>
      </c>
      <c r="AX179" s="13" t="s">
        <v>72</v>
      </c>
      <c r="AY179" s="202" t="s">
        <v>145</v>
      </c>
    </row>
    <row r="180" spans="1:65" s="2" customFormat="1" ht="24.2" customHeight="1">
      <c r="A180" s="34"/>
      <c r="B180" s="35"/>
      <c r="C180" s="173" t="s">
        <v>318</v>
      </c>
      <c r="D180" s="173" t="s">
        <v>147</v>
      </c>
      <c r="E180" s="174" t="s">
        <v>319</v>
      </c>
      <c r="F180" s="175" t="s">
        <v>320</v>
      </c>
      <c r="G180" s="176" t="s">
        <v>308</v>
      </c>
      <c r="H180" s="177">
        <v>65.76</v>
      </c>
      <c r="I180" s="178"/>
      <c r="J180" s="179">
        <f>ROUND(I180*H180,2)</f>
        <v>0</v>
      </c>
      <c r="K180" s="175" t="s">
        <v>151</v>
      </c>
      <c r="L180" s="39"/>
      <c r="M180" s="180" t="s">
        <v>19</v>
      </c>
      <c r="N180" s="181" t="s">
        <v>43</v>
      </c>
      <c r="O180" s="64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152</v>
      </c>
      <c r="AT180" s="184" t="s">
        <v>147</v>
      </c>
      <c r="AU180" s="184" t="s">
        <v>82</v>
      </c>
      <c r="AY180" s="17" t="s">
        <v>145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80</v>
      </c>
      <c r="BK180" s="185">
        <f>ROUND(I180*H180,2)</f>
        <v>0</v>
      </c>
      <c r="BL180" s="17" t="s">
        <v>152</v>
      </c>
      <c r="BM180" s="184" t="s">
        <v>321</v>
      </c>
    </row>
    <row r="181" spans="1:47" s="2" customFormat="1" ht="19.5">
      <c r="A181" s="34"/>
      <c r="B181" s="35"/>
      <c r="C181" s="36"/>
      <c r="D181" s="186" t="s">
        <v>154</v>
      </c>
      <c r="E181" s="36"/>
      <c r="F181" s="187" t="s">
        <v>322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154</v>
      </c>
      <c r="AU181" s="17" t="s">
        <v>82</v>
      </c>
    </row>
    <row r="182" spans="2:51" s="13" customFormat="1" ht="11.25">
      <c r="B182" s="192"/>
      <c r="C182" s="193"/>
      <c r="D182" s="186" t="s">
        <v>158</v>
      </c>
      <c r="E182" s="194" t="s">
        <v>19</v>
      </c>
      <c r="F182" s="195" t="s">
        <v>317</v>
      </c>
      <c r="G182" s="193"/>
      <c r="H182" s="196">
        <v>65.76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158</v>
      </c>
      <c r="AU182" s="202" t="s">
        <v>82</v>
      </c>
      <c r="AV182" s="13" t="s">
        <v>82</v>
      </c>
      <c r="AW182" s="13" t="s">
        <v>33</v>
      </c>
      <c r="AX182" s="13" t="s">
        <v>72</v>
      </c>
      <c r="AY182" s="202" t="s">
        <v>145</v>
      </c>
    </row>
    <row r="183" spans="1:65" s="2" customFormat="1" ht="24.2" customHeight="1">
      <c r="A183" s="34"/>
      <c r="B183" s="35"/>
      <c r="C183" s="173" t="s">
        <v>323</v>
      </c>
      <c r="D183" s="173" t="s">
        <v>147</v>
      </c>
      <c r="E183" s="174" t="s">
        <v>324</v>
      </c>
      <c r="F183" s="175" t="s">
        <v>325</v>
      </c>
      <c r="G183" s="176" t="s">
        <v>308</v>
      </c>
      <c r="H183" s="177">
        <v>4408.8</v>
      </c>
      <c r="I183" s="178"/>
      <c r="J183" s="179">
        <f>ROUND(I183*H183,2)</f>
        <v>0</v>
      </c>
      <c r="K183" s="175" t="s">
        <v>151</v>
      </c>
      <c r="L183" s="39"/>
      <c r="M183" s="180" t="s">
        <v>19</v>
      </c>
      <c r="N183" s="181" t="s">
        <v>43</v>
      </c>
      <c r="O183" s="64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4" t="s">
        <v>152</v>
      </c>
      <c r="AT183" s="184" t="s">
        <v>147</v>
      </c>
      <c r="AU183" s="184" t="s">
        <v>82</v>
      </c>
      <c r="AY183" s="17" t="s">
        <v>145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7" t="s">
        <v>80</v>
      </c>
      <c r="BK183" s="185">
        <f>ROUND(I183*H183,2)</f>
        <v>0</v>
      </c>
      <c r="BL183" s="17" t="s">
        <v>152</v>
      </c>
      <c r="BM183" s="184" t="s">
        <v>326</v>
      </c>
    </row>
    <row r="184" spans="1:47" s="2" customFormat="1" ht="19.5">
      <c r="A184" s="34"/>
      <c r="B184" s="35"/>
      <c r="C184" s="36"/>
      <c r="D184" s="186" t="s">
        <v>154</v>
      </c>
      <c r="E184" s="36"/>
      <c r="F184" s="187" t="s">
        <v>325</v>
      </c>
      <c r="G184" s="36"/>
      <c r="H184" s="36"/>
      <c r="I184" s="188"/>
      <c r="J184" s="36"/>
      <c r="K184" s="36"/>
      <c r="L184" s="39"/>
      <c r="M184" s="189"/>
      <c r="N184" s="190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154</v>
      </c>
      <c r="AU184" s="17" t="s">
        <v>82</v>
      </c>
    </row>
    <row r="185" spans="2:51" s="13" customFormat="1" ht="11.25">
      <c r="B185" s="192"/>
      <c r="C185" s="193"/>
      <c r="D185" s="186" t="s">
        <v>158</v>
      </c>
      <c r="E185" s="194" t="s">
        <v>19</v>
      </c>
      <c r="F185" s="195" t="s">
        <v>311</v>
      </c>
      <c r="G185" s="193"/>
      <c r="H185" s="196">
        <v>4408.8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158</v>
      </c>
      <c r="AU185" s="202" t="s">
        <v>82</v>
      </c>
      <c r="AV185" s="13" t="s">
        <v>82</v>
      </c>
      <c r="AW185" s="13" t="s">
        <v>33</v>
      </c>
      <c r="AX185" s="13" t="s">
        <v>72</v>
      </c>
      <c r="AY185" s="202" t="s">
        <v>145</v>
      </c>
    </row>
    <row r="186" spans="2:63" s="12" customFormat="1" ht="22.9" customHeight="1">
      <c r="B186" s="157"/>
      <c r="C186" s="158"/>
      <c r="D186" s="159" t="s">
        <v>71</v>
      </c>
      <c r="E186" s="171" t="s">
        <v>327</v>
      </c>
      <c r="F186" s="171" t="s">
        <v>328</v>
      </c>
      <c r="G186" s="158"/>
      <c r="H186" s="158"/>
      <c r="I186" s="161"/>
      <c r="J186" s="172">
        <f>BK186</f>
        <v>0</v>
      </c>
      <c r="K186" s="158"/>
      <c r="L186" s="163"/>
      <c r="M186" s="164"/>
      <c r="N186" s="165"/>
      <c r="O186" s="165"/>
      <c r="P186" s="166">
        <f>SUM(P187:P188)</f>
        <v>0</v>
      </c>
      <c r="Q186" s="165"/>
      <c r="R186" s="166">
        <f>SUM(R187:R188)</f>
        <v>0</v>
      </c>
      <c r="S186" s="165"/>
      <c r="T186" s="167">
        <f>SUM(T187:T188)</f>
        <v>0</v>
      </c>
      <c r="AR186" s="168" t="s">
        <v>80</v>
      </c>
      <c r="AT186" s="169" t="s">
        <v>71</v>
      </c>
      <c r="AU186" s="169" t="s">
        <v>80</v>
      </c>
      <c r="AY186" s="168" t="s">
        <v>145</v>
      </c>
      <c r="BK186" s="170">
        <f>SUM(BK187:BK188)</f>
        <v>0</v>
      </c>
    </row>
    <row r="187" spans="1:65" s="2" customFormat="1" ht="14.45" customHeight="1">
      <c r="A187" s="34"/>
      <c r="B187" s="35"/>
      <c r="C187" s="173" t="s">
        <v>329</v>
      </c>
      <c r="D187" s="173" t="s">
        <v>147</v>
      </c>
      <c r="E187" s="174" t="s">
        <v>330</v>
      </c>
      <c r="F187" s="175" t="s">
        <v>331</v>
      </c>
      <c r="G187" s="176" t="s">
        <v>308</v>
      </c>
      <c r="H187" s="177">
        <v>47.723</v>
      </c>
      <c r="I187" s="178"/>
      <c r="J187" s="179">
        <f>ROUND(I187*H187,2)</f>
        <v>0</v>
      </c>
      <c r="K187" s="175" t="s">
        <v>151</v>
      </c>
      <c r="L187" s="39"/>
      <c r="M187" s="180" t="s">
        <v>19</v>
      </c>
      <c r="N187" s="181" t="s">
        <v>43</v>
      </c>
      <c r="O187" s="64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152</v>
      </c>
      <c r="AT187" s="184" t="s">
        <v>147</v>
      </c>
      <c r="AU187" s="184" t="s">
        <v>82</v>
      </c>
      <c r="AY187" s="17" t="s">
        <v>145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80</v>
      </c>
      <c r="BK187" s="185">
        <f>ROUND(I187*H187,2)</f>
        <v>0</v>
      </c>
      <c r="BL187" s="17" t="s">
        <v>152</v>
      </c>
      <c r="BM187" s="184" t="s">
        <v>332</v>
      </c>
    </row>
    <row r="188" spans="1:47" s="2" customFormat="1" ht="19.5">
      <c r="A188" s="34"/>
      <c r="B188" s="35"/>
      <c r="C188" s="36"/>
      <c r="D188" s="186" t="s">
        <v>154</v>
      </c>
      <c r="E188" s="36"/>
      <c r="F188" s="187" t="s">
        <v>333</v>
      </c>
      <c r="G188" s="36"/>
      <c r="H188" s="36"/>
      <c r="I188" s="188"/>
      <c r="J188" s="36"/>
      <c r="K188" s="36"/>
      <c r="L188" s="39"/>
      <c r="M188" s="213"/>
      <c r="N188" s="214"/>
      <c r="O188" s="215"/>
      <c r="P188" s="215"/>
      <c r="Q188" s="215"/>
      <c r="R188" s="215"/>
      <c r="S188" s="215"/>
      <c r="T188" s="216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154</v>
      </c>
      <c r="AU188" s="17" t="s">
        <v>82</v>
      </c>
    </row>
    <row r="189" spans="1:31" s="2" customFormat="1" ht="6.95" customHeight="1">
      <c r="A189" s="34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9"/>
      <c r="M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</sheetData>
  <sheetProtection algorithmName="SHA-512" hashValue="+1d9ZcClWhG1eWIrewOKOMGkctzuPXTSMRbM/sGvWK0FRiG/sDmwHgsF0QZVDW6aAA6MtwRjy822hJ2iPr75IQ==" saltValue="ugG58O6dDcKxGE6wsRU32Hfe0N0dYS0vZMZM6NOlyWrpztXGNMhtiHGIJ0oeD5SecBnQ8thcYUu1MkRlFYpLiA==" spinCount="100000" sheet="1" objects="1" scenarios="1" formatColumns="0" formatRows="0" autoFilter="0"/>
  <autoFilter ref="C84:K18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334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ROUND(J90,2)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ROUND((SUM(BE90:BE357)),2)</f>
        <v>0</v>
      </c>
      <c r="G33" s="34"/>
      <c r="H33" s="34"/>
      <c r="I33" s="118">
        <v>0.21</v>
      </c>
      <c r="J33" s="117">
        <f>ROUND(((SUM(BE90:BE357))*I33),2)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ROUND((SUM(BF90:BF357)),2)</f>
        <v>0</v>
      </c>
      <c r="G34" s="34"/>
      <c r="H34" s="34"/>
      <c r="I34" s="118">
        <v>0.15</v>
      </c>
      <c r="J34" s="117">
        <f>ROUND(((SUM(BF90:BF357))*I34),2)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ROUND((SUM(BG90:BG357)),2)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ROUND((SUM(BH90:BH357)),2)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ROUND((SUM(BI90:BI357)),2)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101.101 - Komunikace – Přeložka silnice II/187 Číhaň - Kolinec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J90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J91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J92</f>
        <v>0</v>
      </c>
      <c r="K61" s="141"/>
      <c r="L61" s="145"/>
    </row>
    <row r="62" spans="2:12" s="10" customFormat="1" ht="19.9" customHeight="1">
      <c r="B62" s="140"/>
      <c r="C62" s="141"/>
      <c r="D62" s="142" t="s">
        <v>335</v>
      </c>
      <c r="E62" s="143"/>
      <c r="F62" s="143"/>
      <c r="G62" s="143"/>
      <c r="H62" s="143"/>
      <c r="I62" s="143"/>
      <c r="J62" s="144">
        <f>J131</f>
        <v>0</v>
      </c>
      <c r="K62" s="141"/>
      <c r="L62" s="145"/>
    </row>
    <row r="63" spans="2:12" s="10" customFormat="1" ht="19.9" customHeight="1">
      <c r="B63" s="140"/>
      <c r="C63" s="141"/>
      <c r="D63" s="142" t="s">
        <v>336</v>
      </c>
      <c r="E63" s="143"/>
      <c r="F63" s="143"/>
      <c r="G63" s="143"/>
      <c r="H63" s="143"/>
      <c r="I63" s="143"/>
      <c r="J63" s="144">
        <f>J158</f>
        <v>0</v>
      </c>
      <c r="K63" s="141"/>
      <c r="L63" s="145"/>
    </row>
    <row r="64" spans="2:12" s="10" customFormat="1" ht="19.9" customHeight="1">
      <c r="B64" s="140"/>
      <c r="C64" s="141"/>
      <c r="D64" s="142" t="s">
        <v>337</v>
      </c>
      <c r="E64" s="143"/>
      <c r="F64" s="143"/>
      <c r="G64" s="143"/>
      <c r="H64" s="143"/>
      <c r="I64" s="143"/>
      <c r="J64" s="144">
        <f>J176</f>
        <v>0</v>
      </c>
      <c r="K64" s="141"/>
      <c r="L64" s="145"/>
    </row>
    <row r="65" spans="2:12" s="10" customFormat="1" ht="19.9" customHeight="1">
      <c r="B65" s="140"/>
      <c r="C65" s="141"/>
      <c r="D65" s="142" t="s">
        <v>126</v>
      </c>
      <c r="E65" s="143"/>
      <c r="F65" s="143"/>
      <c r="G65" s="143"/>
      <c r="H65" s="143"/>
      <c r="I65" s="143"/>
      <c r="J65" s="144">
        <f>J190</f>
        <v>0</v>
      </c>
      <c r="K65" s="141"/>
      <c r="L65" s="145"/>
    </row>
    <row r="66" spans="2:12" s="10" customFormat="1" ht="19.9" customHeight="1">
      <c r="B66" s="140"/>
      <c r="C66" s="141"/>
      <c r="D66" s="142" t="s">
        <v>127</v>
      </c>
      <c r="E66" s="143"/>
      <c r="F66" s="143"/>
      <c r="G66" s="143"/>
      <c r="H66" s="143"/>
      <c r="I66" s="143"/>
      <c r="J66" s="144">
        <f>J284</f>
        <v>0</v>
      </c>
      <c r="K66" s="141"/>
      <c r="L66" s="145"/>
    </row>
    <row r="67" spans="2:12" s="10" customFormat="1" ht="19.9" customHeight="1">
      <c r="B67" s="140"/>
      <c r="C67" s="141"/>
      <c r="D67" s="142" t="s">
        <v>128</v>
      </c>
      <c r="E67" s="143"/>
      <c r="F67" s="143"/>
      <c r="G67" s="143"/>
      <c r="H67" s="143"/>
      <c r="I67" s="143"/>
      <c r="J67" s="144">
        <f>J330</f>
        <v>0</v>
      </c>
      <c r="K67" s="141"/>
      <c r="L67" s="145"/>
    </row>
    <row r="68" spans="2:12" s="10" customFormat="1" ht="19.9" customHeight="1">
      <c r="B68" s="140"/>
      <c r="C68" s="141"/>
      <c r="D68" s="142" t="s">
        <v>129</v>
      </c>
      <c r="E68" s="143"/>
      <c r="F68" s="143"/>
      <c r="G68" s="143"/>
      <c r="H68" s="143"/>
      <c r="I68" s="143"/>
      <c r="J68" s="144">
        <f>J335</f>
        <v>0</v>
      </c>
      <c r="K68" s="141"/>
      <c r="L68" s="145"/>
    </row>
    <row r="69" spans="2:12" s="9" customFormat="1" ht="24.95" customHeight="1">
      <c r="B69" s="134"/>
      <c r="C69" s="135"/>
      <c r="D69" s="136" t="s">
        <v>338</v>
      </c>
      <c r="E69" s="137"/>
      <c r="F69" s="137"/>
      <c r="G69" s="137"/>
      <c r="H69" s="137"/>
      <c r="I69" s="137"/>
      <c r="J69" s="138">
        <f>J340</f>
        <v>0</v>
      </c>
      <c r="K69" s="135"/>
      <c r="L69" s="139"/>
    </row>
    <row r="70" spans="2:12" s="10" customFormat="1" ht="19.9" customHeight="1">
      <c r="B70" s="140"/>
      <c r="C70" s="141"/>
      <c r="D70" s="142" t="s">
        <v>339</v>
      </c>
      <c r="E70" s="143"/>
      <c r="F70" s="143"/>
      <c r="G70" s="143"/>
      <c r="H70" s="143"/>
      <c r="I70" s="143"/>
      <c r="J70" s="144">
        <f>J341</f>
        <v>0</v>
      </c>
      <c r="K70" s="141"/>
      <c r="L70" s="145"/>
    </row>
    <row r="71" spans="1:31" s="2" customFormat="1" ht="21.7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130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16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60" t="str">
        <f>E7</f>
        <v>Přeložka silnice II/187 – Číhaň - Kolinec</v>
      </c>
      <c r="F80" s="361"/>
      <c r="G80" s="361"/>
      <c r="H80" s="361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117</v>
      </c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17" t="str">
        <f>E9</f>
        <v>SO 101.101 - Komunikace – Přeložka silnice II/187 Číhaň - Kolinec</v>
      </c>
      <c r="F82" s="362"/>
      <c r="G82" s="362"/>
      <c r="H82" s="362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6"/>
      <c r="E84" s="36"/>
      <c r="F84" s="27" t="str">
        <f>F12</f>
        <v>mezi obcemi Číhaň – Kolinec</v>
      </c>
      <c r="G84" s="36"/>
      <c r="H84" s="36"/>
      <c r="I84" s="29" t="s">
        <v>23</v>
      </c>
      <c r="J84" s="59" t="str">
        <f>IF(J12="","",J12)</f>
        <v>31. 1. 2020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25</v>
      </c>
      <c r="D86" s="36"/>
      <c r="E86" s="36"/>
      <c r="F86" s="27" t="str">
        <f>E15</f>
        <v>SÚS Plzeňského kraje</v>
      </c>
      <c r="G86" s="36"/>
      <c r="H86" s="36"/>
      <c r="I86" s="29" t="s">
        <v>31</v>
      </c>
      <c r="J86" s="32" t="str">
        <f>E21</f>
        <v>VIN Consult, s. r. o.</v>
      </c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29</v>
      </c>
      <c r="D87" s="36"/>
      <c r="E87" s="36"/>
      <c r="F87" s="27" t="str">
        <f>IF(E18="","",E18)</f>
        <v>Vyplň údaj</v>
      </c>
      <c r="G87" s="36"/>
      <c r="H87" s="36"/>
      <c r="I87" s="29" t="s">
        <v>34</v>
      </c>
      <c r="J87" s="32" t="str">
        <f>E24</f>
        <v xml:space="preserve"> 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46"/>
      <c r="B89" s="147"/>
      <c r="C89" s="148" t="s">
        <v>131</v>
      </c>
      <c r="D89" s="149" t="s">
        <v>57</v>
      </c>
      <c r="E89" s="149" t="s">
        <v>53</v>
      </c>
      <c r="F89" s="149" t="s">
        <v>54</v>
      </c>
      <c r="G89" s="149" t="s">
        <v>132</v>
      </c>
      <c r="H89" s="149" t="s">
        <v>133</v>
      </c>
      <c r="I89" s="149" t="s">
        <v>134</v>
      </c>
      <c r="J89" s="149" t="s">
        <v>122</v>
      </c>
      <c r="K89" s="150" t="s">
        <v>135</v>
      </c>
      <c r="L89" s="151"/>
      <c r="M89" s="68" t="s">
        <v>19</v>
      </c>
      <c r="N89" s="69" t="s">
        <v>42</v>
      </c>
      <c r="O89" s="69" t="s">
        <v>136</v>
      </c>
      <c r="P89" s="69" t="s">
        <v>137</v>
      </c>
      <c r="Q89" s="69" t="s">
        <v>138</v>
      </c>
      <c r="R89" s="69" t="s">
        <v>139</v>
      </c>
      <c r="S89" s="69" t="s">
        <v>140</v>
      </c>
      <c r="T89" s="70" t="s">
        <v>141</v>
      </c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</row>
    <row r="90" spans="1:63" s="2" customFormat="1" ht="22.9" customHeight="1">
      <c r="A90" s="34"/>
      <c r="B90" s="35"/>
      <c r="C90" s="75" t="s">
        <v>142</v>
      </c>
      <c r="D90" s="36"/>
      <c r="E90" s="36"/>
      <c r="F90" s="36"/>
      <c r="G90" s="36"/>
      <c r="H90" s="36"/>
      <c r="I90" s="36"/>
      <c r="J90" s="152">
        <f>BK90</f>
        <v>0</v>
      </c>
      <c r="K90" s="36"/>
      <c r="L90" s="39"/>
      <c r="M90" s="71"/>
      <c r="N90" s="153"/>
      <c r="O90" s="72"/>
      <c r="P90" s="154">
        <f>P91+P340</f>
        <v>0</v>
      </c>
      <c r="Q90" s="72"/>
      <c r="R90" s="154">
        <f>R91+R340</f>
        <v>4477.569809760001</v>
      </c>
      <c r="S90" s="72"/>
      <c r="T90" s="155">
        <f>T91+T340</f>
        <v>172.8768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71</v>
      </c>
      <c r="AU90" s="17" t="s">
        <v>123</v>
      </c>
      <c r="BK90" s="156">
        <f>BK91+BK340</f>
        <v>0</v>
      </c>
    </row>
    <row r="91" spans="2:63" s="12" customFormat="1" ht="25.9" customHeight="1">
      <c r="B91" s="157"/>
      <c r="C91" s="158"/>
      <c r="D91" s="159" t="s">
        <v>71</v>
      </c>
      <c r="E91" s="160" t="s">
        <v>143</v>
      </c>
      <c r="F91" s="160" t="s">
        <v>144</v>
      </c>
      <c r="G91" s="158"/>
      <c r="H91" s="158"/>
      <c r="I91" s="161"/>
      <c r="J91" s="162">
        <f>BK91</f>
        <v>0</v>
      </c>
      <c r="K91" s="158"/>
      <c r="L91" s="163"/>
      <c r="M91" s="164"/>
      <c r="N91" s="165"/>
      <c r="O91" s="165"/>
      <c r="P91" s="166">
        <f>P92+P131+P158+P176+P190+P284+P330+P335</f>
        <v>0</v>
      </c>
      <c r="Q91" s="165"/>
      <c r="R91" s="166">
        <f>R92+R131+R158+R176+R190+R284+R330+R335</f>
        <v>4477.48280976</v>
      </c>
      <c r="S91" s="165"/>
      <c r="T91" s="167">
        <f>T92+T131+T158+T176+T190+T284+T330+T335</f>
        <v>172.8768</v>
      </c>
      <c r="AR91" s="168" t="s">
        <v>80</v>
      </c>
      <c r="AT91" s="169" t="s">
        <v>71</v>
      </c>
      <c r="AU91" s="169" t="s">
        <v>72</v>
      </c>
      <c r="AY91" s="168" t="s">
        <v>145</v>
      </c>
      <c r="BK91" s="170">
        <f>BK92+BK131+BK158+BK176+BK190+BK284+BK330+BK335</f>
        <v>0</v>
      </c>
    </row>
    <row r="92" spans="2:63" s="12" customFormat="1" ht="22.9" customHeight="1">
      <c r="B92" s="157"/>
      <c r="C92" s="158"/>
      <c r="D92" s="159" t="s">
        <v>71</v>
      </c>
      <c r="E92" s="171" t="s">
        <v>80</v>
      </c>
      <c r="F92" s="171" t="s">
        <v>146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SUM(P93:P130)</f>
        <v>0</v>
      </c>
      <c r="Q92" s="165"/>
      <c r="R92" s="166">
        <f>SUM(R93:R130)</f>
        <v>0.067305</v>
      </c>
      <c r="S92" s="165"/>
      <c r="T92" s="167">
        <f>SUM(T93:T130)</f>
        <v>172.8768</v>
      </c>
      <c r="AR92" s="168" t="s">
        <v>80</v>
      </c>
      <c r="AT92" s="169" t="s">
        <v>71</v>
      </c>
      <c r="AU92" s="169" t="s">
        <v>80</v>
      </c>
      <c r="AY92" s="168" t="s">
        <v>145</v>
      </c>
      <c r="BK92" s="170">
        <f>SUM(BK93:BK130)</f>
        <v>0</v>
      </c>
    </row>
    <row r="93" spans="1:65" s="2" customFormat="1" ht="14.45" customHeight="1">
      <c r="A93" s="34"/>
      <c r="B93" s="35"/>
      <c r="C93" s="173" t="s">
        <v>80</v>
      </c>
      <c r="D93" s="173" t="s">
        <v>147</v>
      </c>
      <c r="E93" s="174" t="s">
        <v>340</v>
      </c>
      <c r="F93" s="175" t="s">
        <v>341</v>
      </c>
      <c r="G93" s="176" t="s">
        <v>150</v>
      </c>
      <c r="H93" s="177">
        <v>960</v>
      </c>
      <c r="I93" s="178"/>
      <c r="J93" s="179">
        <f>ROUND(I93*H93,2)</f>
        <v>0</v>
      </c>
      <c r="K93" s="175" t="s">
        <v>151</v>
      </c>
      <c r="L93" s="39"/>
      <c r="M93" s="180" t="s">
        <v>19</v>
      </c>
      <c r="N93" s="181" t="s">
        <v>43</v>
      </c>
      <c r="O93" s="64"/>
      <c r="P93" s="182">
        <f>O93*H93</f>
        <v>0</v>
      </c>
      <c r="Q93" s="182">
        <v>4E-05</v>
      </c>
      <c r="R93" s="182">
        <f>Q93*H93</f>
        <v>0.038400000000000004</v>
      </c>
      <c r="S93" s="182">
        <v>0.103</v>
      </c>
      <c r="T93" s="183">
        <f>S93*H93</f>
        <v>98.88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152</v>
      </c>
      <c r="AT93" s="184" t="s">
        <v>147</v>
      </c>
      <c r="AU93" s="184" t="s">
        <v>82</v>
      </c>
      <c r="AY93" s="17" t="s">
        <v>145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80</v>
      </c>
      <c r="BK93" s="185">
        <f>ROUND(I93*H93,2)</f>
        <v>0</v>
      </c>
      <c r="BL93" s="17" t="s">
        <v>152</v>
      </c>
      <c r="BM93" s="184" t="s">
        <v>342</v>
      </c>
    </row>
    <row r="94" spans="1:47" s="2" customFormat="1" ht="19.5">
      <c r="A94" s="34"/>
      <c r="B94" s="35"/>
      <c r="C94" s="36"/>
      <c r="D94" s="186" t="s">
        <v>154</v>
      </c>
      <c r="E94" s="36"/>
      <c r="F94" s="187" t="s">
        <v>343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154</v>
      </c>
      <c r="AU94" s="17" t="s">
        <v>82</v>
      </c>
    </row>
    <row r="95" spans="2:51" s="13" customFormat="1" ht="11.25">
      <c r="B95" s="192"/>
      <c r="C95" s="193"/>
      <c r="D95" s="186" t="s">
        <v>158</v>
      </c>
      <c r="E95" s="194" t="s">
        <v>19</v>
      </c>
      <c r="F95" s="195" t="s">
        <v>344</v>
      </c>
      <c r="G95" s="193"/>
      <c r="H95" s="196">
        <v>960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158</v>
      </c>
      <c r="AU95" s="202" t="s">
        <v>82</v>
      </c>
      <c r="AV95" s="13" t="s">
        <v>82</v>
      </c>
      <c r="AW95" s="13" t="s">
        <v>33</v>
      </c>
      <c r="AX95" s="13" t="s">
        <v>72</v>
      </c>
      <c r="AY95" s="202" t="s">
        <v>145</v>
      </c>
    </row>
    <row r="96" spans="1:65" s="2" customFormat="1" ht="14.45" customHeight="1">
      <c r="A96" s="34"/>
      <c r="B96" s="35"/>
      <c r="C96" s="173" t="s">
        <v>82</v>
      </c>
      <c r="D96" s="173" t="s">
        <v>147</v>
      </c>
      <c r="E96" s="174" t="s">
        <v>345</v>
      </c>
      <c r="F96" s="175" t="s">
        <v>346</v>
      </c>
      <c r="G96" s="176" t="s">
        <v>150</v>
      </c>
      <c r="H96" s="177">
        <v>578.1</v>
      </c>
      <c r="I96" s="178"/>
      <c r="J96" s="179">
        <f>ROUND(I96*H96,2)</f>
        <v>0</v>
      </c>
      <c r="K96" s="175" t="s">
        <v>151</v>
      </c>
      <c r="L96" s="39"/>
      <c r="M96" s="180" t="s">
        <v>19</v>
      </c>
      <c r="N96" s="181" t="s">
        <v>43</v>
      </c>
      <c r="O96" s="64"/>
      <c r="P96" s="182">
        <f>O96*H96</f>
        <v>0</v>
      </c>
      <c r="Q96" s="182">
        <v>5E-05</v>
      </c>
      <c r="R96" s="182">
        <f>Q96*H96</f>
        <v>0.028905000000000004</v>
      </c>
      <c r="S96" s="182">
        <v>0.128</v>
      </c>
      <c r="T96" s="183">
        <f>S96*H96</f>
        <v>73.99680000000001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152</v>
      </c>
      <c r="AT96" s="184" t="s">
        <v>147</v>
      </c>
      <c r="AU96" s="184" t="s">
        <v>82</v>
      </c>
      <c r="AY96" s="17" t="s">
        <v>145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80</v>
      </c>
      <c r="BK96" s="185">
        <f>ROUND(I96*H96,2)</f>
        <v>0</v>
      </c>
      <c r="BL96" s="17" t="s">
        <v>152</v>
      </c>
      <c r="BM96" s="184" t="s">
        <v>347</v>
      </c>
    </row>
    <row r="97" spans="1:47" s="2" customFormat="1" ht="19.5">
      <c r="A97" s="34"/>
      <c r="B97" s="35"/>
      <c r="C97" s="36"/>
      <c r="D97" s="186" t="s">
        <v>154</v>
      </c>
      <c r="E97" s="36"/>
      <c r="F97" s="187" t="s">
        <v>348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154</v>
      </c>
      <c r="AU97" s="17" t="s">
        <v>82</v>
      </c>
    </row>
    <row r="98" spans="2:51" s="13" customFormat="1" ht="11.25">
      <c r="B98" s="192"/>
      <c r="C98" s="193"/>
      <c r="D98" s="186" t="s">
        <v>158</v>
      </c>
      <c r="E98" s="194" t="s">
        <v>19</v>
      </c>
      <c r="F98" s="195" t="s">
        <v>349</v>
      </c>
      <c r="G98" s="193"/>
      <c r="H98" s="196">
        <v>578.1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158</v>
      </c>
      <c r="AU98" s="202" t="s">
        <v>82</v>
      </c>
      <c r="AV98" s="13" t="s">
        <v>82</v>
      </c>
      <c r="AW98" s="13" t="s">
        <v>33</v>
      </c>
      <c r="AX98" s="13" t="s">
        <v>72</v>
      </c>
      <c r="AY98" s="202" t="s">
        <v>145</v>
      </c>
    </row>
    <row r="99" spans="1:65" s="2" customFormat="1" ht="14.45" customHeight="1">
      <c r="A99" s="34"/>
      <c r="B99" s="35"/>
      <c r="C99" s="173" t="s">
        <v>165</v>
      </c>
      <c r="D99" s="173" t="s">
        <v>147</v>
      </c>
      <c r="E99" s="174" t="s">
        <v>350</v>
      </c>
      <c r="F99" s="175" t="s">
        <v>351</v>
      </c>
      <c r="G99" s="176" t="s">
        <v>352</v>
      </c>
      <c r="H99" s="177">
        <v>78</v>
      </c>
      <c r="I99" s="178"/>
      <c r="J99" s="179">
        <f>ROUND(I99*H99,2)</f>
        <v>0</v>
      </c>
      <c r="K99" s="175" t="s">
        <v>151</v>
      </c>
      <c r="L99" s="39"/>
      <c r="M99" s="180" t="s">
        <v>19</v>
      </c>
      <c r="N99" s="181" t="s">
        <v>43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152</v>
      </c>
      <c r="AT99" s="184" t="s">
        <v>147</v>
      </c>
      <c r="AU99" s="184" t="s">
        <v>82</v>
      </c>
      <c r="AY99" s="17" t="s">
        <v>145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80</v>
      </c>
      <c r="BK99" s="185">
        <f>ROUND(I99*H99,2)</f>
        <v>0</v>
      </c>
      <c r="BL99" s="17" t="s">
        <v>152</v>
      </c>
      <c r="BM99" s="184" t="s">
        <v>353</v>
      </c>
    </row>
    <row r="100" spans="1:47" s="2" customFormat="1" ht="19.5">
      <c r="A100" s="34"/>
      <c r="B100" s="35"/>
      <c r="C100" s="36"/>
      <c r="D100" s="186" t="s">
        <v>154</v>
      </c>
      <c r="E100" s="36"/>
      <c r="F100" s="187" t="s">
        <v>354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154</v>
      </c>
      <c r="AU100" s="17" t="s">
        <v>82</v>
      </c>
    </row>
    <row r="101" spans="2:51" s="13" customFormat="1" ht="11.25">
      <c r="B101" s="192"/>
      <c r="C101" s="193"/>
      <c r="D101" s="186" t="s">
        <v>158</v>
      </c>
      <c r="E101" s="194" t="s">
        <v>19</v>
      </c>
      <c r="F101" s="195" t="s">
        <v>355</v>
      </c>
      <c r="G101" s="193"/>
      <c r="H101" s="196">
        <v>78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158</v>
      </c>
      <c r="AU101" s="202" t="s">
        <v>82</v>
      </c>
      <c r="AV101" s="13" t="s">
        <v>82</v>
      </c>
      <c r="AW101" s="13" t="s">
        <v>33</v>
      </c>
      <c r="AX101" s="13" t="s">
        <v>72</v>
      </c>
      <c r="AY101" s="202" t="s">
        <v>145</v>
      </c>
    </row>
    <row r="102" spans="1:65" s="2" customFormat="1" ht="24.2" customHeight="1">
      <c r="A102" s="34"/>
      <c r="B102" s="35"/>
      <c r="C102" s="173" t="s">
        <v>152</v>
      </c>
      <c r="D102" s="173" t="s">
        <v>147</v>
      </c>
      <c r="E102" s="174" t="s">
        <v>356</v>
      </c>
      <c r="F102" s="175" t="s">
        <v>357</v>
      </c>
      <c r="G102" s="176" t="s">
        <v>352</v>
      </c>
      <c r="H102" s="177">
        <v>13097.543</v>
      </c>
      <c r="I102" s="178"/>
      <c r="J102" s="179">
        <f>ROUND(I102*H102,2)</f>
        <v>0</v>
      </c>
      <c r="K102" s="175" t="s">
        <v>19</v>
      </c>
      <c r="L102" s="39"/>
      <c r="M102" s="180" t="s">
        <v>19</v>
      </c>
      <c r="N102" s="181" t="s">
        <v>43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152</v>
      </c>
      <c r="AT102" s="184" t="s">
        <v>147</v>
      </c>
      <c r="AU102" s="184" t="s">
        <v>82</v>
      </c>
      <c r="AY102" s="17" t="s">
        <v>145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80</v>
      </c>
      <c r="BK102" s="185">
        <f>ROUND(I102*H102,2)</f>
        <v>0</v>
      </c>
      <c r="BL102" s="17" t="s">
        <v>152</v>
      </c>
      <c r="BM102" s="184" t="s">
        <v>358</v>
      </c>
    </row>
    <row r="103" spans="1:47" s="2" customFormat="1" ht="19.5">
      <c r="A103" s="34"/>
      <c r="B103" s="35"/>
      <c r="C103" s="36"/>
      <c r="D103" s="186" t="s">
        <v>154</v>
      </c>
      <c r="E103" s="36"/>
      <c r="F103" s="187" t="s">
        <v>359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154</v>
      </c>
      <c r="AU103" s="17" t="s">
        <v>82</v>
      </c>
    </row>
    <row r="104" spans="1:47" s="2" customFormat="1" ht="58.5">
      <c r="A104" s="34"/>
      <c r="B104" s="35"/>
      <c r="C104" s="36"/>
      <c r="D104" s="186" t="s">
        <v>156</v>
      </c>
      <c r="E104" s="36"/>
      <c r="F104" s="191" t="s">
        <v>360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156</v>
      </c>
      <c r="AU104" s="17" t="s">
        <v>82</v>
      </c>
    </row>
    <row r="105" spans="2:51" s="13" customFormat="1" ht="11.25">
      <c r="B105" s="192"/>
      <c r="C105" s="193"/>
      <c r="D105" s="186" t="s">
        <v>158</v>
      </c>
      <c r="E105" s="194" t="s">
        <v>19</v>
      </c>
      <c r="F105" s="195" t="s">
        <v>361</v>
      </c>
      <c r="G105" s="193"/>
      <c r="H105" s="196">
        <v>3227.9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158</v>
      </c>
      <c r="AU105" s="202" t="s">
        <v>82</v>
      </c>
      <c r="AV105" s="13" t="s">
        <v>82</v>
      </c>
      <c r="AW105" s="13" t="s">
        <v>33</v>
      </c>
      <c r="AX105" s="13" t="s">
        <v>72</v>
      </c>
      <c r="AY105" s="202" t="s">
        <v>145</v>
      </c>
    </row>
    <row r="106" spans="2:51" s="13" customFormat="1" ht="11.25">
      <c r="B106" s="192"/>
      <c r="C106" s="193"/>
      <c r="D106" s="186" t="s">
        <v>158</v>
      </c>
      <c r="E106" s="194" t="s">
        <v>19</v>
      </c>
      <c r="F106" s="195" t="s">
        <v>362</v>
      </c>
      <c r="G106" s="193"/>
      <c r="H106" s="196">
        <v>9869.643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82</v>
      </c>
      <c r="AV106" s="13" t="s">
        <v>82</v>
      </c>
      <c r="AW106" s="13" t="s">
        <v>33</v>
      </c>
      <c r="AX106" s="13" t="s">
        <v>72</v>
      </c>
      <c r="AY106" s="202" t="s">
        <v>145</v>
      </c>
    </row>
    <row r="107" spans="1:65" s="2" customFormat="1" ht="24.2" customHeight="1">
      <c r="A107" s="34"/>
      <c r="B107" s="35"/>
      <c r="C107" s="173" t="s">
        <v>178</v>
      </c>
      <c r="D107" s="173" t="s">
        <v>147</v>
      </c>
      <c r="E107" s="174" t="s">
        <v>363</v>
      </c>
      <c r="F107" s="175" t="s">
        <v>364</v>
      </c>
      <c r="G107" s="176" t="s">
        <v>352</v>
      </c>
      <c r="H107" s="177">
        <v>78</v>
      </c>
      <c r="I107" s="178"/>
      <c r="J107" s="179">
        <f>ROUND(I107*H107,2)</f>
        <v>0</v>
      </c>
      <c r="K107" s="175" t="s">
        <v>19</v>
      </c>
      <c r="L107" s="39"/>
      <c r="M107" s="180" t="s">
        <v>19</v>
      </c>
      <c r="N107" s="181" t="s">
        <v>43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152</v>
      </c>
      <c r="AT107" s="184" t="s">
        <v>147</v>
      </c>
      <c r="AU107" s="184" t="s">
        <v>82</v>
      </c>
      <c r="AY107" s="17" t="s">
        <v>145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80</v>
      </c>
      <c r="BK107" s="185">
        <f>ROUND(I107*H107,2)</f>
        <v>0</v>
      </c>
      <c r="BL107" s="17" t="s">
        <v>152</v>
      </c>
      <c r="BM107" s="184" t="s">
        <v>365</v>
      </c>
    </row>
    <row r="108" spans="1:47" s="2" customFormat="1" ht="19.5">
      <c r="A108" s="34"/>
      <c r="B108" s="35"/>
      <c r="C108" s="36"/>
      <c r="D108" s="186" t="s">
        <v>154</v>
      </c>
      <c r="E108" s="36"/>
      <c r="F108" s="187" t="s">
        <v>366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154</v>
      </c>
      <c r="AU108" s="17" t="s">
        <v>82</v>
      </c>
    </row>
    <row r="109" spans="2:51" s="13" customFormat="1" ht="11.25">
      <c r="B109" s="192"/>
      <c r="C109" s="193"/>
      <c r="D109" s="186" t="s">
        <v>158</v>
      </c>
      <c r="E109" s="194" t="s">
        <v>19</v>
      </c>
      <c r="F109" s="195" t="s">
        <v>355</v>
      </c>
      <c r="G109" s="193"/>
      <c r="H109" s="196">
        <v>78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158</v>
      </c>
      <c r="AU109" s="202" t="s">
        <v>82</v>
      </c>
      <c r="AV109" s="13" t="s">
        <v>82</v>
      </c>
      <c r="AW109" s="13" t="s">
        <v>33</v>
      </c>
      <c r="AX109" s="13" t="s">
        <v>72</v>
      </c>
      <c r="AY109" s="202" t="s">
        <v>145</v>
      </c>
    </row>
    <row r="110" spans="1:65" s="2" customFormat="1" ht="14.45" customHeight="1">
      <c r="A110" s="34"/>
      <c r="B110" s="35"/>
      <c r="C110" s="173" t="s">
        <v>184</v>
      </c>
      <c r="D110" s="173" t="s">
        <v>147</v>
      </c>
      <c r="E110" s="174" t="s">
        <v>367</v>
      </c>
      <c r="F110" s="175" t="s">
        <v>368</v>
      </c>
      <c r="G110" s="176" t="s">
        <v>352</v>
      </c>
      <c r="H110" s="177">
        <v>13097.543</v>
      </c>
      <c r="I110" s="178"/>
      <c r="J110" s="179">
        <f>ROUND(I110*H110,2)</f>
        <v>0</v>
      </c>
      <c r="K110" s="175" t="s">
        <v>151</v>
      </c>
      <c r="L110" s="39"/>
      <c r="M110" s="180" t="s">
        <v>19</v>
      </c>
      <c r="N110" s="181" t="s">
        <v>43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152</v>
      </c>
      <c r="AT110" s="184" t="s">
        <v>147</v>
      </c>
      <c r="AU110" s="184" t="s">
        <v>82</v>
      </c>
      <c r="AY110" s="17" t="s">
        <v>145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80</v>
      </c>
      <c r="BK110" s="185">
        <f>ROUND(I110*H110,2)</f>
        <v>0</v>
      </c>
      <c r="BL110" s="17" t="s">
        <v>152</v>
      </c>
      <c r="BM110" s="184" t="s">
        <v>369</v>
      </c>
    </row>
    <row r="111" spans="1:47" s="2" customFormat="1" ht="19.5">
      <c r="A111" s="34"/>
      <c r="B111" s="35"/>
      <c r="C111" s="36"/>
      <c r="D111" s="186" t="s">
        <v>154</v>
      </c>
      <c r="E111" s="36"/>
      <c r="F111" s="187" t="s">
        <v>370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154</v>
      </c>
      <c r="AU111" s="17" t="s">
        <v>82</v>
      </c>
    </row>
    <row r="112" spans="1:47" s="2" customFormat="1" ht="19.5">
      <c r="A112" s="34"/>
      <c r="B112" s="35"/>
      <c r="C112" s="36"/>
      <c r="D112" s="186" t="s">
        <v>156</v>
      </c>
      <c r="E112" s="36"/>
      <c r="F112" s="191" t="s">
        <v>371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156</v>
      </c>
      <c r="AU112" s="17" t="s">
        <v>82</v>
      </c>
    </row>
    <row r="113" spans="2:51" s="13" customFormat="1" ht="11.25">
      <c r="B113" s="192"/>
      <c r="C113" s="193"/>
      <c r="D113" s="186" t="s">
        <v>158</v>
      </c>
      <c r="E113" s="194" t="s">
        <v>19</v>
      </c>
      <c r="F113" s="195" t="s">
        <v>361</v>
      </c>
      <c r="G113" s="193"/>
      <c r="H113" s="196">
        <v>3227.9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82</v>
      </c>
      <c r="AV113" s="13" t="s">
        <v>82</v>
      </c>
      <c r="AW113" s="13" t="s">
        <v>33</v>
      </c>
      <c r="AX113" s="13" t="s">
        <v>72</v>
      </c>
      <c r="AY113" s="202" t="s">
        <v>145</v>
      </c>
    </row>
    <row r="114" spans="2:51" s="13" customFormat="1" ht="11.25">
      <c r="B114" s="192"/>
      <c r="C114" s="193"/>
      <c r="D114" s="186" t="s">
        <v>158</v>
      </c>
      <c r="E114" s="194" t="s">
        <v>19</v>
      </c>
      <c r="F114" s="195" t="s">
        <v>372</v>
      </c>
      <c r="G114" s="193"/>
      <c r="H114" s="196">
        <v>9869.643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158</v>
      </c>
      <c r="AU114" s="202" t="s">
        <v>82</v>
      </c>
      <c r="AV114" s="13" t="s">
        <v>82</v>
      </c>
      <c r="AW114" s="13" t="s">
        <v>33</v>
      </c>
      <c r="AX114" s="13" t="s">
        <v>72</v>
      </c>
      <c r="AY114" s="202" t="s">
        <v>145</v>
      </c>
    </row>
    <row r="115" spans="1:65" s="2" customFormat="1" ht="14.45" customHeight="1">
      <c r="A115" s="34"/>
      <c r="B115" s="35"/>
      <c r="C115" s="173" t="s">
        <v>190</v>
      </c>
      <c r="D115" s="173" t="s">
        <v>147</v>
      </c>
      <c r="E115" s="174" t="s">
        <v>373</v>
      </c>
      <c r="F115" s="175" t="s">
        <v>374</v>
      </c>
      <c r="G115" s="176" t="s">
        <v>308</v>
      </c>
      <c r="H115" s="177">
        <v>140.4</v>
      </c>
      <c r="I115" s="178"/>
      <c r="J115" s="179">
        <f>ROUND(I115*H115,2)</f>
        <v>0</v>
      </c>
      <c r="K115" s="175" t="s">
        <v>151</v>
      </c>
      <c r="L115" s="39"/>
      <c r="M115" s="180" t="s">
        <v>19</v>
      </c>
      <c r="N115" s="181" t="s">
        <v>43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152</v>
      </c>
      <c r="AT115" s="184" t="s">
        <v>147</v>
      </c>
      <c r="AU115" s="184" t="s">
        <v>82</v>
      </c>
      <c r="AY115" s="17" t="s">
        <v>145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80</v>
      </c>
      <c r="BK115" s="185">
        <f>ROUND(I115*H115,2)</f>
        <v>0</v>
      </c>
      <c r="BL115" s="17" t="s">
        <v>152</v>
      </c>
      <c r="BM115" s="184" t="s">
        <v>375</v>
      </c>
    </row>
    <row r="116" spans="1:47" s="2" customFormat="1" ht="19.5">
      <c r="A116" s="34"/>
      <c r="B116" s="35"/>
      <c r="C116" s="36"/>
      <c r="D116" s="186" t="s">
        <v>154</v>
      </c>
      <c r="E116" s="36"/>
      <c r="F116" s="187" t="s">
        <v>325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154</v>
      </c>
      <c r="AU116" s="17" t="s">
        <v>82</v>
      </c>
    </row>
    <row r="117" spans="2:51" s="13" customFormat="1" ht="11.25">
      <c r="B117" s="192"/>
      <c r="C117" s="193"/>
      <c r="D117" s="186" t="s">
        <v>158</v>
      </c>
      <c r="E117" s="193"/>
      <c r="F117" s="195" t="s">
        <v>376</v>
      </c>
      <c r="G117" s="193"/>
      <c r="H117" s="196">
        <v>140.4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82</v>
      </c>
      <c r="AV117" s="13" t="s">
        <v>82</v>
      </c>
      <c r="AW117" s="13" t="s">
        <v>4</v>
      </c>
      <c r="AX117" s="13" t="s">
        <v>80</v>
      </c>
      <c r="AY117" s="202" t="s">
        <v>145</v>
      </c>
    </row>
    <row r="118" spans="1:65" s="2" customFormat="1" ht="14.45" customHeight="1">
      <c r="A118" s="34"/>
      <c r="B118" s="35"/>
      <c r="C118" s="173" t="s">
        <v>196</v>
      </c>
      <c r="D118" s="173" t="s">
        <v>147</v>
      </c>
      <c r="E118" s="174" t="s">
        <v>377</v>
      </c>
      <c r="F118" s="175" t="s">
        <v>378</v>
      </c>
      <c r="G118" s="176" t="s">
        <v>150</v>
      </c>
      <c r="H118" s="177">
        <v>46661.241</v>
      </c>
      <c r="I118" s="178"/>
      <c r="J118" s="179">
        <f>ROUND(I118*H118,2)</f>
        <v>0</v>
      </c>
      <c r="K118" s="175" t="s">
        <v>151</v>
      </c>
      <c r="L118" s="39"/>
      <c r="M118" s="180" t="s">
        <v>19</v>
      </c>
      <c r="N118" s="181" t="s">
        <v>43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152</v>
      </c>
      <c r="AT118" s="184" t="s">
        <v>147</v>
      </c>
      <c r="AU118" s="184" t="s">
        <v>82</v>
      </c>
      <c r="AY118" s="17" t="s">
        <v>145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152</v>
      </c>
      <c r="BM118" s="184" t="s">
        <v>379</v>
      </c>
    </row>
    <row r="119" spans="1:47" s="2" customFormat="1" ht="11.25">
      <c r="A119" s="34"/>
      <c r="B119" s="35"/>
      <c r="C119" s="36"/>
      <c r="D119" s="186" t="s">
        <v>154</v>
      </c>
      <c r="E119" s="36"/>
      <c r="F119" s="187" t="s">
        <v>380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154</v>
      </c>
      <c r="AU119" s="17" t="s">
        <v>82</v>
      </c>
    </row>
    <row r="120" spans="2:51" s="13" customFormat="1" ht="11.25">
      <c r="B120" s="192"/>
      <c r="C120" s="193"/>
      <c r="D120" s="186" t="s">
        <v>158</v>
      </c>
      <c r="E120" s="194" t="s">
        <v>19</v>
      </c>
      <c r="F120" s="195" t="s">
        <v>381</v>
      </c>
      <c r="G120" s="193"/>
      <c r="H120" s="196">
        <v>46661.241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158</v>
      </c>
      <c r="AU120" s="202" t="s">
        <v>82</v>
      </c>
      <c r="AV120" s="13" t="s">
        <v>82</v>
      </c>
      <c r="AW120" s="13" t="s">
        <v>33</v>
      </c>
      <c r="AX120" s="13" t="s">
        <v>72</v>
      </c>
      <c r="AY120" s="202" t="s">
        <v>145</v>
      </c>
    </row>
    <row r="121" spans="1:65" s="2" customFormat="1" ht="14.45" customHeight="1">
      <c r="A121" s="34"/>
      <c r="B121" s="35"/>
      <c r="C121" s="173" t="s">
        <v>202</v>
      </c>
      <c r="D121" s="173" t="s">
        <v>147</v>
      </c>
      <c r="E121" s="174" t="s">
        <v>382</v>
      </c>
      <c r="F121" s="175" t="s">
        <v>383</v>
      </c>
      <c r="G121" s="176" t="s">
        <v>150</v>
      </c>
      <c r="H121" s="177">
        <v>53892.72</v>
      </c>
      <c r="I121" s="178"/>
      <c r="J121" s="179">
        <f>ROUND(I121*H121,2)</f>
        <v>0</v>
      </c>
      <c r="K121" s="175" t="s">
        <v>151</v>
      </c>
      <c r="L121" s="39"/>
      <c r="M121" s="180" t="s">
        <v>19</v>
      </c>
      <c r="N121" s="181" t="s">
        <v>43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152</v>
      </c>
      <c r="AT121" s="184" t="s">
        <v>147</v>
      </c>
      <c r="AU121" s="184" t="s">
        <v>82</v>
      </c>
      <c r="AY121" s="17" t="s">
        <v>145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80</v>
      </c>
      <c r="BK121" s="185">
        <f>ROUND(I121*H121,2)</f>
        <v>0</v>
      </c>
      <c r="BL121" s="17" t="s">
        <v>152</v>
      </c>
      <c r="BM121" s="184" t="s">
        <v>384</v>
      </c>
    </row>
    <row r="122" spans="1:47" s="2" customFormat="1" ht="19.5">
      <c r="A122" s="34"/>
      <c r="B122" s="35"/>
      <c r="C122" s="36"/>
      <c r="D122" s="186" t="s">
        <v>154</v>
      </c>
      <c r="E122" s="36"/>
      <c r="F122" s="187" t="s">
        <v>385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154</v>
      </c>
      <c r="AU122" s="17" t="s">
        <v>82</v>
      </c>
    </row>
    <row r="123" spans="2:51" s="13" customFormat="1" ht="11.25">
      <c r="B123" s="192"/>
      <c r="C123" s="193"/>
      <c r="D123" s="186" t="s">
        <v>158</v>
      </c>
      <c r="E123" s="194" t="s">
        <v>19</v>
      </c>
      <c r="F123" s="195" t="s">
        <v>386</v>
      </c>
      <c r="G123" s="193"/>
      <c r="H123" s="196">
        <v>53892.72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82</v>
      </c>
      <c r="AV123" s="13" t="s">
        <v>82</v>
      </c>
      <c r="AW123" s="13" t="s">
        <v>33</v>
      </c>
      <c r="AX123" s="13" t="s">
        <v>72</v>
      </c>
      <c r="AY123" s="202" t="s">
        <v>145</v>
      </c>
    </row>
    <row r="124" spans="1:65" s="2" customFormat="1" ht="14.45" customHeight="1">
      <c r="A124" s="34"/>
      <c r="B124" s="35"/>
      <c r="C124" s="173" t="s">
        <v>208</v>
      </c>
      <c r="D124" s="173" t="s">
        <v>147</v>
      </c>
      <c r="E124" s="174" t="s">
        <v>387</v>
      </c>
      <c r="F124" s="175" t="s">
        <v>388</v>
      </c>
      <c r="G124" s="176" t="s">
        <v>150</v>
      </c>
      <c r="H124" s="177">
        <v>11904.9</v>
      </c>
      <c r="I124" s="178"/>
      <c r="J124" s="179">
        <f>ROUND(I124*H124,2)</f>
        <v>0</v>
      </c>
      <c r="K124" s="175" t="s">
        <v>151</v>
      </c>
      <c r="L124" s="39"/>
      <c r="M124" s="180" t="s">
        <v>19</v>
      </c>
      <c r="N124" s="181" t="s">
        <v>43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152</v>
      </c>
      <c r="AT124" s="184" t="s">
        <v>147</v>
      </c>
      <c r="AU124" s="184" t="s">
        <v>82</v>
      </c>
      <c r="AY124" s="17" t="s">
        <v>145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80</v>
      </c>
      <c r="BK124" s="185">
        <f>ROUND(I124*H124,2)</f>
        <v>0</v>
      </c>
      <c r="BL124" s="17" t="s">
        <v>152</v>
      </c>
      <c r="BM124" s="184" t="s">
        <v>389</v>
      </c>
    </row>
    <row r="125" spans="1:47" s="2" customFormat="1" ht="11.25">
      <c r="A125" s="34"/>
      <c r="B125" s="35"/>
      <c r="C125" s="36"/>
      <c r="D125" s="186" t="s">
        <v>154</v>
      </c>
      <c r="E125" s="36"/>
      <c r="F125" s="187" t="s">
        <v>390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154</v>
      </c>
      <c r="AU125" s="17" t="s">
        <v>82</v>
      </c>
    </row>
    <row r="126" spans="2:51" s="13" customFormat="1" ht="11.25">
      <c r="B126" s="192"/>
      <c r="C126" s="193"/>
      <c r="D126" s="186" t="s">
        <v>158</v>
      </c>
      <c r="E126" s="194" t="s">
        <v>19</v>
      </c>
      <c r="F126" s="195" t="s">
        <v>391</v>
      </c>
      <c r="G126" s="193"/>
      <c r="H126" s="196">
        <v>7833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82</v>
      </c>
      <c r="AV126" s="13" t="s">
        <v>82</v>
      </c>
      <c r="AW126" s="13" t="s">
        <v>33</v>
      </c>
      <c r="AX126" s="13" t="s">
        <v>72</v>
      </c>
      <c r="AY126" s="202" t="s">
        <v>145</v>
      </c>
    </row>
    <row r="127" spans="2:51" s="13" customFormat="1" ht="11.25">
      <c r="B127" s="192"/>
      <c r="C127" s="193"/>
      <c r="D127" s="186" t="s">
        <v>158</v>
      </c>
      <c r="E127" s="194" t="s">
        <v>19</v>
      </c>
      <c r="F127" s="195" t="s">
        <v>392</v>
      </c>
      <c r="G127" s="193"/>
      <c r="H127" s="196">
        <v>4071.9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33</v>
      </c>
      <c r="AX127" s="13" t="s">
        <v>72</v>
      </c>
      <c r="AY127" s="202" t="s">
        <v>145</v>
      </c>
    </row>
    <row r="128" spans="1:65" s="2" customFormat="1" ht="14.45" customHeight="1">
      <c r="A128" s="34"/>
      <c r="B128" s="35"/>
      <c r="C128" s="173" t="s">
        <v>214</v>
      </c>
      <c r="D128" s="173" t="s">
        <v>147</v>
      </c>
      <c r="E128" s="174" t="s">
        <v>393</v>
      </c>
      <c r="F128" s="175" t="s">
        <v>394</v>
      </c>
      <c r="G128" s="176" t="s">
        <v>150</v>
      </c>
      <c r="H128" s="177">
        <v>53892.72</v>
      </c>
      <c r="I128" s="178"/>
      <c r="J128" s="179">
        <f>ROUND(I128*H128,2)</f>
        <v>0</v>
      </c>
      <c r="K128" s="175" t="s">
        <v>151</v>
      </c>
      <c r="L128" s="39"/>
      <c r="M128" s="180" t="s">
        <v>19</v>
      </c>
      <c r="N128" s="181" t="s">
        <v>43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152</v>
      </c>
      <c r="AT128" s="184" t="s">
        <v>147</v>
      </c>
      <c r="AU128" s="184" t="s">
        <v>82</v>
      </c>
      <c r="AY128" s="17" t="s">
        <v>145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152</v>
      </c>
      <c r="BM128" s="184" t="s">
        <v>395</v>
      </c>
    </row>
    <row r="129" spans="1:47" s="2" customFormat="1" ht="11.25">
      <c r="A129" s="34"/>
      <c r="B129" s="35"/>
      <c r="C129" s="36"/>
      <c r="D129" s="186" t="s">
        <v>154</v>
      </c>
      <c r="E129" s="36"/>
      <c r="F129" s="187" t="s">
        <v>396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154</v>
      </c>
      <c r="AU129" s="17" t="s">
        <v>82</v>
      </c>
    </row>
    <row r="130" spans="2:51" s="13" customFormat="1" ht="11.25">
      <c r="B130" s="192"/>
      <c r="C130" s="193"/>
      <c r="D130" s="186" t="s">
        <v>158</v>
      </c>
      <c r="E130" s="194" t="s">
        <v>19</v>
      </c>
      <c r="F130" s="195" t="s">
        <v>386</v>
      </c>
      <c r="G130" s="193"/>
      <c r="H130" s="196">
        <v>53892.72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158</v>
      </c>
      <c r="AU130" s="202" t="s">
        <v>82</v>
      </c>
      <c r="AV130" s="13" t="s">
        <v>82</v>
      </c>
      <c r="AW130" s="13" t="s">
        <v>33</v>
      </c>
      <c r="AX130" s="13" t="s">
        <v>72</v>
      </c>
      <c r="AY130" s="202" t="s">
        <v>145</v>
      </c>
    </row>
    <row r="131" spans="2:63" s="12" customFormat="1" ht="22.9" customHeight="1">
      <c r="B131" s="157"/>
      <c r="C131" s="158"/>
      <c r="D131" s="159" t="s">
        <v>71</v>
      </c>
      <c r="E131" s="171" t="s">
        <v>82</v>
      </c>
      <c r="F131" s="171" t="s">
        <v>397</v>
      </c>
      <c r="G131" s="158"/>
      <c r="H131" s="158"/>
      <c r="I131" s="161"/>
      <c r="J131" s="172">
        <f>BK131</f>
        <v>0</v>
      </c>
      <c r="K131" s="158"/>
      <c r="L131" s="163"/>
      <c r="M131" s="164"/>
      <c r="N131" s="165"/>
      <c r="O131" s="165"/>
      <c r="P131" s="166">
        <f>SUM(P132:P157)</f>
        <v>0</v>
      </c>
      <c r="Q131" s="165"/>
      <c r="R131" s="166">
        <f>SUM(R132:R157)</f>
        <v>149.33765043999998</v>
      </c>
      <c r="S131" s="165"/>
      <c r="T131" s="167">
        <f>SUM(T132:T157)</f>
        <v>0</v>
      </c>
      <c r="AR131" s="168" t="s">
        <v>80</v>
      </c>
      <c r="AT131" s="169" t="s">
        <v>71</v>
      </c>
      <c r="AU131" s="169" t="s">
        <v>80</v>
      </c>
      <c r="AY131" s="168" t="s">
        <v>145</v>
      </c>
      <c r="BK131" s="170">
        <f>SUM(BK132:BK157)</f>
        <v>0</v>
      </c>
    </row>
    <row r="132" spans="1:65" s="2" customFormat="1" ht="14.45" customHeight="1">
      <c r="A132" s="34"/>
      <c r="B132" s="35"/>
      <c r="C132" s="173" t="s">
        <v>220</v>
      </c>
      <c r="D132" s="173" t="s">
        <v>147</v>
      </c>
      <c r="E132" s="174" t="s">
        <v>398</v>
      </c>
      <c r="F132" s="175" t="s">
        <v>399</v>
      </c>
      <c r="G132" s="176" t="s">
        <v>150</v>
      </c>
      <c r="H132" s="177">
        <v>1040</v>
      </c>
      <c r="I132" s="178"/>
      <c r="J132" s="179">
        <f>ROUND(I132*H132,2)</f>
        <v>0</v>
      </c>
      <c r="K132" s="175" t="s">
        <v>151</v>
      </c>
      <c r="L132" s="39"/>
      <c r="M132" s="180" t="s">
        <v>19</v>
      </c>
      <c r="N132" s="181" t="s">
        <v>43</v>
      </c>
      <c r="O132" s="64"/>
      <c r="P132" s="182">
        <f>O132*H132</f>
        <v>0</v>
      </c>
      <c r="Q132" s="182">
        <v>0.00031</v>
      </c>
      <c r="R132" s="182">
        <f>Q132*H132</f>
        <v>0.3224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152</v>
      </c>
      <c r="AT132" s="184" t="s">
        <v>147</v>
      </c>
      <c r="AU132" s="184" t="s">
        <v>82</v>
      </c>
      <c r="AY132" s="17" t="s">
        <v>145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80</v>
      </c>
      <c r="BK132" s="185">
        <f>ROUND(I132*H132,2)</f>
        <v>0</v>
      </c>
      <c r="BL132" s="17" t="s">
        <v>152</v>
      </c>
      <c r="BM132" s="184" t="s">
        <v>400</v>
      </c>
    </row>
    <row r="133" spans="1:47" s="2" customFormat="1" ht="19.5">
      <c r="A133" s="34"/>
      <c r="B133" s="35"/>
      <c r="C133" s="36"/>
      <c r="D133" s="186" t="s">
        <v>154</v>
      </c>
      <c r="E133" s="36"/>
      <c r="F133" s="187" t="s">
        <v>401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154</v>
      </c>
      <c r="AU133" s="17" t="s">
        <v>82</v>
      </c>
    </row>
    <row r="134" spans="2:51" s="13" customFormat="1" ht="11.25">
      <c r="B134" s="192"/>
      <c r="C134" s="193"/>
      <c r="D134" s="186" t="s">
        <v>158</v>
      </c>
      <c r="E134" s="194" t="s">
        <v>19</v>
      </c>
      <c r="F134" s="195" t="s">
        <v>402</v>
      </c>
      <c r="G134" s="193"/>
      <c r="H134" s="196">
        <v>1040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158</v>
      </c>
      <c r="AU134" s="202" t="s">
        <v>82</v>
      </c>
      <c r="AV134" s="13" t="s">
        <v>82</v>
      </c>
      <c r="AW134" s="13" t="s">
        <v>33</v>
      </c>
      <c r="AX134" s="13" t="s">
        <v>72</v>
      </c>
      <c r="AY134" s="202" t="s">
        <v>145</v>
      </c>
    </row>
    <row r="135" spans="1:65" s="2" customFormat="1" ht="14.45" customHeight="1">
      <c r="A135" s="34"/>
      <c r="B135" s="35"/>
      <c r="C135" s="203" t="s">
        <v>226</v>
      </c>
      <c r="D135" s="203" t="s">
        <v>292</v>
      </c>
      <c r="E135" s="204" t="s">
        <v>403</v>
      </c>
      <c r="F135" s="205" t="s">
        <v>404</v>
      </c>
      <c r="G135" s="206" t="s">
        <v>150</v>
      </c>
      <c r="H135" s="207">
        <v>1196</v>
      </c>
      <c r="I135" s="208"/>
      <c r="J135" s="209">
        <f>ROUND(I135*H135,2)</f>
        <v>0</v>
      </c>
      <c r="K135" s="205" t="s">
        <v>151</v>
      </c>
      <c r="L135" s="210"/>
      <c r="M135" s="211" t="s">
        <v>19</v>
      </c>
      <c r="N135" s="212" t="s">
        <v>43</v>
      </c>
      <c r="O135" s="64"/>
      <c r="P135" s="182">
        <f>O135*H135</f>
        <v>0</v>
      </c>
      <c r="Q135" s="182">
        <v>0.0003</v>
      </c>
      <c r="R135" s="182">
        <f>Q135*H135</f>
        <v>0.35879999999999995</v>
      </c>
      <c r="S135" s="182">
        <v>0</v>
      </c>
      <c r="T135" s="18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4" t="s">
        <v>196</v>
      </c>
      <c r="AT135" s="184" t="s">
        <v>292</v>
      </c>
      <c r="AU135" s="184" t="s">
        <v>82</v>
      </c>
      <c r="AY135" s="17" t="s">
        <v>145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7" t="s">
        <v>80</v>
      </c>
      <c r="BK135" s="185">
        <f>ROUND(I135*H135,2)</f>
        <v>0</v>
      </c>
      <c r="BL135" s="17" t="s">
        <v>152</v>
      </c>
      <c r="BM135" s="184" t="s">
        <v>405</v>
      </c>
    </row>
    <row r="136" spans="1:47" s="2" customFormat="1" ht="11.25">
      <c r="A136" s="34"/>
      <c r="B136" s="35"/>
      <c r="C136" s="36"/>
      <c r="D136" s="186" t="s">
        <v>154</v>
      </c>
      <c r="E136" s="36"/>
      <c r="F136" s="187" t="s">
        <v>404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154</v>
      </c>
      <c r="AU136" s="17" t="s">
        <v>82</v>
      </c>
    </row>
    <row r="137" spans="2:51" s="13" customFormat="1" ht="11.25">
      <c r="B137" s="192"/>
      <c r="C137" s="193"/>
      <c r="D137" s="186" t="s">
        <v>158</v>
      </c>
      <c r="E137" s="193"/>
      <c r="F137" s="195" t="s">
        <v>406</v>
      </c>
      <c r="G137" s="193"/>
      <c r="H137" s="196">
        <v>1196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82</v>
      </c>
      <c r="AV137" s="13" t="s">
        <v>82</v>
      </c>
      <c r="AW137" s="13" t="s">
        <v>4</v>
      </c>
      <c r="AX137" s="13" t="s">
        <v>80</v>
      </c>
      <c r="AY137" s="202" t="s">
        <v>145</v>
      </c>
    </row>
    <row r="138" spans="1:65" s="2" customFormat="1" ht="24.2" customHeight="1">
      <c r="A138" s="34"/>
      <c r="B138" s="35"/>
      <c r="C138" s="173" t="s">
        <v>232</v>
      </c>
      <c r="D138" s="173" t="s">
        <v>147</v>
      </c>
      <c r="E138" s="174" t="s">
        <v>407</v>
      </c>
      <c r="F138" s="175" t="s">
        <v>408</v>
      </c>
      <c r="G138" s="176" t="s">
        <v>287</v>
      </c>
      <c r="H138" s="177">
        <v>650</v>
      </c>
      <c r="I138" s="178"/>
      <c r="J138" s="179">
        <f>ROUND(I138*H138,2)</f>
        <v>0</v>
      </c>
      <c r="K138" s="175" t="s">
        <v>19</v>
      </c>
      <c r="L138" s="39"/>
      <c r="M138" s="180" t="s">
        <v>19</v>
      </c>
      <c r="N138" s="181" t="s">
        <v>43</v>
      </c>
      <c r="O138" s="64"/>
      <c r="P138" s="182">
        <f>O138*H138</f>
        <v>0</v>
      </c>
      <c r="Q138" s="182">
        <v>0.22657</v>
      </c>
      <c r="R138" s="182">
        <f>Q138*H138</f>
        <v>147.2705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152</v>
      </c>
      <c r="AT138" s="184" t="s">
        <v>147</v>
      </c>
      <c r="AU138" s="184" t="s">
        <v>82</v>
      </c>
      <c r="AY138" s="17" t="s">
        <v>145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80</v>
      </c>
      <c r="BK138" s="185">
        <f>ROUND(I138*H138,2)</f>
        <v>0</v>
      </c>
      <c r="BL138" s="17" t="s">
        <v>152</v>
      </c>
      <c r="BM138" s="184" t="s">
        <v>409</v>
      </c>
    </row>
    <row r="139" spans="1:47" s="2" customFormat="1" ht="19.5">
      <c r="A139" s="34"/>
      <c r="B139" s="35"/>
      <c r="C139" s="36"/>
      <c r="D139" s="186" t="s">
        <v>154</v>
      </c>
      <c r="E139" s="36"/>
      <c r="F139" s="187" t="s">
        <v>410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154</v>
      </c>
      <c r="AU139" s="17" t="s">
        <v>82</v>
      </c>
    </row>
    <row r="140" spans="2:51" s="13" customFormat="1" ht="11.25">
      <c r="B140" s="192"/>
      <c r="C140" s="193"/>
      <c r="D140" s="186" t="s">
        <v>158</v>
      </c>
      <c r="E140" s="194" t="s">
        <v>19</v>
      </c>
      <c r="F140" s="195" t="s">
        <v>411</v>
      </c>
      <c r="G140" s="193"/>
      <c r="H140" s="196">
        <v>650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158</v>
      </c>
      <c r="AU140" s="202" t="s">
        <v>82</v>
      </c>
      <c r="AV140" s="13" t="s">
        <v>82</v>
      </c>
      <c r="AW140" s="13" t="s">
        <v>33</v>
      </c>
      <c r="AX140" s="13" t="s">
        <v>72</v>
      </c>
      <c r="AY140" s="202" t="s">
        <v>145</v>
      </c>
    </row>
    <row r="141" spans="1:65" s="2" customFormat="1" ht="14.45" customHeight="1">
      <c r="A141" s="34"/>
      <c r="B141" s="35"/>
      <c r="C141" s="173" t="s">
        <v>8</v>
      </c>
      <c r="D141" s="173" t="s">
        <v>147</v>
      </c>
      <c r="E141" s="174" t="s">
        <v>412</v>
      </c>
      <c r="F141" s="175" t="s">
        <v>413</v>
      </c>
      <c r="G141" s="176" t="s">
        <v>352</v>
      </c>
      <c r="H141" s="177">
        <v>10.85</v>
      </c>
      <c r="I141" s="178"/>
      <c r="J141" s="179">
        <f>ROUND(I141*H141,2)</f>
        <v>0</v>
      </c>
      <c r="K141" s="175" t="s">
        <v>151</v>
      </c>
      <c r="L141" s="39"/>
      <c r="M141" s="180" t="s">
        <v>19</v>
      </c>
      <c r="N141" s="181" t="s">
        <v>43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152</v>
      </c>
      <c r="AT141" s="184" t="s">
        <v>147</v>
      </c>
      <c r="AU141" s="184" t="s">
        <v>82</v>
      </c>
      <c r="AY141" s="17" t="s">
        <v>145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80</v>
      </c>
      <c r="BK141" s="185">
        <f>ROUND(I141*H141,2)</f>
        <v>0</v>
      </c>
      <c r="BL141" s="17" t="s">
        <v>152</v>
      </c>
      <c r="BM141" s="184" t="s">
        <v>414</v>
      </c>
    </row>
    <row r="142" spans="1:47" s="2" customFormat="1" ht="11.25">
      <c r="A142" s="34"/>
      <c r="B142" s="35"/>
      <c r="C142" s="36"/>
      <c r="D142" s="186" t="s">
        <v>154</v>
      </c>
      <c r="E142" s="36"/>
      <c r="F142" s="187" t="s">
        <v>415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154</v>
      </c>
      <c r="AU142" s="17" t="s">
        <v>82</v>
      </c>
    </row>
    <row r="143" spans="2:51" s="14" customFormat="1" ht="11.25">
      <c r="B143" s="217"/>
      <c r="C143" s="218"/>
      <c r="D143" s="186" t="s">
        <v>158</v>
      </c>
      <c r="E143" s="219" t="s">
        <v>19</v>
      </c>
      <c r="F143" s="220" t="s">
        <v>416</v>
      </c>
      <c r="G143" s="218"/>
      <c r="H143" s="219" t="s">
        <v>19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158</v>
      </c>
      <c r="AU143" s="226" t="s">
        <v>82</v>
      </c>
      <c r="AV143" s="14" t="s">
        <v>80</v>
      </c>
      <c r="AW143" s="14" t="s">
        <v>33</v>
      </c>
      <c r="AX143" s="14" t="s">
        <v>72</v>
      </c>
      <c r="AY143" s="226" t="s">
        <v>145</v>
      </c>
    </row>
    <row r="144" spans="2:51" s="13" customFormat="1" ht="11.25">
      <c r="B144" s="192"/>
      <c r="C144" s="193"/>
      <c r="D144" s="186" t="s">
        <v>158</v>
      </c>
      <c r="E144" s="194" t="s">
        <v>19</v>
      </c>
      <c r="F144" s="195" t="s">
        <v>417</v>
      </c>
      <c r="G144" s="193"/>
      <c r="H144" s="196">
        <v>3.85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158</v>
      </c>
      <c r="AU144" s="202" t="s">
        <v>82</v>
      </c>
      <c r="AV144" s="13" t="s">
        <v>82</v>
      </c>
      <c r="AW144" s="13" t="s">
        <v>33</v>
      </c>
      <c r="AX144" s="13" t="s">
        <v>72</v>
      </c>
      <c r="AY144" s="202" t="s">
        <v>145</v>
      </c>
    </row>
    <row r="145" spans="2:51" s="13" customFormat="1" ht="11.25">
      <c r="B145" s="192"/>
      <c r="C145" s="193"/>
      <c r="D145" s="186" t="s">
        <v>158</v>
      </c>
      <c r="E145" s="194" t="s">
        <v>19</v>
      </c>
      <c r="F145" s="195" t="s">
        <v>418</v>
      </c>
      <c r="G145" s="193"/>
      <c r="H145" s="196">
        <v>7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158</v>
      </c>
      <c r="AU145" s="202" t="s">
        <v>82</v>
      </c>
      <c r="AV145" s="13" t="s">
        <v>82</v>
      </c>
      <c r="AW145" s="13" t="s">
        <v>33</v>
      </c>
      <c r="AX145" s="13" t="s">
        <v>72</v>
      </c>
      <c r="AY145" s="202" t="s">
        <v>145</v>
      </c>
    </row>
    <row r="146" spans="1:65" s="2" customFormat="1" ht="14.45" customHeight="1">
      <c r="A146" s="34"/>
      <c r="B146" s="35"/>
      <c r="C146" s="173" t="s">
        <v>241</v>
      </c>
      <c r="D146" s="173" t="s">
        <v>147</v>
      </c>
      <c r="E146" s="174" t="s">
        <v>419</v>
      </c>
      <c r="F146" s="175" t="s">
        <v>420</v>
      </c>
      <c r="G146" s="176" t="s">
        <v>150</v>
      </c>
      <c r="H146" s="177">
        <v>23.1</v>
      </c>
      <c r="I146" s="178"/>
      <c r="J146" s="179">
        <f>ROUND(I146*H146,2)</f>
        <v>0</v>
      </c>
      <c r="K146" s="175" t="s">
        <v>151</v>
      </c>
      <c r="L146" s="39"/>
      <c r="M146" s="180" t="s">
        <v>19</v>
      </c>
      <c r="N146" s="181" t="s">
        <v>43</v>
      </c>
      <c r="O146" s="64"/>
      <c r="P146" s="182">
        <f>O146*H146</f>
        <v>0</v>
      </c>
      <c r="Q146" s="182">
        <v>0.00144</v>
      </c>
      <c r="R146" s="182">
        <f>Q146*H146</f>
        <v>0.033264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152</v>
      </c>
      <c r="AT146" s="184" t="s">
        <v>147</v>
      </c>
      <c r="AU146" s="184" t="s">
        <v>82</v>
      </c>
      <c r="AY146" s="17" t="s">
        <v>145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80</v>
      </c>
      <c r="BK146" s="185">
        <f>ROUND(I146*H146,2)</f>
        <v>0</v>
      </c>
      <c r="BL146" s="17" t="s">
        <v>152</v>
      </c>
      <c r="BM146" s="184" t="s">
        <v>421</v>
      </c>
    </row>
    <row r="147" spans="1:47" s="2" customFormat="1" ht="11.25">
      <c r="A147" s="34"/>
      <c r="B147" s="35"/>
      <c r="C147" s="36"/>
      <c r="D147" s="186" t="s">
        <v>154</v>
      </c>
      <c r="E147" s="36"/>
      <c r="F147" s="187" t="s">
        <v>422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154</v>
      </c>
      <c r="AU147" s="17" t="s">
        <v>82</v>
      </c>
    </row>
    <row r="148" spans="2:51" s="14" customFormat="1" ht="11.25">
      <c r="B148" s="217"/>
      <c r="C148" s="218"/>
      <c r="D148" s="186" t="s">
        <v>158</v>
      </c>
      <c r="E148" s="219" t="s">
        <v>19</v>
      </c>
      <c r="F148" s="220" t="s">
        <v>416</v>
      </c>
      <c r="G148" s="218"/>
      <c r="H148" s="219" t="s">
        <v>19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158</v>
      </c>
      <c r="AU148" s="226" t="s">
        <v>82</v>
      </c>
      <c r="AV148" s="14" t="s">
        <v>80</v>
      </c>
      <c r="AW148" s="14" t="s">
        <v>33</v>
      </c>
      <c r="AX148" s="14" t="s">
        <v>72</v>
      </c>
      <c r="AY148" s="226" t="s">
        <v>145</v>
      </c>
    </row>
    <row r="149" spans="2:51" s="13" customFormat="1" ht="11.25">
      <c r="B149" s="192"/>
      <c r="C149" s="193"/>
      <c r="D149" s="186" t="s">
        <v>158</v>
      </c>
      <c r="E149" s="194" t="s">
        <v>19</v>
      </c>
      <c r="F149" s="195" t="s">
        <v>423</v>
      </c>
      <c r="G149" s="193"/>
      <c r="H149" s="196">
        <v>8.4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158</v>
      </c>
      <c r="AU149" s="202" t="s">
        <v>82</v>
      </c>
      <c r="AV149" s="13" t="s">
        <v>82</v>
      </c>
      <c r="AW149" s="13" t="s">
        <v>33</v>
      </c>
      <c r="AX149" s="13" t="s">
        <v>72</v>
      </c>
      <c r="AY149" s="202" t="s">
        <v>145</v>
      </c>
    </row>
    <row r="150" spans="2:51" s="13" customFormat="1" ht="11.25">
      <c r="B150" s="192"/>
      <c r="C150" s="193"/>
      <c r="D150" s="186" t="s">
        <v>158</v>
      </c>
      <c r="E150" s="194" t="s">
        <v>19</v>
      </c>
      <c r="F150" s="195" t="s">
        <v>424</v>
      </c>
      <c r="G150" s="193"/>
      <c r="H150" s="196">
        <v>14.7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158</v>
      </c>
      <c r="AU150" s="202" t="s">
        <v>82</v>
      </c>
      <c r="AV150" s="13" t="s">
        <v>82</v>
      </c>
      <c r="AW150" s="13" t="s">
        <v>33</v>
      </c>
      <c r="AX150" s="13" t="s">
        <v>72</v>
      </c>
      <c r="AY150" s="202" t="s">
        <v>145</v>
      </c>
    </row>
    <row r="151" spans="1:65" s="2" customFormat="1" ht="14.45" customHeight="1">
      <c r="A151" s="34"/>
      <c r="B151" s="35"/>
      <c r="C151" s="173" t="s">
        <v>246</v>
      </c>
      <c r="D151" s="173" t="s">
        <v>147</v>
      </c>
      <c r="E151" s="174" t="s">
        <v>425</v>
      </c>
      <c r="F151" s="175" t="s">
        <v>426</v>
      </c>
      <c r="G151" s="176" t="s">
        <v>150</v>
      </c>
      <c r="H151" s="177">
        <v>23.1</v>
      </c>
      <c r="I151" s="178"/>
      <c r="J151" s="179">
        <f>ROUND(I151*H151,2)</f>
        <v>0</v>
      </c>
      <c r="K151" s="175" t="s">
        <v>151</v>
      </c>
      <c r="L151" s="39"/>
      <c r="M151" s="180" t="s">
        <v>19</v>
      </c>
      <c r="N151" s="181" t="s">
        <v>43</v>
      </c>
      <c r="O151" s="64"/>
      <c r="P151" s="182">
        <f>O151*H151</f>
        <v>0</v>
      </c>
      <c r="Q151" s="182">
        <v>4E-05</v>
      </c>
      <c r="R151" s="182">
        <f>Q151*H151</f>
        <v>0.0009240000000000001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152</v>
      </c>
      <c r="AT151" s="184" t="s">
        <v>147</v>
      </c>
      <c r="AU151" s="184" t="s">
        <v>82</v>
      </c>
      <c r="AY151" s="17" t="s">
        <v>145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80</v>
      </c>
      <c r="BK151" s="185">
        <f>ROUND(I151*H151,2)</f>
        <v>0</v>
      </c>
      <c r="BL151" s="17" t="s">
        <v>152</v>
      </c>
      <c r="BM151" s="184" t="s">
        <v>427</v>
      </c>
    </row>
    <row r="152" spans="1:47" s="2" customFormat="1" ht="11.25">
      <c r="A152" s="34"/>
      <c r="B152" s="35"/>
      <c r="C152" s="36"/>
      <c r="D152" s="186" t="s">
        <v>154</v>
      </c>
      <c r="E152" s="36"/>
      <c r="F152" s="187" t="s">
        <v>428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154</v>
      </c>
      <c r="AU152" s="17" t="s">
        <v>82</v>
      </c>
    </row>
    <row r="153" spans="1:65" s="2" customFormat="1" ht="14.45" customHeight="1">
      <c r="A153" s="34"/>
      <c r="B153" s="35"/>
      <c r="C153" s="173" t="s">
        <v>251</v>
      </c>
      <c r="D153" s="173" t="s">
        <v>147</v>
      </c>
      <c r="E153" s="174" t="s">
        <v>429</v>
      </c>
      <c r="F153" s="175" t="s">
        <v>430</v>
      </c>
      <c r="G153" s="176" t="s">
        <v>308</v>
      </c>
      <c r="H153" s="177">
        <v>1.302</v>
      </c>
      <c r="I153" s="178"/>
      <c r="J153" s="179">
        <f>ROUND(I153*H153,2)</f>
        <v>0</v>
      </c>
      <c r="K153" s="175" t="s">
        <v>151</v>
      </c>
      <c r="L153" s="39"/>
      <c r="M153" s="180" t="s">
        <v>19</v>
      </c>
      <c r="N153" s="181" t="s">
        <v>43</v>
      </c>
      <c r="O153" s="64"/>
      <c r="P153" s="182">
        <f>O153*H153</f>
        <v>0</v>
      </c>
      <c r="Q153" s="182">
        <v>1.03822</v>
      </c>
      <c r="R153" s="182">
        <f>Q153*H153</f>
        <v>1.35176244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4" t="s">
        <v>152</v>
      </c>
      <c r="AT153" s="184" t="s">
        <v>147</v>
      </c>
      <c r="AU153" s="184" t="s">
        <v>82</v>
      </c>
      <c r="AY153" s="17" t="s">
        <v>145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80</v>
      </c>
      <c r="BK153" s="185">
        <f>ROUND(I153*H153,2)</f>
        <v>0</v>
      </c>
      <c r="BL153" s="17" t="s">
        <v>152</v>
      </c>
      <c r="BM153" s="184" t="s">
        <v>431</v>
      </c>
    </row>
    <row r="154" spans="1:47" s="2" customFormat="1" ht="11.25">
      <c r="A154" s="34"/>
      <c r="B154" s="35"/>
      <c r="C154" s="36"/>
      <c r="D154" s="186" t="s">
        <v>154</v>
      </c>
      <c r="E154" s="36"/>
      <c r="F154" s="187" t="s">
        <v>432</v>
      </c>
      <c r="G154" s="36"/>
      <c r="H154" s="36"/>
      <c r="I154" s="188"/>
      <c r="J154" s="36"/>
      <c r="K154" s="36"/>
      <c r="L154" s="39"/>
      <c r="M154" s="189"/>
      <c r="N154" s="190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154</v>
      </c>
      <c r="AU154" s="17" t="s">
        <v>82</v>
      </c>
    </row>
    <row r="155" spans="2:51" s="14" customFormat="1" ht="11.25">
      <c r="B155" s="217"/>
      <c r="C155" s="218"/>
      <c r="D155" s="186" t="s">
        <v>158</v>
      </c>
      <c r="E155" s="219" t="s">
        <v>19</v>
      </c>
      <c r="F155" s="220" t="s">
        <v>433</v>
      </c>
      <c r="G155" s="218"/>
      <c r="H155" s="219" t="s">
        <v>19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158</v>
      </c>
      <c r="AU155" s="226" t="s">
        <v>82</v>
      </c>
      <c r="AV155" s="14" t="s">
        <v>80</v>
      </c>
      <c r="AW155" s="14" t="s">
        <v>33</v>
      </c>
      <c r="AX155" s="14" t="s">
        <v>72</v>
      </c>
      <c r="AY155" s="226" t="s">
        <v>145</v>
      </c>
    </row>
    <row r="156" spans="2:51" s="13" customFormat="1" ht="11.25">
      <c r="B156" s="192"/>
      <c r="C156" s="193"/>
      <c r="D156" s="186" t="s">
        <v>158</v>
      </c>
      <c r="E156" s="194" t="s">
        <v>19</v>
      </c>
      <c r="F156" s="195" t="s">
        <v>434</v>
      </c>
      <c r="G156" s="193"/>
      <c r="H156" s="196">
        <v>0.462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158</v>
      </c>
      <c r="AU156" s="202" t="s">
        <v>82</v>
      </c>
      <c r="AV156" s="13" t="s">
        <v>82</v>
      </c>
      <c r="AW156" s="13" t="s">
        <v>33</v>
      </c>
      <c r="AX156" s="13" t="s">
        <v>72</v>
      </c>
      <c r="AY156" s="202" t="s">
        <v>145</v>
      </c>
    </row>
    <row r="157" spans="2:51" s="13" customFormat="1" ht="11.25">
      <c r="B157" s="192"/>
      <c r="C157" s="193"/>
      <c r="D157" s="186" t="s">
        <v>158</v>
      </c>
      <c r="E157" s="194" t="s">
        <v>19</v>
      </c>
      <c r="F157" s="195" t="s">
        <v>435</v>
      </c>
      <c r="G157" s="193"/>
      <c r="H157" s="196">
        <v>0.84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82</v>
      </c>
      <c r="AV157" s="13" t="s">
        <v>82</v>
      </c>
      <c r="AW157" s="13" t="s">
        <v>33</v>
      </c>
      <c r="AX157" s="13" t="s">
        <v>72</v>
      </c>
      <c r="AY157" s="202" t="s">
        <v>145</v>
      </c>
    </row>
    <row r="158" spans="2:63" s="12" customFormat="1" ht="22.9" customHeight="1">
      <c r="B158" s="157"/>
      <c r="C158" s="158"/>
      <c r="D158" s="159" t="s">
        <v>71</v>
      </c>
      <c r="E158" s="171" t="s">
        <v>165</v>
      </c>
      <c r="F158" s="171" t="s">
        <v>436</v>
      </c>
      <c r="G158" s="158"/>
      <c r="H158" s="158"/>
      <c r="I158" s="161"/>
      <c r="J158" s="172">
        <f>BK158</f>
        <v>0</v>
      </c>
      <c r="K158" s="158"/>
      <c r="L158" s="163"/>
      <c r="M158" s="164"/>
      <c r="N158" s="165"/>
      <c r="O158" s="165"/>
      <c r="P158" s="166">
        <f>SUM(P159:P175)</f>
        <v>0</v>
      </c>
      <c r="Q158" s="165"/>
      <c r="R158" s="166">
        <f>SUM(R159:R175)</f>
        <v>2.56286376</v>
      </c>
      <c r="S158" s="165"/>
      <c r="T158" s="167">
        <f>SUM(T159:T175)</f>
        <v>0</v>
      </c>
      <c r="AR158" s="168" t="s">
        <v>80</v>
      </c>
      <c r="AT158" s="169" t="s">
        <v>71</v>
      </c>
      <c r="AU158" s="169" t="s">
        <v>80</v>
      </c>
      <c r="AY158" s="168" t="s">
        <v>145</v>
      </c>
      <c r="BK158" s="170">
        <f>SUM(BK159:BK175)</f>
        <v>0</v>
      </c>
    </row>
    <row r="159" spans="1:65" s="2" customFormat="1" ht="14.45" customHeight="1">
      <c r="A159" s="34"/>
      <c r="B159" s="35"/>
      <c r="C159" s="173" t="s">
        <v>256</v>
      </c>
      <c r="D159" s="173" t="s">
        <v>147</v>
      </c>
      <c r="E159" s="174" t="s">
        <v>437</v>
      </c>
      <c r="F159" s="175" t="s">
        <v>438</v>
      </c>
      <c r="G159" s="176" t="s">
        <v>352</v>
      </c>
      <c r="H159" s="177">
        <v>17.903</v>
      </c>
      <c r="I159" s="178"/>
      <c r="J159" s="179">
        <f>ROUND(I159*H159,2)</f>
        <v>0</v>
      </c>
      <c r="K159" s="175" t="s">
        <v>151</v>
      </c>
      <c r="L159" s="39"/>
      <c r="M159" s="180" t="s">
        <v>19</v>
      </c>
      <c r="N159" s="181" t="s">
        <v>43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152</v>
      </c>
      <c r="AT159" s="184" t="s">
        <v>147</v>
      </c>
      <c r="AU159" s="184" t="s">
        <v>82</v>
      </c>
      <c r="AY159" s="17" t="s">
        <v>145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80</v>
      </c>
      <c r="BK159" s="185">
        <f>ROUND(I159*H159,2)</f>
        <v>0</v>
      </c>
      <c r="BL159" s="17" t="s">
        <v>152</v>
      </c>
      <c r="BM159" s="184" t="s">
        <v>439</v>
      </c>
    </row>
    <row r="160" spans="1:47" s="2" customFormat="1" ht="11.25">
      <c r="A160" s="34"/>
      <c r="B160" s="35"/>
      <c r="C160" s="36"/>
      <c r="D160" s="186" t="s">
        <v>154</v>
      </c>
      <c r="E160" s="36"/>
      <c r="F160" s="187" t="s">
        <v>440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154</v>
      </c>
      <c r="AU160" s="17" t="s">
        <v>82</v>
      </c>
    </row>
    <row r="161" spans="2:51" s="14" customFormat="1" ht="11.25">
      <c r="B161" s="217"/>
      <c r="C161" s="218"/>
      <c r="D161" s="186" t="s">
        <v>158</v>
      </c>
      <c r="E161" s="219" t="s">
        <v>19</v>
      </c>
      <c r="F161" s="220" t="s">
        <v>441</v>
      </c>
      <c r="G161" s="218"/>
      <c r="H161" s="219" t="s">
        <v>19</v>
      </c>
      <c r="I161" s="221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158</v>
      </c>
      <c r="AU161" s="226" t="s">
        <v>82</v>
      </c>
      <c r="AV161" s="14" t="s">
        <v>80</v>
      </c>
      <c r="AW161" s="14" t="s">
        <v>33</v>
      </c>
      <c r="AX161" s="14" t="s">
        <v>72</v>
      </c>
      <c r="AY161" s="226" t="s">
        <v>145</v>
      </c>
    </row>
    <row r="162" spans="2:51" s="13" customFormat="1" ht="11.25">
      <c r="B162" s="192"/>
      <c r="C162" s="193"/>
      <c r="D162" s="186" t="s">
        <v>158</v>
      </c>
      <c r="E162" s="194" t="s">
        <v>19</v>
      </c>
      <c r="F162" s="195" t="s">
        <v>442</v>
      </c>
      <c r="G162" s="193"/>
      <c r="H162" s="196">
        <v>6.353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158</v>
      </c>
      <c r="AU162" s="202" t="s">
        <v>82</v>
      </c>
      <c r="AV162" s="13" t="s">
        <v>82</v>
      </c>
      <c r="AW162" s="13" t="s">
        <v>33</v>
      </c>
      <c r="AX162" s="13" t="s">
        <v>72</v>
      </c>
      <c r="AY162" s="202" t="s">
        <v>145</v>
      </c>
    </row>
    <row r="163" spans="2:51" s="13" customFormat="1" ht="11.25">
      <c r="B163" s="192"/>
      <c r="C163" s="193"/>
      <c r="D163" s="186" t="s">
        <v>158</v>
      </c>
      <c r="E163" s="194" t="s">
        <v>19</v>
      </c>
      <c r="F163" s="195" t="s">
        <v>443</v>
      </c>
      <c r="G163" s="193"/>
      <c r="H163" s="196">
        <v>11.55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158</v>
      </c>
      <c r="AU163" s="202" t="s">
        <v>82</v>
      </c>
      <c r="AV163" s="13" t="s">
        <v>82</v>
      </c>
      <c r="AW163" s="13" t="s">
        <v>33</v>
      </c>
      <c r="AX163" s="13" t="s">
        <v>72</v>
      </c>
      <c r="AY163" s="202" t="s">
        <v>145</v>
      </c>
    </row>
    <row r="164" spans="1:65" s="2" customFormat="1" ht="14.45" customHeight="1">
      <c r="A164" s="34"/>
      <c r="B164" s="35"/>
      <c r="C164" s="173" t="s">
        <v>261</v>
      </c>
      <c r="D164" s="173" t="s">
        <v>147</v>
      </c>
      <c r="E164" s="174" t="s">
        <v>444</v>
      </c>
      <c r="F164" s="175" t="s">
        <v>445</v>
      </c>
      <c r="G164" s="176" t="s">
        <v>150</v>
      </c>
      <c r="H164" s="177">
        <v>134.85</v>
      </c>
      <c r="I164" s="178"/>
      <c r="J164" s="179">
        <f>ROUND(I164*H164,2)</f>
        <v>0</v>
      </c>
      <c r="K164" s="175" t="s">
        <v>151</v>
      </c>
      <c r="L164" s="39"/>
      <c r="M164" s="180" t="s">
        <v>19</v>
      </c>
      <c r="N164" s="181" t="s">
        <v>43</v>
      </c>
      <c r="O164" s="64"/>
      <c r="P164" s="182">
        <f>O164*H164</f>
        <v>0</v>
      </c>
      <c r="Q164" s="182">
        <v>0.00182</v>
      </c>
      <c r="R164" s="182">
        <f>Q164*H164</f>
        <v>0.24542699999999998</v>
      </c>
      <c r="S164" s="182">
        <v>0</v>
      </c>
      <c r="T164" s="18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4" t="s">
        <v>152</v>
      </c>
      <c r="AT164" s="184" t="s">
        <v>147</v>
      </c>
      <c r="AU164" s="184" t="s">
        <v>82</v>
      </c>
      <c r="AY164" s="17" t="s">
        <v>145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7" t="s">
        <v>80</v>
      </c>
      <c r="BK164" s="185">
        <f>ROUND(I164*H164,2)</f>
        <v>0</v>
      </c>
      <c r="BL164" s="17" t="s">
        <v>152</v>
      </c>
      <c r="BM164" s="184" t="s">
        <v>446</v>
      </c>
    </row>
    <row r="165" spans="1:47" s="2" customFormat="1" ht="11.25">
      <c r="A165" s="34"/>
      <c r="B165" s="35"/>
      <c r="C165" s="36"/>
      <c r="D165" s="186" t="s">
        <v>154</v>
      </c>
      <c r="E165" s="36"/>
      <c r="F165" s="187" t="s">
        <v>447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154</v>
      </c>
      <c r="AU165" s="17" t="s">
        <v>82</v>
      </c>
    </row>
    <row r="166" spans="2:51" s="14" customFormat="1" ht="11.25">
      <c r="B166" s="217"/>
      <c r="C166" s="218"/>
      <c r="D166" s="186" t="s">
        <v>158</v>
      </c>
      <c r="E166" s="219" t="s">
        <v>19</v>
      </c>
      <c r="F166" s="220" t="s">
        <v>441</v>
      </c>
      <c r="G166" s="218"/>
      <c r="H166" s="219" t="s">
        <v>19</v>
      </c>
      <c r="I166" s="221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158</v>
      </c>
      <c r="AU166" s="226" t="s">
        <v>82</v>
      </c>
      <c r="AV166" s="14" t="s">
        <v>80</v>
      </c>
      <c r="AW166" s="14" t="s">
        <v>33</v>
      </c>
      <c r="AX166" s="14" t="s">
        <v>72</v>
      </c>
      <c r="AY166" s="226" t="s">
        <v>145</v>
      </c>
    </row>
    <row r="167" spans="2:51" s="13" customFormat="1" ht="11.25">
      <c r="B167" s="192"/>
      <c r="C167" s="193"/>
      <c r="D167" s="186" t="s">
        <v>158</v>
      </c>
      <c r="E167" s="194" t="s">
        <v>19</v>
      </c>
      <c r="F167" s="195" t="s">
        <v>448</v>
      </c>
      <c r="G167" s="193"/>
      <c r="H167" s="196">
        <v>47.85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158</v>
      </c>
      <c r="AU167" s="202" t="s">
        <v>82</v>
      </c>
      <c r="AV167" s="13" t="s">
        <v>82</v>
      </c>
      <c r="AW167" s="13" t="s">
        <v>33</v>
      </c>
      <c r="AX167" s="13" t="s">
        <v>72</v>
      </c>
      <c r="AY167" s="202" t="s">
        <v>145</v>
      </c>
    </row>
    <row r="168" spans="2:51" s="13" customFormat="1" ht="11.25">
      <c r="B168" s="192"/>
      <c r="C168" s="193"/>
      <c r="D168" s="186" t="s">
        <v>158</v>
      </c>
      <c r="E168" s="194" t="s">
        <v>19</v>
      </c>
      <c r="F168" s="195" t="s">
        <v>449</v>
      </c>
      <c r="G168" s="193"/>
      <c r="H168" s="196">
        <v>87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158</v>
      </c>
      <c r="AU168" s="202" t="s">
        <v>82</v>
      </c>
      <c r="AV168" s="13" t="s">
        <v>82</v>
      </c>
      <c r="AW168" s="13" t="s">
        <v>33</v>
      </c>
      <c r="AX168" s="13" t="s">
        <v>72</v>
      </c>
      <c r="AY168" s="202" t="s">
        <v>145</v>
      </c>
    </row>
    <row r="169" spans="1:65" s="2" customFormat="1" ht="14.45" customHeight="1">
      <c r="A169" s="34"/>
      <c r="B169" s="35"/>
      <c r="C169" s="173" t="s">
        <v>7</v>
      </c>
      <c r="D169" s="173" t="s">
        <v>147</v>
      </c>
      <c r="E169" s="174" t="s">
        <v>450</v>
      </c>
      <c r="F169" s="175" t="s">
        <v>451</v>
      </c>
      <c r="G169" s="176" t="s">
        <v>150</v>
      </c>
      <c r="H169" s="177">
        <v>134.85</v>
      </c>
      <c r="I169" s="178"/>
      <c r="J169" s="179">
        <f>ROUND(I169*H169,2)</f>
        <v>0</v>
      </c>
      <c r="K169" s="175" t="s">
        <v>151</v>
      </c>
      <c r="L169" s="39"/>
      <c r="M169" s="180" t="s">
        <v>19</v>
      </c>
      <c r="N169" s="181" t="s">
        <v>43</v>
      </c>
      <c r="O169" s="64"/>
      <c r="P169" s="182">
        <f>O169*H169</f>
        <v>0</v>
      </c>
      <c r="Q169" s="182">
        <v>4E-05</v>
      </c>
      <c r="R169" s="182">
        <f>Q169*H169</f>
        <v>0.005394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152</v>
      </c>
      <c r="AT169" s="184" t="s">
        <v>147</v>
      </c>
      <c r="AU169" s="184" t="s">
        <v>82</v>
      </c>
      <c r="AY169" s="17" t="s">
        <v>145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80</v>
      </c>
      <c r="BK169" s="185">
        <f>ROUND(I169*H169,2)</f>
        <v>0</v>
      </c>
      <c r="BL169" s="17" t="s">
        <v>152</v>
      </c>
      <c r="BM169" s="184" t="s">
        <v>452</v>
      </c>
    </row>
    <row r="170" spans="1:47" s="2" customFormat="1" ht="11.25">
      <c r="A170" s="34"/>
      <c r="B170" s="35"/>
      <c r="C170" s="36"/>
      <c r="D170" s="186" t="s">
        <v>154</v>
      </c>
      <c r="E170" s="36"/>
      <c r="F170" s="187" t="s">
        <v>453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154</v>
      </c>
      <c r="AU170" s="17" t="s">
        <v>82</v>
      </c>
    </row>
    <row r="171" spans="1:65" s="2" customFormat="1" ht="14.45" customHeight="1">
      <c r="A171" s="34"/>
      <c r="B171" s="35"/>
      <c r="C171" s="173" t="s">
        <v>270</v>
      </c>
      <c r="D171" s="173" t="s">
        <v>147</v>
      </c>
      <c r="E171" s="174" t="s">
        <v>454</v>
      </c>
      <c r="F171" s="175" t="s">
        <v>455</v>
      </c>
      <c r="G171" s="176" t="s">
        <v>308</v>
      </c>
      <c r="H171" s="177">
        <v>2.148</v>
      </c>
      <c r="I171" s="178"/>
      <c r="J171" s="179">
        <f>ROUND(I171*H171,2)</f>
        <v>0</v>
      </c>
      <c r="K171" s="175" t="s">
        <v>151</v>
      </c>
      <c r="L171" s="39"/>
      <c r="M171" s="180" t="s">
        <v>19</v>
      </c>
      <c r="N171" s="181" t="s">
        <v>43</v>
      </c>
      <c r="O171" s="64"/>
      <c r="P171" s="182">
        <f>O171*H171</f>
        <v>0</v>
      </c>
      <c r="Q171" s="182">
        <v>1.07637</v>
      </c>
      <c r="R171" s="182">
        <f>Q171*H171</f>
        <v>2.31204276</v>
      </c>
      <c r="S171" s="182">
        <v>0</v>
      </c>
      <c r="T171" s="18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4" t="s">
        <v>152</v>
      </c>
      <c r="AT171" s="184" t="s">
        <v>147</v>
      </c>
      <c r="AU171" s="184" t="s">
        <v>82</v>
      </c>
      <c r="AY171" s="17" t="s">
        <v>145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7" t="s">
        <v>80</v>
      </c>
      <c r="BK171" s="185">
        <f>ROUND(I171*H171,2)</f>
        <v>0</v>
      </c>
      <c r="BL171" s="17" t="s">
        <v>152</v>
      </c>
      <c r="BM171" s="184" t="s">
        <v>456</v>
      </c>
    </row>
    <row r="172" spans="1:47" s="2" customFormat="1" ht="19.5">
      <c r="A172" s="34"/>
      <c r="B172" s="35"/>
      <c r="C172" s="36"/>
      <c r="D172" s="186" t="s">
        <v>154</v>
      </c>
      <c r="E172" s="36"/>
      <c r="F172" s="187" t="s">
        <v>457</v>
      </c>
      <c r="G172" s="36"/>
      <c r="H172" s="36"/>
      <c r="I172" s="188"/>
      <c r="J172" s="36"/>
      <c r="K172" s="36"/>
      <c r="L172" s="39"/>
      <c r="M172" s="189"/>
      <c r="N172" s="190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154</v>
      </c>
      <c r="AU172" s="17" t="s">
        <v>82</v>
      </c>
    </row>
    <row r="173" spans="2:51" s="14" customFormat="1" ht="11.25">
      <c r="B173" s="217"/>
      <c r="C173" s="218"/>
      <c r="D173" s="186" t="s">
        <v>158</v>
      </c>
      <c r="E173" s="219" t="s">
        <v>19</v>
      </c>
      <c r="F173" s="220" t="s">
        <v>458</v>
      </c>
      <c r="G173" s="218"/>
      <c r="H173" s="219" t="s">
        <v>19</v>
      </c>
      <c r="I173" s="221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158</v>
      </c>
      <c r="AU173" s="226" t="s">
        <v>82</v>
      </c>
      <c r="AV173" s="14" t="s">
        <v>80</v>
      </c>
      <c r="AW173" s="14" t="s">
        <v>33</v>
      </c>
      <c r="AX173" s="14" t="s">
        <v>72</v>
      </c>
      <c r="AY173" s="226" t="s">
        <v>145</v>
      </c>
    </row>
    <row r="174" spans="2:51" s="13" customFormat="1" ht="11.25">
      <c r="B174" s="192"/>
      <c r="C174" s="193"/>
      <c r="D174" s="186" t="s">
        <v>158</v>
      </c>
      <c r="E174" s="194" t="s">
        <v>19</v>
      </c>
      <c r="F174" s="195" t="s">
        <v>459</v>
      </c>
      <c r="G174" s="193"/>
      <c r="H174" s="196">
        <v>0.762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158</v>
      </c>
      <c r="AU174" s="202" t="s">
        <v>82</v>
      </c>
      <c r="AV174" s="13" t="s">
        <v>82</v>
      </c>
      <c r="AW174" s="13" t="s">
        <v>33</v>
      </c>
      <c r="AX174" s="13" t="s">
        <v>72</v>
      </c>
      <c r="AY174" s="202" t="s">
        <v>145</v>
      </c>
    </row>
    <row r="175" spans="2:51" s="13" customFormat="1" ht="11.25">
      <c r="B175" s="192"/>
      <c r="C175" s="193"/>
      <c r="D175" s="186" t="s">
        <v>158</v>
      </c>
      <c r="E175" s="194" t="s">
        <v>19</v>
      </c>
      <c r="F175" s="195" t="s">
        <v>460</v>
      </c>
      <c r="G175" s="193"/>
      <c r="H175" s="196">
        <v>1.386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158</v>
      </c>
      <c r="AU175" s="202" t="s">
        <v>82</v>
      </c>
      <c r="AV175" s="13" t="s">
        <v>82</v>
      </c>
      <c r="AW175" s="13" t="s">
        <v>33</v>
      </c>
      <c r="AX175" s="13" t="s">
        <v>72</v>
      </c>
      <c r="AY175" s="202" t="s">
        <v>145</v>
      </c>
    </row>
    <row r="176" spans="2:63" s="12" customFormat="1" ht="22.9" customHeight="1">
      <c r="B176" s="157"/>
      <c r="C176" s="158"/>
      <c r="D176" s="159" t="s">
        <v>71</v>
      </c>
      <c r="E176" s="171" t="s">
        <v>152</v>
      </c>
      <c r="F176" s="171" t="s">
        <v>461</v>
      </c>
      <c r="G176" s="158"/>
      <c r="H176" s="158"/>
      <c r="I176" s="161"/>
      <c r="J176" s="172">
        <f>BK176</f>
        <v>0</v>
      </c>
      <c r="K176" s="158"/>
      <c r="L176" s="163"/>
      <c r="M176" s="164"/>
      <c r="N176" s="165"/>
      <c r="O176" s="165"/>
      <c r="P176" s="166">
        <f>SUM(P177:P189)</f>
        <v>0</v>
      </c>
      <c r="Q176" s="165"/>
      <c r="R176" s="166">
        <f>SUM(R177:R189)</f>
        <v>551.4645312</v>
      </c>
      <c r="S176" s="165"/>
      <c r="T176" s="167">
        <f>SUM(T177:T189)</f>
        <v>0</v>
      </c>
      <c r="AR176" s="168" t="s">
        <v>80</v>
      </c>
      <c r="AT176" s="169" t="s">
        <v>71</v>
      </c>
      <c r="AU176" s="169" t="s">
        <v>80</v>
      </c>
      <c r="AY176" s="168" t="s">
        <v>145</v>
      </c>
      <c r="BK176" s="170">
        <f>SUM(BK177:BK189)</f>
        <v>0</v>
      </c>
    </row>
    <row r="177" spans="1:65" s="2" customFormat="1" ht="14.45" customHeight="1">
      <c r="A177" s="34"/>
      <c r="B177" s="35"/>
      <c r="C177" s="173" t="s">
        <v>277</v>
      </c>
      <c r="D177" s="173" t="s">
        <v>147</v>
      </c>
      <c r="E177" s="174" t="s">
        <v>462</v>
      </c>
      <c r="F177" s="175" t="s">
        <v>463</v>
      </c>
      <c r="G177" s="176" t="s">
        <v>150</v>
      </c>
      <c r="H177" s="177">
        <v>246.4</v>
      </c>
      <c r="I177" s="178"/>
      <c r="J177" s="179">
        <f>ROUND(I177*H177,2)</f>
        <v>0</v>
      </c>
      <c r="K177" s="175" t="s">
        <v>151</v>
      </c>
      <c r="L177" s="39"/>
      <c r="M177" s="180" t="s">
        <v>19</v>
      </c>
      <c r="N177" s="181" t="s">
        <v>43</v>
      </c>
      <c r="O177" s="64"/>
      <c r="P177" s="182">
        <f>O177*H177</f>
        <v>0</v>
      </c>
      <c r="Q177" s="182">
        <v>0.34191</v>
      </c>
      <c r="R177" s="182">
        <f>Q177*H177</f>
        <v>84.246624</v>
      </c>
      <c r="S177" s="182">
        <v>0</v>
      </c>
      <c r="T177" s="18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4" t="s">
        <v>152</v>
      </c>
      <c r="AT177" s="184" t="s">
        <v>147</v>
      </c>
      <c r="AU177" s="184" t="s">
        <v>82</v>
      </c>
      <c r="AY177" s="17" t="s">
        <v>145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7" t="s">
        <v>80</v>
      </c>
      <c r="BK177" s="185">
        <f>ROUND(I177*H177,2)</f>
        <v>0</v>
      </c>
      <c r="BL177" s="17" t="s">
        <v>152</v>
      </c>
      <c r="BM177" s="184" t="s">
        <v>464</v>
      </c>
    </row>
    <row r="178" spans="1:47" s="2" customFormat="1" ht="11.25">
      <c r="A178" s="34"/>
      <c r="B178" s="35"/>
      <c r="C178" s="36"/>
      <c r="D178" s="186" t="s">
        <v>154</v>
      </c>
      <c r="E178" s="36"/>
      <c r="F178" s="187" t="s">
        <v>465</v>
      </c>
      <c r="G178" s="36"/>
      <c r="H178" s="36"/>
      <c r="I178" s="188"/>
      <c r="J178" s="36"/>
      <c r="K178" s="36"/>
      <c r="L178" s="39"/>
      <c r="M178" s="189"/>
      <c r="N178" s="190"/>
      <c r="O178" s="64"/>
      <c r="P178" s="64"/>
      <c r="Q178" s="64"/>
      <c r="R178" s="64"/>
      <c r="S178" s="64"/>
      <c r="T178" s="65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154</v>
      </c>
      <c r="AU178" s="17" t="s">
        <v>82</v>
      </c>
    </row>
    <row r="179" spans="2:51" s="13" customFormat="1" ht="11.25">
      <c r="B179" s="192"/>
      <c r="C179" s="193"/>
      <c r="D179" s="186" t="s">
        <v>158</v>
      </c>
      <c r="E179" s="194" t="s">
        <v>19</v>
      </c>
      <c r="F179" s="195" t="s">
        <v>466</v>
      </c>
      <c r="G179" s="193"/>
      <c r="H179" s="196">
        <v>246.4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158</v>
      </c>
      <c r="AU179" s="202" t="s">
        <v>82</v>
      </c>
      <c r="AV179" s="13" t="s">
        <v>82</v>
      </c>
      <c r="AW179" s="13" t="s">
        <v>33</v>
      </c>
      <c r="AX179" s="13" t="s">
        <v>72</v>
      </c>
      <c r="AY179" s="202" t="s">
        <v>145</v>
      </c>
    </row>
    <row r="180" spans="1:65" s="2" customFormat="1" ht="14.45" customHeight="1">
      <c r="A180" s="34"/>
      <c r="B180" s="35"/>
      <c r="C180" s="173" t="s">
        <v>284</v>
      </c>
      <c r="D180" s="173" t="s">
        <v>147</v>
      </c>
      <c r="E180" s="174" t="s">
        <v>467</v>
      </c>
      <c r="F180" s="175" t="s">
        <v>468</v>
      </c>
      <c r="G180" s="176" t="s">
        <v>150</v>
      </c>
      <c r="H180" s="177">
        <v>34.54</v>
      </c>
      <c r="I180" s="178"/>
      <c r="J180" s="179">
        <f>ROUND(I180*H180,2)</f>
        <v>0</v>
      </c>
      <c r="K180" s="175" t="s">
        <v>151</v>
      </c>
      <c r="L180" s="39"/>
      <c r="M180" s="180" t="s">
        <v>19</v>
      </c>
      <c r="N180" s="181" t="s">
        <v>43</v>
      </c>
      <c r="O180" s="64"/>
      <c r="P180" s="182">
        <f>O180*H180</f>
        <v>0</v>
      </c>
      <c r="Q180" s="182">
        <v>0.4</v>
      </c>
      <c r="R180" s="182">
        <f>Q180*H180</f>
        <v>13.816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152</v>
      </c>
      <c r="AT180" s="184" t="s">
        <v>147</v>
      </c>
      <c r="AU180" s="184" t="s">
        <v>82</v>
      </c>
      <c r="AY180" s="17" t="s">
        <v>145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80</v>
      </c>
      <c r="BK180" s="185">
        <f>ROUND(I180*H180,2)</f>
        <v>0</v>
      </c>
      <c r="BL180" s="17" t="s">
        <v>152</v>
      </c>
      <c r="BM180" s="184" t="s">
        <v>469</v>
      </c>
    </row>
    <row r="181" spans="1:47" s="2" customFormat="1" ht="11.25">
      <c r="A181" s="34"/>
      <c r="B181" s="35"/>
      <c r="C181" s="36"/>
      <c r="D181" s="186" t="s">
        <v>154</v>
      </c>
      <c r="E181" s="36"/>
      <c r="F181" s="187" t="s">
        <v>470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154</v>
      </c>
      <c r="AU181" s="17" t="s">
        <v>82</v>
      </c>
    </row>
    <row r="182" spans="1:47" s="2" customFormat="1" ht="19.5">
      <c r="A182" s="34"/>
      <c r="B182" s="35"/>
      <c r="C182" s="36"/>
      <c r="D182" s="186" t="s">
        <v>156</v>
      </c>
      <c r="E182" s="36"/>
      <c r="F182" s="191" t="s">
        <v>471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156</v>
      </c>
      <c r="AU182" s="17" t="s">
        <v>82</v>
      </c>
    </row>
    <row r="183" spans="2:51" s="14" customFormat="1" ht="11.25">
      <c r="B183" s="217"/>
      <c r="C183" s="218"/>
      <c r="D183" s="186" t="s">
        <v>158</v>
      </c>
      <c r="E183" s="219" t="s">
        <v>19</v>
      </c>
      <c r="F183" s="220" t="s">
        <v>472</v>
      </c>
      <c r="G183" s="218"/>
      <c r="H183" s="219" t="s">
        <v>19</v>
      </c>
      <c r="I183" s="221"/>
      <c r="J183" s="218"/>
      <c r="K183" s="218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158</v>
      </c>
      <c r="AU183" s="226" t="s">
        <v>82</v>
      </c>
      <c r="AV183" s="14" t="s">
        <v>80</v>
      </c>
      <c r="AW183" s="14" t="s">
        <v>33</v>
      </c>
      <c r="AX183" s="14" t="s">
        <v>72</v>
      </c>
      <c r="AY183" s="226" t="s">
        <v>145</v>
      </c>
    </row>
    <row r="184" spans="2:51" s="13" customFormat="1" ht="11.25">
      <c r="B184" s="192"/>
      <c r="C184" s="193"/>
      <c r="D184" s="186" t="s">
        <v>158</v>
      </c>
      <c r="E184" s="194" t="s">
        <v>19</v>
      </c>
      <c r="F184" s="195" t="s">
        <v>473</v>
      </c>
      <c r="G184" s="193"/>
      <c r="H184" s="196">
        <v>12.32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158</v>
      </c>
      <c r="AU184" s="202" t="s">
        <v>82</v>
      </c>
      <c r="AV184" s="13" t="s">
        <v>82</v>
      </c>
      <c r="AW184" s="13" t="s">
        <v>33</v>
      </c>
      <c r="AX184" s="13" t="s">
        <v>72</v>
      </c>
      <c r="AY184" s="202" t="s">
        <v>145</v>
      </c>
    </row>
    <row r="185" spans="2:51" s="13" customFormat="1" ht="11.25">
      <c r="B185" s="192"/>
      <c r="C185" s="193"/>
      <c r="D185" s="186" t="s">
        <v>158</v>
      </c>
      <c r="E185" s="194" t="s">
        <v>19</v>
      </c>
      <c r="F185" s="195" t="s">
        <v>474</v>
      </c>
      <c r="G185" s="193"/>
      <c r="H185" s="196">
        <v>22.22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158</v>
      </c>
      <c r="AU185" s="202" t="s">
        <v>82</v>
      </c>
      <c r="AV185" s="13" t="s">
        <v>82</v>
      </c>
      <c r="AW185" s="13" t="s">
        <v>33</v>
      </c>
      <c r="AX185" s="13" t="s">
        <v>72</v>
      </c>
      <c r="AY185" s="202" t="s">
        <v>145</v>
      </c>
    </row>
    <row r="186" spans="1:65" s="2" customFormat="1" ht="14.45" customHeight="1">
      <c r="A186" s="34"/>
      <c r="B186" s="35"/>
      <c r="C186" s="173" t="s">
        <v>291</v>
      </c>
      <c r="D186" s="173" t="s">
        <v>147</v>
      </c>
      <c r="E186" s="174" t="s">
        <v>475</v>
      </c>
      <c r="F186" s="175" t="s">
        <v>476</v>
      </c>
      <c r="G186" s="176" t="s">
        <v>150</v>
      </c>
      <c r="H186" s="177">
        <v>2800.16</v>
      </c>
      <c r="I186" s="178"/>
      <c r="J186" s="179">
        <f>ROUND(I186*H186,2)</f>
        <v>0</v>
      </c>
      <c r="K186" s="175" t="s">
        <v>151</v>
      </c>
      <c r="L186" s="39"/>
      <c r="M186" s="180" t="s">
        <v>19</v>
      </c>
      <c r="N186" s="181" t="s">
        <v>43</v>
      </c>
      <c r="O186" s="64"/>
      <c r="P186" s="182">
        <f>O186*H186</f>
        <v>0</v>
      </c>
      <c r="Q186" s="182">
        <v>0.16192</v>
      </c>
      <c r="R186" s="182">
        <f>Q186*H186</f>
        <v>453.4019072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152</v>
      </c>
      <c r="AT186" s="184" t="s">
        <v>147</v>
      </c>
      <c r="AU186" s="184" t="s">
        <v>82</v>
      </c>
      <c r="AY186" s="17" t="s">
        <v>145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80</v>
      </c>
      <c r="BK186" s="185">
        <f>ROUND(I186*H186,2)</f>
        <v>0</v>
      </c>
      <c r="BL186" s="17" t="s">
        <v>152</v>
      </c>
      <c r="BM186" s="184" t="s">
        <v>477</v>
      </c>
    </row>
    <row r="187" spans="1:47" s="2" customFormat="1" ht="11.25">
      <c r="A187" s="34"/>
      <c r="B187" s="35"/>
      <c r="C187" s="36"/>
      <c r="D187" s="186" t="s">
        <v>154</v>
      </c>
      <c r="E187" s="36"/>
      <c r="F187" s="187" t="s">
        <v>478</v>
      </c>
      <c r="G187" s="36"/>
      <c r="H187" s="36"/>
      <c r="I187" s="188"/>
      <c r="J187" s="36"/>
      <c r="K187" s="36"/>
      <c r="L187" s="39"/>
      <c r="M187" s="189"/>
      <c r="N187" s="190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154</v>
      </c>
      <c r="AU187" s="17" t="s">
        <v>82</v>
      </c>
    </row>
    <row r="188" spans="2:51" s="13" customFormat="1" ht="11.25">
      <c r="B188" s="192"/>
      <c r="C188" s="193"/>
      <c r="D188" s="186" t="s">
        <v>158</v>
      </c>
      <c r="E188" s="194" t="s">
        <v>19</v>
      </c>
      <c r="F188" s="195" t="s">
        <v>479</v>
      </c>
      <c r="G188" s="193"/>
      <c r="H188" s="196">
        <v>2516.8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158</v>
      </c>
      <c r="AU188" s="202" t="s">
        <v>82</v>
      </c>
      <c r="AV188" s="13" t="s">
        <v>82</v>
      </c>
      <c r="AW188" s="13" t="s">
        <v>33</v>
      </c>
      <c r="AX188" s="13" t="s">
        <v>72</v>
      </c>
      <c r="AY188" s="202" t="s">
        <v>145</v>
      </c>
    </row>
    <row r="189" spans="2:51" s="13" customFormat="1" ht="22.5">
      <c r="B189" s="192"/>
      <c r="C189" s="193"/>
      <c r="D189" s="186" t="s">
        <v>158</v>
      </c>
      <c r="E189" s="194" t="s">
        <v>19</v>
      </c>
      <c r="F189" s="195" t="s">
        <v>480</v>
      </c>
      <c r="G189" s="193"/>
      <c r="H189" s="196">
        <v>283.36</v>
      </c>
      <c r="I189" s="197"/>
      <c r="J189" s="193"/>
      <c r="K189" s="193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158</v>
      </c>
      <c r="AU189" s="202" t="s">
        <v>82</v>
      </c>
      <c r="AV189" s="13" t="s">
        <v>82</v>
      </c>
      <c r="AW189" s="13" t="s">
        <v>33</v>
      </c>
      <c r="AX189" s="13" t="s">
        <v>72</v>
      </c>
      <c r="AY189" s="202" t="s">
        <v>145</v>
      </c>
    </row>
    <row r="190" spans="2:63" s="12" customFormat="1" ht="22.9" customHeight="1">
      <c r="B190" s="157"/>
      <c r="C190" s="158"/>
      <c r="D190" s="159" t="s">
        <v>71</v>
      </c>
      <c r="E190" s="171" t="s">
        <v>178</v>
      </c>
      <c r="F190" s="171" t="s">
        <v>276</v>
      </c>
      <c r="G190" s="158"/>
      <c r="H190" s="158"/>
      <c r="I190" s="161"/>
      <c r="J190" s="172">
        <f>BK190</f>
        <v>0</v>
      </c>
      <c r="K190" s="158"/>
      <c r="L190" s="163"/>
      <c r="M190" s="164"/>
      <c r="N190" s="165"/>
      <c r="O190" s="165"/>
      <c r="P190" s="166">
        <f>SUM(P191:P283)</f>
        <v>0</v>
      </c>
      <c r="Q190" s="165"/>
      <c r="R190" s="166">
        <f>SUM(R191:R283)</f>
        <v>2684.0430908</v>
      </c>
      <c r="S190" s="165"/>
      <c r="T190" s="167">
        <f>SUM(T191:T283)</f>
        <v>0</v>
      </c>
      <c r="AR190" s="168" t="s">
        <v>80</v>
      </c>
      <c r="AT190" s="169" t="s">
        <v>71</v>
      </c>
      <c r="AU190" s="169" t="s">
        <v>80</v>
      </c>
      <c r="AY190" s="168" t="s">
        <v>145</v>
      </c>
      <c r="BK190" s="170">
        <f>SUM(BK191:BK283)</f>
        <v>0</v>
      </c>
    </row>
    <row r="191" spans="1:65" s="2" customFormat="1" ht="14.45" customHeight="1">
      <c r="A191" s="34"/>
      <c r="B191" s="35"/>
      <c r="C191" s="173" t="s">
        <v>297</v>
      </c>
      <c r="D191" s="173" t="s">
        <v>147</v>
      </c>
      <c r="E191" s="174" t="s">
        <v>481</v>
      </c>
      <c r="F191" s="175" t="s">
        <v>482</v>
      </c>
      <c r="G191" s="176" t="s">
        <v>150</v>
      </c>
      <c r="H191" s="177">
        <v>368</v>
      </c>
      <c r="I191" s="178"/>
      <c r="J191" s="179">
        <f>ROUND(I191*H191,2)</f>
        <v>0</v>
      </c>
      <c r="K191" s="175" t="s">
        <v>151</v>
      </c>
      <c r="L191" s="39"/>
      <c r="M191" s="180" t="s">
        <v>19</v>
      </c>
      <c r="N191" s="181" t="s">
        <v>43</v>
      </c>
      <c r="O191" s="64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152</v>
      </c>
      <c r="AT191" s="184" t="s">
        <v>147</v>
      </c>
      <c r="AU191" s="184" t="s">
        <v>82</v>
      </c>
      <c r="AY191" s="17" t="s">
        <v>145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7" t="s">
        <v>80</v>
      </c>
      <c r="BK191" s="185">
        <f>ROUND(I191*H191,2)</f>
        <v>0</v>
      </c>
      <c r="BL191" s="17" t="s">
        <v>152</v>
      </c>
      <c r="BM191" s="184" t="s">
        <v>483</v>
      </c>
    </row>
    <row r="192" spans="1:47" s="2" customFormat="1" ht="11.25">
      <c r="A192" s="34"/>
      <c r="B192" s="35"/>
      <c r="C192" s="36"/>
      <c r="D192" s="186" t="s">
        <v>154</v>
      </c>
      <c r="E192" s="36"/>
      <c r="F192" s="187" t="s">
        <v>484</v>
      </c>
      <c r="G192" s="36"/>
      <c r="H192" s="36"/>
      <c r="I192" s="188"/>
      <c r="J192" s="36"/>
      <c r="K192" s="36"/>
      <c r="L192" s="39"/>
      <c r="M192" s="189"/>
      <c r="N192" s="190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154</v>
      </c>
      <c r="AU192" s="17" t="s">
        <v>82</v>
      </c>
    </row>
    <row r="193" spans="2:51" s="14" customFormat="1" ht="11.25">
      <c r="B193" s="217"/>
      <c r="C193" s="218"/>
      <c r="D193" s="186" t="s">
        <v>158</v>
      </c>
      <c r="E193" s="219" t="s">
        <v>19</v>
      </c>
      <c r="F193" s="220" t="s">
        <v>485</v>
      </c>
      <c r="G193" s="218"/>
      <c r="H193" s="219" t="s">
        <v>19</v>
      </c>
      <c r="I193" s="221"/>
      <c r="J193" s="218"/>
      <c r="K193" s="218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158</v>
      </c>
      <c r="AU193" s="226" t="s">
        <v>82</v>
      </c>
      <c r="AV193" s="14" t="s">
        <v>80</v>
      </c>
      <c r="AW193" s="14" t="s">
        <v>33</v>
      </c>
      <c r="AX193" s="14" t="s">
        <v>72</v>
      </c>
      <c r="AY193" s="226" t="s">
        <v>145</v>
      </c>
    </row>
    <row r="194" spans="2:51" s="13" customFormat="1" ht="11.25">
      <c r="B194" s="192"/>
      <c r="C194" s="193"/>
      <c r="D194" s="186" t="s">
        <v>158</v>
      </c>
      <c r="E194" s="194" t="s">
        <v>19</v>
      </c>
      <c r="F194" s="195" t="s">
        <v>486</v>
      </c>
      <c r="G194" s="193"/>
      <c r="H194" s="196">
        <v>368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158</v>
      </c>
      <c r="AU194" s="202" t="s">
        <v>82</v>
      </c>
      <c r="AV194" s="13" t="s">
        <v>82</v>
      </c>
      <c r="AW194" s="13" t="s">
        <v>33</v>
      </c>
      <c r="AX194" s="13" t="s">
        <v>72</v>
      </c>
      <c r="AY194" s="202" t="s">
        <v>145</v>
      </c>
    </row>
    <row r="195" spans="1:65" s="2" customFormat="1" ht="14.45" customHeight="1">
      <c r="A195" s="34"/>
      <c r="B195" s="35"/>
      <c r="C195" s="173" t="s">
        <v>305</v>
      </c>
      <c r="D195" s="173" t="s">
        <v>147</v>
      </c>
      <c r="E195" s="174" t="s">
        <v>487</v>
      </c>
      <c r="F195" s="175" t="s">
        <v>488</v>
      </c>
      <c r="G195" s="176" t="s">
        <v>150</v>
      </c>
      <c r="H195" s="177">
        <v>733.75</v>
      </c>
      <c r="I195" s="178"/>
      <c r="J195" s="179">
        <f>ROUND(I195*H195,2)</f>
        <v>0</v>
      </c>
      <c r="K195" s="175" t="s">
        <v>151</v>
      </c>
      <c r="L195" s="39"/>
      <c r="M195" s="180" t="s">
        <v>19</v>
      </c>
      <c r="N195" s="181" t="s">
        <v>43</v>
      </c>
      <c r="O195" s="64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152</v>
      </c>
      <c r="AT195" s="184" t="s">
        <v>147</v>
      </c>
      <c r="AU195" s="184" t="s">
        <v>82</v>
      </c>
      <c r="AY195" s="17" t="s">
        <v>145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7" t="s">
        <v>80</v>
      </c>
      <c r="BK195" s="185">
        <f>ROUND(I195*H195,2)</f>
        <v>0</v>
      </c>
      <c r="BL195" s="17" t="s">
        <v>152</v>
      </c>
      <c r="BM195" s="184" t="s">
        <v>489</v>
      </c>
    </row>
    <row r="196" spans="1:47" s="2" customFormat="1" ht="11.25">
      <c r="A196" s="34"/>
      <c r="B196" s="35"/>
      <c r="C196" s="36"/>
      <c r="D196" s="186" t="s">
        <v>154</v>
      </c>
      <c r="E196" s="36"/>
      <c r="F196" s="187" t="s">
        <v>490</v>
      </c>
      <c r="G196" s="36"/>
      <c r="H196" s="36"/>
      <c r="I196" s="188"/>
      <c r="J196" s="36"/>
      <c r="K196" s="36"/>
      <c r="L196" s="39"/>
      <c r="M196" s="189"/>
      <c r="N196" s="190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154</v>
      </c>
      <c r="AU196" s="17" t="s">
        <v>82</v>
      </c>
    </row>
    <row r="197" spans="2:51" s="14" customFormat="1" ht="11.25">
      <c r="B197" s="217"/>
      <c r="C197" s="218"/>
      <c r="D197" s="186" t="s">
        <v>158</v>
      </c>
      <c r="E197" s="219" t="s">
        <v>19</v>
      </c>
      <c r="F197" s="220" t="s">
        <v>491</v>
      </c>
      <c r="G197" s="218"/>
      <c r="H197" s="219" t="s">
        <v>19</v>
      </c>
      <c r="I197" s="221"/>
      <c r="J197" s="218"/>
      <c r="K197" s="218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158</v>
      </c>
      <c r="AU197" s="226" t="s">
        <v>82</v>
      </c>
      <c r="AV197" s="14" t="s">
        <v>80</v>
      </c>
      <c r="AW197" s="14" t="s">
        <v>33</v>
      </c>
      <c r="AX197" s="14" t="s">
        <v>72</v>
      </c>
      <c r="AY197" s="226" t="s">
        <v>145</v>
      </c>
    </row>
    <row r="198" spans="2:51" s="13" customFormat="1" ht="11.25">
      <c r="B198" s="192"/>
      <c r="C198" s="193"/>
      <c r="D198" s="186" t="s">
        <v>158</v>
      </c>
      <c r="E198" s="194" t="s">
        <v>19</v>
      </c>
      <c r="F198" s="195" t="s">
        <v>492</v>
      </c>
      <c r="G198" s="193"/>
      <c r="H198" s="196">
        <v>733.75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158</v>
      </c>
      <c r="AU198" s="202" t="s">
        <v>82</v>
      </c>
      <c r="AV198" s="13" t="s">
        <v>82</v>
      </c>
      <c r="AW198" s="13" t="s">
        <v>33</v>
      </c>
      <c r="AX198" s="13" t="s">
        <v>72</v>
      </c>
      <c r="AY198" s="202" t="s">
        <v>145</v>
      </c>
    </row>
    <row r="199" spans="1:65" s="2" customFormat="1" ht="14.45" customHeight="1">
      <c r="A199" s="34"/>
      <c r="B199" s="35"/>
      <c r="C199" s="173" t="s">
        <v>312</v>
      </c>
      <c r="D199" s="173" t="s">
        <v>147</v>
      </c>
      <c r="E199" s="174" t="s">
        <v>278</v>
      </c>
      <c r="F199" s="175" t="s">
        <v>279</v>
      </c>
      <c r="G199" s="176" t="s">
        <v>150</v>
      </c>
      <c r="H199" s="177">
        <v>46059.41</v>
      </c>
      <c r="I199" s="178"/>
      <c r="J199" s="179">
        <f>ROUND(I199*H199,2)</f>
        <v>0</v>
      </c>
      <c r="K199" s="175" t="s">
        <v>151</v>
      </c>
      <c r="L199" s="39"/>
      <c r="M199" s="180" t="s">
        <v>19</v>
      </c>
      <c r="N199" s="181" t="s">
        <v>43</v>
      </c>
      <c r="O199" s="64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152</v>
      </c>
      <c r="AT199" s="184" t="s">
        <v>147</v>
      </c>
      <c r="AU199" s="184" t="s">
        <v>82</v>
      </c>
      <c r="AY199" s="17" t="s">
        <v>145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80</v>
      </c>
      <c r="BK199" s="185">
        <f>ROUND(I199*H199,2)</f>
        <v>0</v>
      </c>
      <c r="BL199" s="17" t="s">
        <v>152</v>
      </c>
      <c r="BM199" s="184" t="s">
        <v>493</v>
      </c>
    </row>
    <row r="200" spans="1:47" s="2" customFormat="1" ht="11.25">
      <c r="A200" s="34"/>
      <c r="B200" s="35"/>
      <c r="C200" s="36"/>
      <c r="D200" s="186" t="s">
        <v>154</v>
      </c>
      <c r="E200" s="36"/>
      <c r="F200" s="187" t="s">
        <v>281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154</v>
      </c>
      <c r="AU200" s="17" t="s">
        <v>82</v>
      </c>
    </row>
    <row r="201" spans="2:51" s="14" customFormat="1" ht="11.25">
      <c r="B201" s="217"/>
      <c r="C201" s="218"/>
      <c r="D201" s="186" t="s">
        <v>158</v>
      </c>
      <c r="E201" s="219" t="s">
        <v>19</v>
      </c>
      <c r="F201" s="220" t="s">
        <v>494</v>
      </c>
      <c r="G201" s="218"/>
      <c r="H201" s="219" t="s">
        <v>19</v>
      </c>
      <c r="I201" s="221"/>
      <c r="J201" s="218"/>
      <c r="K201" s="218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158</v>
      </c>
      <c r="AU201" s="226" t="s">
        <v>82</v>
      </c>
      <c r="AV201" s="14" t="s">
        <v>80</v>
      </c>
      <c r="AW201" s="14" t="s">
        <v>33</v>
      </c>
      <c r="AX201" s="14" t="s">
        <v>72</v>
      </c>
      <c r="AY201" s="226" t="s">
        <v>145</v>
      </c>
    </row>
    <row r="202" spans="2:51" s="13" customFormat="1" ht="11.25">
      <c r="B202" s="192"/>
      <c r="C202" s="193"/>
      <c r="D202" s="186" t="s">
        <v>158</v>
      </c>
      <c r="E202" s="194" t="s">
        <v>19</v>
      </c>
      <c r="F202" s="195" t="s">
        <v>495</v>
      </c>
      <c r="G202" s="193"/>
      <c r="H202" s="196">
        <v>43895.25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158</v>
      </c>
      <c r="AU202" s="202" t="s">
        <v>82</v>
      </c>
      <c r="AV202" s="13" t="s">
        <v>82</v>
      </c>
      <c r="AW202" s="13" t="s">
        <v>33</v>
      </c>
      <c r="AX202" s="13" t="s">
        <v>72</v>
      </c>
      <c r="AY202" s="202" t="s">
        <v>145</v>
      </c>
    </row>
    <row r="203" spans="2:51" s="13" customFormat="1" ht="11.25">
      <c r="B203" s="192"/>
      <c r="C203" s="193"/>
      <c r="D203" s="186" t="s">
        <v>158</v>
      </c>
      <c r="E203" s="194" t="s">
        <v>19</v>
      </c>
      <c r="F203" s="195" t="s">
        <v>496</v>
      </c>
      <c r="G203" s="193"/>
      <c r="H203" s="196">
        <v>1467.375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158</v>
      </c>
      <c r="AU203" s="202" t="s">
        <v>82</v>
      </c>
      <c r="AV203" s="13" t="s">
        <v>82</v>
      </c>
      <c r="AW203" s="13" t="s">
        <v>33</v>
      </c>
      <c r="AX203" s="13" t="s">
        <v>72</v>
      </c>
      <c r="AY203" s="202" t="s">
        <v>145</v>
      </c>
    </row>
    <row r="204" spans="2:51" s="13" customFormat="1" ht="11.25">
      <c r="B204" s="192"/>
      <c r="C204" s="193"/>
      <c r="D204" s="186" t="s">
        <v>158</v>
      </c>
      <c r="E204" s="194" t="s">
        <v>19</v>
      </c>
      <c r="F204" s="195" t="s">
        <v>497</v>
      </c>
      <c r="G204" s="193"/>
      <c r="H204" s="196">
        <v>696.785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158</v>
      </c>
      <c r="AU204" s="202" t="s">
        <v>82</v>
      </c>
      <c r="AV204" s="13" t="s">
        <v>82</v>
      </c>
      <c r="AW204" s="13" t="s">
        <v>33</v>
      </c>
      <c r="AX204" s="13" t="s">
        <v>72</v>
      </c>
      <c r="AY204" s="202" t="s">
        <v>145</v>
      </c>
    </row>
    <row r="205" spans="1:65" s="2" customFormat="1" ht="14.45" customHeight="1">
      <c r="A205" s="34"/>
      <c r="B205" s="35"/>
      <c r="C205" s="173" t="s">
        <v>318</v>
      </c>
      <c r="D205" s="173" t="s">
        <v>147</v>
      </c>
      <c r="E205" s="174" t="s">
        <v>498</v>
      </c>
      <c r="F205" s="175" t="s">
        <v>499</v>
      </c>
      <c r="G205" s="176" t="s">
        <v>150</v>
      </c>
      <c r="H205" s="177">
        <v>38589.313</v>
      </c>
      <c r="I205" s="178"/>
      <c r="J205" s="179">
        <f>ROUND(I205*H205,2)</f>
        <v>0</v>
      </c>
      <c r="K205" s="175" t="s">
        <v>151</v>
      </c>
      <c r="L205" s="39"/>
      <c r="M205" s="180" t="s">
        <v>19</v>
      </c>
      <c r="N205" s="181" t="s">
        <v>43</v>
      </c>
      <c r="O205" s="64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152</v>
      </c>
      <c r="AT205" s="184" t="s">
        <v>147</v>
      </c>
      <c r="AU205" s="184" t="s">
        <v>82</v>
      </c>
      <c r="AY205" s="17" t="s">
        <v>145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80</v>
      </c>
      <c r="BK205" s="185">
        <f>ROUND(I205*H205,2)</f>
        <v>0</v>
      </c>
      <c r="BL205" s="17" t="s">
        <v>152</v>
      </c>
      <c r="BM205" s="184" t="s">
        <v>500</v>
      </c>
    </row>
    <row r="206" spans="1:47" s="2" customFormat="1" ht="19.5">
      <c r="A206" s="34"/>
      <c r="B206" s="35"/>
      <c r="C206" s="36"/>
      <c r="D206" s="186" t="s">
        <v>154</v>
      </c>
      <c r="E206" s="36"/>
      <c r="F206" s="187" t="s">
        <v>501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154</v>
      </c>
      <c r="AU206" s="17" t="s">
        <v>82</v>
      </c>
    </row>
    <row r="207" spans="2:51" s="14" customFormat="1" ht="11.25">
      <c r="B207" s="217"/>
      <c r="C207" s="218"/>
      <c r="D207" s="186" t="s">
        <v>158</v>
      </c>
      <c r="E207" s="219" t="s">
        <v>19</v>
      </c>
      <c r="F207" s="220" t="s">
        <v>502</v>
      </c>
      <c r="G207" s="218"/>
      <c r="H207" s="219" t="s">
        <v>19</v>
      </c>
      <c r="I207" s="221"/>
      <c r="J207" s="218"/>
      <c r="K207" s="218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158</v>
      </c>
      <c r="AU207" s="226" t="s">
        <v>82</v>
      </c>
      <c r="AV207" s="14" t="s">
        <v>80</v>
      </c>
      <c r="AW207" s="14" t="s">
        <v>33</v>
      </c>
      <c r="AX207" s="14" t="s">
        <v>72</v>
      </c>
      <c r="AY207" s="226" t="s">
        <v>145</v>
      </c>
    </row>
    <row r="208" spans="2:51" s="13" customFormat="1" ht="11.25">
      <c r="B208" s="192"/>
      <c r="C208" s="193"/>
      <c r="D208" s="186" t="s">
        <v>158</v>
      </c>
      <c r="E208" s="194" t="s">
        <v>19</v>
      </c>
      <c r="F208" s="195" t="s">
        <v>503</v>
      </c>
      <c r="G208" s="193"/>
      <c r="H208" s="196">
        <v>36169.686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158</v>
      </c>
      <c r="AU208" s="202" t="s">
        <v>82</v>
      </c>
      <c r="AV208" s="13" t="s">
        <v>82</v>
      </c>
      <c r="AW208" s="13" t="s">
        <v>33</v>
      </c>
      <c r="AX208" s="13" t="s">
        <v>72</v>
      </c>
      <c r="AY208" s="202" t="s">
        <v>145</v>
      </c>
    </row>
    <row r="209" spans="2:51" s="13" customFormat="1" ht="11.25">
      <c r="B209" s="192"/>
      <c r="C209" s="193"/>
      <c r="D209" s="186" t="s">
        <v>158</v>
      </c>
      <c r="E209" s="194" t="s">
        <v>19</v>
      </c>
      <c r="F209" s="195" t="s">
        <v>504</v>
      </c>
      <c r="G209" s="193"/>
      <c r="H209" s="196">
        <v>1209.117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158</v>
      </c>
      <c r="AU209" s="202" t="s">
        <v>82</v>
      </c>
      <c r="AV209" s="13" t="s">
        <v>82</v>
      </c>
      <c r="AW209" s="13" t="s">
        <v>33</v>
      </c>
      <c r="AX209" s="13" t="s">
        <v>72</v>
      </c>
      <c r="AY209" s="202" t="s">
        <v>145</v>
      </c>
    </row>
    <row r="210" spans="2:51" s="13" customFormat="1" ht="11.25">
      <c r="B210" s="192"/>
      <c r="C210" s="193"/>
      <c r="D210" s="186" t="s">
        <v>158</v>
      </c>
      <c r="E210" s="194" t="s">
        <v>19</v>
      </c>
      <c r="F210" s="195" t="s">
        <v>505</v>
      </c>
      <c r="G210" s="193"/>
      <c r="H210" s="196">
        <v>604.61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158</v>
      </c>
      <c r="AU210" s="202" t="s">
        <v>82</v>
      </c>
      <c r="AV210" s="13" t="s">
        <v>82</v>
      </c>
      <c r="AW210" s="13" t="s">
        <v>33</v>
      </c>
      <c r="AX210" s="13" t="s">
        <v>72</v>
      </c>
      <c r="AY210" s="202" t="s">
        <v>145</v>
      </c>
    </row>
    <row r="211" spans="2:51" s="13" customFormat="1" ht="11.25">
      <c r="B211" s="192"/>
      <c r="C211" s="193"/>
      <c r="D211" s="186" t="s">
        <v>158</v>
      </c>
      <c r="E211" s="194" t="s">
        <v>19</v>
      </c>
      <c r="F211" s="195" t="s">
        <v>506</v>
      </c>
      <c r="G211" s="193"/>
      <c r="H211" s="196">
        <v>605.9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158</v>
      </c>
      <c r="AU211" s="202" t="s">
        <v>82</v>
      </c>
      <c r="AV211" s="13" t="s">
        <v>82</v>
      </c>
      <c r="AW211" s="13" t="s">
        <v>33</v>
      </c>
      <c r="AX211" s="13" t="s">
        <v>72</v>
      </c>
      <c r="AY211" s="202" t="s">
        <v>145</v>
      </c>
    </row>
    <row r="212" spans="1:65" s="2" customFormat="1" ht="14.45" customHeight="1">
      <c r="A212" s="34"/>
      <c r="B212" s="35"/>
      <c r="C212" s="173" t="s">
        <v>323</v>
      </c>
      <c r="D212" s="173" t="s">
        <v>147</v>
      </c>
      <c r="E212" s="174" t="s">
        <v>507</v>
      </c>
      <c r="F212" s="175" t="s">
        <v>508</v>
      </c>
      <c r="G212" s="176" t="s">
        <v>150</v>
      </c>
      <c r="H212" s="177">
        <v>610.48</v>
      </c>
      <c r="I212" s="178"/>
      <c r="J212" s="179">
        <f>ROUND(I212*H212,2)</f>
        <v>0</v>
      </c>
      <c r="K212" s="175" t="s">
        <v>151</v>
      </c>
      <c r="L212" s="39"/>
      <c r="M212" s="180" t="s">
        <v>19</v>
      </c>
      <c r="N212" s="181" t="s">
        <v>43</v>
      </c>
      <c r="O212" s="64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4" t="s">
        <v>152</v>
      </c>
      <c r="AT212" s="184" t="s">
        <v>147</v>
      </c>
      <c r="AU212" s="184" t="s">
        <v>82</v>
      </c>
      <c r="AY212" s="17" t="s">
        <v>145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17" t="s">
        <v>80</v>
      </c>
      <c r="BK212" s="185">
        <f>ROUND(I212*H212,2)</f>
        <v>0</v>
      </c>
      <c r="BL212" s="17" t="s">
        <v>152</v>
      </c>
      <c r="BM212" s="184" t="s">
        <v>509</v>
      </c>
    </row>
    <row r="213" spans="1:47" s="2" customFormat="1" ht="11.25">
      <c r="A213" s="34"/>
      <c r="B213" s="35"/>
      <c r="C213" s="36"/>
      <c r="D213" s="186" t="s">
        <v>154</v>
      </c>
      <c r="E213" s="36"/>
      <c r="F213" s="187" t="s">
        <v>510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154</v>
      </c>
      <c r="AU213" s="17" t="s">
        <v>82</v>
      </c>
    </row>
    <row r="214" spans="2:51" s="14" customFormat="1" ht="11.25">
      <c r="B214" s="217"/>
      <c r="C214" s="218"/>
      <c r="D214" s="186" t="s">
        <v>158</v>
      </c>
      <c r="E214" s="219" t="s">
        <v>19</v>
      </c>
      <c r="F214" s="220" t="s">
        <v>511</v>
      </c>
      <c r="G214" s="218"/>
      <c r="H214" s="219" t="s">
        <v>19</v>
      </c>
      <c r="I214" s="221"/>
      <c r="J214" s="218"/>
      <c r="K214" s="218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158</v>
      </c>
      <c r="AU214" s="226" t="s">
        <v>82</v>
      </c>
      <c r="AV214" s="14" t="s">
        <v>80</v>
      </c>
      <c r="AW214" s="14" t="s">
        <v>33</v>
      </c>
      <c r="AX214" s="14" t="s">
        <v>72</v>
      </c>
      <c r="AY214" s="226" t="s">
        <v>145</v>
      </c>
    </row>
    <row r="215" spans="2:51" s="13" customFormat="1" ht="11.25">
      <c r="B215" s="192"/>
      <c r="C215" s="193"/>
      <c r="D215" s="186" t="s">
        <v>158</v>
      </c>
      <c r="E215" s="194" t="s">
        <v>19</v>
      </c>
      <c r="F215" s="195" t="s">
        <v>512</v>
      </c>
      <c r="G215" s="193"/>
      <c r="H215" s="196">
        <v>610.48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158</v>
      </c>
      <c r="AU215" s="202" t="s">
        <v>82</v>
      </c>
      <c r="AV215" s="13" t="s">
        <v>82</v>
      </c>
      <c r="AW215" s="13" t="s">
        <v>33</v>
      </c>
      <c r="AX215" s="13" t="s">
        <v>72</v>
      </c>
      <c r="AY215" s="202" t="s">
        <v>145</v>
      </c>
    </row>
    <row r="216" spans="1:65" s="2" customFormat="1" ht="14.45" customHeight="1">
      <c r="A216" s="34"/>
      <c r="B216" s="35"/>
      <c r="C216" s="173" t="s">
        <v>329</v>
      </c>
      <c r="D216" s="173" t="s">
        <v>147</v>
      </c>
      <c r="E216" s="174" t="s">
        <v>513</v>
      </c>
      <c r="F216" s="175" t="s">
        <v>514</v>
      </c>
      <c r="G216" s="176" t="s">
        <v>150</v>
      </c>
      <c r="H216" s="177">
        <v>38347.604</v>
      </c>
      <c r="I216" s="178"/>
      <c r="J216" s="179">
        <f>ROUND(I216*H216,2)</f>
        <v>0</v>
      </c>
      <c r="K216" s="175" t="s">
        <v>151</v>
      </c>
      <c r="L216" s="39"/>
      <c r="M216" s="180" t="s">
        <v>19</v>
      </c>
      <c r="N216" s="181" t="s">
        <v>43</v>
      </c>
      <c r="O216" s="64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152</v>
      </c>
      <c r="AT216" s="184" t="s">
        <v>147</v>
      </c>
      <c r="AU216" s="184" t="s">
        <v>82</v>
      </c>
      <c r="AY216" s="17" t="s">
        <v>145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80</v>
      </c>
      <c r="BK216" s="185">
        <f>ROUND(I216*H216,2)</f>
        <v>0</v>
      </c>
      <c r="BL216" s="17" t="s">
        <v>152</v>
      </c>
      <c r="BM216" s="184" t="s">
        <v>515</v>
      </c>
    </row>
    <row r="217" spans="1:47" s="2" customFormat="1" ht="11.25">
      <c r="A217" s="34"/>
      <c r="B217" s="35"/>
      <c r="C217" s="36"/>
      <c r="D217" s="186" t="s">
        <v>154</v>
      </c>
      <c r="E217" s="36"/>
      <c r="F217" s="187" t="s">
        <v>516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154</v>
      </c>
      <c r="AU217" s="17" t="s">
        <v>82</v>
      </c>
    </row>
    <row r="218" spans="2:51" s="14" customFormat="1" ht="11.25">
      <c r="B218" s="217"/>
      <c r="C218" s="218"/>
      <c r="D218" s="186" t="s">
        <v>158</v>
      </c>
      <c r="E218" s="219" t="s">
        <v>19</v>
      </c>
      <c r="F218" s="220" t="s">
        <v>517</v>
      </c>
      <c r="G218" s="218"/>
      <c r="H218" s="219" t="s">
        <v>19</v>
      </c>
      <c r="I218" s="221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158</v>
      </c>
      <c r="AU218" s="226" t="s">
        <v>82</v>
      </c>
      <c r="AV218" s="14" t="s">
        <v>80</v>
      </c>
      <c r="AW218" s="14" t="s">
        <v>33</v>
      </c>
      <c r="AX218" s="14" t="s">
        <v>72</v>
      </c>
      <c r="AY218" s="226" t="s">
        <v>145</v>
      </c>
    </row>
    <row r="219" spans="2:51" s="13" customFormat="1" ht="11.25">
      <c r="B219" s="192"/>
      <c r="C219" s="193"/>
      <c r="D219" s="186" t="s">
        <v>158</v>
      </c>
      <c r="E219" s="194" t="s">
        <v>19</v>
      </c>
      <c r="F219" s="195" t="s">
        <v>518</v>
      </c>
      <c r="G219" s="193"/>
      <c r="H219" s="196">
        <v>36520.848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158</v>
      </c>
      <c r="AU219" s="202" t="s">
        <v>82</v>
      </c>
      <c r="AV219" s="13" t="s">
        <v>82</v>
      </c>
      <c r="AW219" s="13" t="s">
        <v>33</v>
      </c>
      <c r="AX219" s="13" t="s">
        <v>72</v>
      </c>
      <c r="AY219" s="202" t="s">
        <v>145</v>
      </c>
    </row>
    <row r="220" spans="2:51" s="13" customFormat="1" ht="11.25">
      <c r="B220" s="192"/>
      <c r="C220" s="193"/>
      <c r="D220" s="186" t="s">
        <v>158</v>
      </c>
      <c r="E220" s="194" t="s">
        <v>19</v>
      </c>
      <c r="F220" s="195" t="s">
        <v>519</v>
      </c>
      <c r="G220" s="193"/>
      <c r="H220" s="196">
        <v>1220.856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158</v>
      </c>
      <c r="AU220" s="202" t="s">
        <v>82</v>
      </c>
      <c r="AV220" s="13" t="s">
        <v>82</v>
      </c>
      <c r="AW220" s="13" t="s">
        <v>33</v>
      </c>
      <c r="AX220" s="13" t="s">
        <v>72</v>
      </c>
      <c r="AY220" s="202" t="s">
        <v>145</v>
      </c>
    </row>
    <row r="221" spans="2:51" s="13" customFormat="1" ht="11.25">
      <c r="B221" s="192"/>
      <c r="C221" s="193"/>
      <c r="D221" s="186" t="s">
        <v>158</v>
      </c>
      <c r="E221" s="194" t="s">
        <v>19</v>
      </c>
      <c r="F221" s="195" t="s">
        <v>506</v>
      </c>
      <c r="G221" s="193"/>
      <c r="H221" s="196">
        <v>605.9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158</v>
      </c>
      <c r="AU221" s="202" t="s">
        <v>82</v>
      </c>
      <c r="AV221" s="13" t="s">
        <v>82</v>
      </c>
      <c r="AW221" s="13" t="s">
        <v>33</v>
      </c>
      <c r="AX221" s="13" t="s">
        <v>72</v>
      </c>
      <c r="AY221" s="202" t="s">
        <v>145</v>
      </c>
    </row>
    <row r="222" spans="1:65" s="2" customFormat="1" ht="14.45" customHeight="1">
      <c r="A222" s="34"/>
      <c r="B222" s="35"/>
      <c r="C222" s="173" t="s">
        <v>520</v>
      </c>
      <c r="D222" s="173" t="s">
        <v>147</v>
      </c>
      <c r="E222" s="174" t="s">
        <v>521</v>
      </c>
      <c r="F222" s="175" t="s">
        <v>522</v>
      </c>
      <c r="G222" s="176" t="s">
        <v>150</v>
      </c>
      <c r="H222" s="177">
        <v>1000</v>
      </c>
      <c r="I222" s="178"/>
      <c r="J222" s="179">
        <f>ROUND(I222*H222,2)</f>
        <v>0</v>
      </c>
      <c r="K222" s="175" t="s">
        <v>151</v>
      </c>
      <c r="L222" s="39"/>
      <c r="M222" s="180" t="s">
        <v>19</v>
      </c>
      <c r="N222" s="181" t="s">
        <v>43</v>
      </c>
      <c r="O222" s="64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152</v>
      </c>
      <c r="AT222" s="184" t="s">
        <v>147</v>
      </c>
      <c r="AU222" s="184" t="s">
        <v>82</v>
      </c>
      <c r="AY222" s="17" t="s">
        <v>145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80</v>
      </c>
      <c r="BK222" s="185">
        <f>ROUND(I222*H222,2)</f>
        <v>0</v>
      </c>
      <c r="BL222" s="17" t="s">
        <v>152</v>
      </c>
      <c r="BM222" s="184" t="s">
        <v>523</v>
      </c>
    </row>
    <row r="223" spans="1:47" s="2" customFormat="1" ht="19.5">
      <c r="A223" s="34"/>
      <c r="B223" s="35"/>
      <c r="C223" s="36"/>
      <c r="D223" s="186" t="s">
        <v>154</v>
      </c>
      <c r="E223" s="36"/>
      <c r="F223" s="187" t="s">
        <v>524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154</v>
      </c>
      <c r="AU223" s="17" t="s">
        <v>82</v>
      </c>
    </row>
    <row r="224" spans="2:51" s="13" customFormat="1" ht="11.25">
      <c r="B224" s="192"/>
      <c r="C224" s="193"/>
      <c r="D224" s="186" t="s">
        <v>158</v>
      </c>
      <c r="E224" s="194" t="s">
        <v>19</v>
      </c>
      <c r="F224" s="195" t="s">
        <v>525</v>
      </c>
      <c r="G224" s="193"/>
      <c r="H224" s="196">
        <v>1000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158</v>
      </c>
      <c r="AU224" s="202" t="s">
        <v>82</v>
      </c>
      <c r="AV224" s="13" t="s">
        <v>82</v>
      </c>
      <c r="AW224" s="13" t="s">
        <v>33</v>
      </c>
      <c r="AX224" s="13" t="s">
        <v>72</v>
      </c>
      <c r="AY224" s="202" t="s">
        <v>145</v>
      </c>
    </row>
    <row r="225" spans="1:65" s="2" customFormat="1" ht="14.45" customHeight="1">
      <c r="A225" s="34"/>
      <c r="B225" s="35"/>
      <c r="C225" s="173" t="s">
        <v>526</v>
      </c>
      <c r="D225" s="173" t="s">
        <v>147</v>
      </c>
      <c r="E225" s="174" t="s">
        <v>527</v>
      </c>
      <c r="F225" s="175" t="s">
        <v>528</v>
      </c>
      <c r="G225" s="176" t="s">
        <v>150</v>
      </c>
      <c r="H225" s="177">
        <v>7592.55</v>
      </c>
      <c r="I225" s="178"/>
      <c r="J225" s="179">
        <f>ROUND(I225*H225,2)</f>
        <v>0</v>
      </c>
      <c r="K225" s="175" t="s">
        <v>151</v>
      </c>
      <c r="L225" s="39"/>
      <c r="M225" s="180" t="s">
        <v>19</v>
      </c>
      <c r="N225" s="181" t="s">
        <v>43</v>
      </c>
      <c r="O225" s="64"/>
      <c r="P225" s="182">
        <f>O225*H225</f>
        <v>0</v>
      </c>
      <c r="Q225" s="182">
        <v>0.345</v>
      </c>
      <c r="R225" s="182">
        <f>Q225*H225</f>
        <v>2619.42975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152</v>
      </c>
      <c r="AT225" s="184" t="s">
        <v>147</v>
      </c>
      <c r="AU225" s="184" t="s">
        <v>82</v>
      </c>
      <c r="AY225" s="17" t="s">
        <v>145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80</v>
      </c>
      <c r="BK225" s="185">
        <f>ROUND(I225*H225,2)</f>
        <v>0</v>
      </c>
      <c r="BL225" s="17" t="s">
        <v>152</v>
      </c>
      <c r="BM225" s="184" t="s">
        <v>529</v>
      </c>
    </row>
    <row r="226" spans="1:47" s="2" customFormat="1" ht="11.25">
      <c r="A226" s="34"/>
      <c r="B226" s="35"/>
      <c r="C226" s="36"/>
      <c r="D226" s="186" t="s">
        <v>154</v>
      </c>
      <c r="E226" s="36"/>
      <c r="F226" s="187" t="s">
        <v>530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154</v>
      </c>
      <c r="AU226" s="17" t="s">
        <v>82</v>
      </c>
    </row>
    <row r="227" spans="2:51" s="13" customFormat="1" ht="11.25">
      <c r="B227" s="192"/>
      <c r="C227" s="193"/>
      <c r="D227" s="186" t="s">
        <v>158</v>
      </c>
      <c r="E227" s="194" t="s">
        <v>19</v>
      </c>
      <c r="F227" s="195" t="s">
        <v>531</v>
      </c>
      <c r="G227" s="193"/>
      <c r="H227" s="196">
        <v>7592.55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158</v>
      </c>
      <c r="AU227" s="202" t="s">
        <v>82</v>
      </c>
      <c r="AV227" s="13" t="s">
        <v>82</v>
      </c>
      <c r="AW227" s="13" t="s">
        <v>33</v>
      </c>
      <c r="AX227" s="13" t="s">
        <v>72</v>
      </c>
      <c r="AY227" s="202" t="s">
        <v>145</v>
      </c>
    </row>
    <row r="228" spans="1:65" s="2" customFormat="1" ht="14.45" customHeight="1">
      <c r="A228" s="34"/>
      <c r="B228" s="35"/>
      <c r="C228" s="173" t="s">
        <v>532</v>
      </c>
      <c r="D228" s="173" t="s">
        <v>147</v>
      </c>
      <c r="E228" s="174" t="s">
        <v>533</v>
      </c>
      <c r="F228" s="175" t="s">
        <v>534</v>
      </c>
      <c r="G228" s="176" t="s">
        <v>352</v>
      </c>
      <c r="H228" s="177">
        <v>3227.9</v>
      </c>
      <c r="I228" s="178"/>
      <c r="J228" s="179">
        <f>ROUND(I228*H228,2)</f>
        <v>0</v>
      </c>
      <c r="K228" s="175" t="s">
        <v>151</v>
      </c>
      <c r="L228" s="39"/>
      <c r="M228" s="180" t="s">
        <v>19</v>
      </c>
      <c r="N228" s="181" t="s">
        <v>43</v>
      </c>
      <c r="O228" s="64"/>
      <c r="P228" s="182">
        <f>O228*H228</f>
        <v>0</v>
      </c>
      <c r="Q228" s="182">
        <v>0</v>
      </c>
      <c r="R228" s="182">
        <f>Q228*H228</f>
        <v>0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152</v>
      </c>
      <c r="AT228" s="184" t="s">
        <v>147</v>
      </c>
      <c r="AU228" s="184" t="s">
        <v>82</v>
      </c>
      <c r="AY228" s="17" t="s">
        <v>145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80</v>
      </c>
      <c r="BK228" s="185">
        <f>ROUND(I228*H228,2)</f>
        <v>0</v>
      </c>
      <c r="BL228" s="17" t="s">
        <v>152</v>
      </c>
      <c r="BM228" s="184" t="s">
        <v>535</v>
      </c>
    </row>
    <row r="229" spans="1:47" s="2" customFormat="1" ht="11.25">
      <c r="A229" s="34"/>
      <c r="B229" s="35"/>
      <c r="C229" s="36"/>
      <c r="D229" s="186" t="s">
        <v>154</v>
      </c>
      <c r="E229" s="36"/>
      <c r="F229" s="187" t="s">
        <v>536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154</v>
      </c>
      <c r="AU229" s="17" t="s">
        <v>82</v>
      </c>
    </row>
    <row r="230" spans="2:51" s="13" customFormat="1" ht="11.25">
      <c r="B230" s="192"/>
      <c r="C230" s="193"/>
      <c r="D230" s="186" t="s">
        <v>158</v>
      </c>
      <c r="E230" s="194" t="s">
        <v>19</v>
      </c>
      <c r="F230" s="195" t="s">
        <v>537</v>
      </c>
      <c r="G230" s="193"/>
      <c r="H230" s="196">
        <v>3227.9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158</v>
      </c>
      <c r="AU230" s="202" t="s">
        <v>82</v>
      </c>
      <c r="AV230" s="13" t="s">
        <v>82</v>
      </c>
      <c r="AW230" s="13" t="s">
        <v>33</v>
      </c>
      <c r="AX230" s="13" t="s">
        <v>72</v>
      </c>
      <c r="AY230" s="202" t="s">
        <v>145</v>
      </c>
    </row>
    <row r="231" spans="1:65" s="2" customFormat="1" ht="14.45" customHeight="1">
      <c r="A231" s="34"/>
      <c r="B231" s="35"/>
      <c r="C231" s="173" t="s">
        <v>538</v>
      </c>
      <c r="D231" s="173" t="s">
        <v>147</v>
      </c>
      <c r="E231" s="174" t="s">
        <v>539</v>
      </c>
      <c r="F231" s="175" t="s">
        <v>540</v>
      </c>
      <c r="G231" s="176" t="s">
        <v>150</v>
      </c>
      <c r="H231" s="177">
        <v>38583.443</v>
      </c>
      <c r="I231" s="178"/>
      <c r="J231" s="179">
        <f>ROUND(I231*H231,2)</f>
        <v>0</v>
      </c>
      <c r="K231" s="175" t="s">
        <v>151</v>
      </c>
      <c r="L231" s="39"/>
      <c r="M231" s="180" t="s">
        <v>19</v>
      </c>
      <c r="N231" s="181" t="s">
        <v>43</v>
      </c>
      <c r="O231" s="64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152</v>
      </c>
      <c r="AT231" s="184" t="s">
        <v>147</v>
      </c>
      <c r="AU231" s="184" t="s">
        <v>82</v>
      </c>
      <c r="AY231" s="17" t="s">
        <v>145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80</v>
      </c>
      <c r="BK231" s="185">
        <f>ROUND(I231*H231,2)</f>
        <v>0</v>
      </c>
      <c r="BL231" s="17" t="s">
        <v>152</v>
      </c>
      <c r="BM231" s="184" t="s">
        <v>541</v>
      </c>
    </row>
    <row r="232" spans="1:47" s="2" customFormat="1" ht="11.25">
      <c r="A232" s="34"/>
      <c r="B232" s="35"/>
      <c r="C232" s="36"/>
      <c r="D232" s="186" t="s">
        <v>154</v>
      </c>
      <c r="E232" s="36"/>
      <c r="F232" s="187" t="s">
        <v>542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154</v>
      </c>
      <c r="AU232" s="17" t="s">
        <v>82</v>
      </c>
    </row>
    <row r="233" spans="2:51" s="14" customFormat="1" ht="11.25">
      <c r="B233" s="217"/>
      <c r="C233" s="218"/>
      <c r="D233" s="186" t="s">
        <v>158</v>
      </c>
      <c r="E233" s="219" t="s">
        <v>19</v>
      </c>
      <c r="F233" s="220" t="s">
        <v>543</v>
      </c>
      <c r="G233" s="218"/>
      <c r="H233" s="219" t="s">
        <v>19</v>
      </c>
      <c r="I233" s="221"/>
      <c r="J233" s="218"/>
      <c r="K233" s="218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158</v>
      </c>
      <c r="AU233" s="226" t="s">
        <v>82</v>
      </c>
      <c r="AV233" s="14" t="s">
        <v>80</v>
      </c>
      <c r="AW233" s="14" t="s">
        <v>33</v>
      </c>
      <c r="AX233" s="14" t="s">
        <v>72</v>
      </c>
      <c r="AY233" s="226" t="s">
        <v>145</v>
      </c>
    </row>
    <row r="234" spans="2:51" s="13" customFormat="1" ht="11.25">
      <c r="B234" s="192"/>
      <c r="C234" s="193"/>
      <c r="D234" s="186" t="s">
        <v>158</v>
      </c>
      <c r="E234" s="194" t="s">
        <v>19</v>
      </c>
      <c r="F234" s="195" t="s">
        <v>503</v>
      </c>
      <c r="G234" s="193"/>
      <c r="H234" s="196">
        <v>36169.686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158</v>
      </c>
      <c r="AU234" s="202" t="s">
        <v>82</v>
      </c>
      <c r="AV234" s="13" t="s">
        <v>82</v>
      </c>
      <c r="AW234" s="13" t="s">
        <v>33</v>
      </c>
      <c r="AX234" s="13" t="s">
        <v>72</v>
      </c>
      <c r="AY234" s="202" t="s">
        <v>145</v>
      </c>
    </row>
    <row r="235" spans="2:51" s="13" customFormat="1" ht="11.25">
      <c r="B235" s="192"/>
      <c r="C235" s="193"/>
      <c r="D235" s="186" t="s">
        <v>158</v>
      </c>
      <c r="E235" s="194" t="s">
        <v>19</v>
      </c>
      <c r="F235" s="195" t="s">
        <v>504</v>
      </c>
      <c r="G235" s="193"/>
      <c r="H235" s="196">
        <v>1209.117</v>
      </c>
      <c r="I235" s="197"/>
      <c r="J235" s="193"/>
      <c r="K235" s="193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158</v>
      </c>
      <c r="AU235" s="202" t="s">
        <v>82</v>
      </c>
      <c r="AV235" s="13" t="s">
        <v>82</v>
      </c>
      <c r="AW235" s="13" t="s">
        <v>33</v>
      </c>
      <c r="AX235" s="13" t="s">
        <v>72</v>
      </c>
      <c r="AY235" s="202" t="s">
        <v>145</v>
      </c>
    </row>
    <row r="236" spans="2:51" s="13" customFormat="1" ht="11.25">
      <c r="B236" s="192"/>
      <c r="C236" s="193"/>
      <c r="D236" s="186" t="s">
        <v>158</v>
      </c>
      <c r="E236" s="194" t="s">
        <v>19</v>
      </c>
      <c r="F236" s="195" t="s">
        <v>544</v>
      </c>
      <c r="G236" s="193"/>
      <c r="H236" s="196">
        <v>598.74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158</v>
      </c>
      <c r="AU236" s="202" t="s">
        <v>82</v>
      </c>
      <c r="AV236" s="13" t="s">
        <v>82</v>
      </c>
      <c r="AW236" s="13" t="s">
        <v>33</v>
      </c>
      <c r="AX236" s="13" t="s">
        <v>72</v>
      </c>
      <c r="AY236" s="202" t="s">
        <v>145</v>
      </c>
    </row>
    <row r="237" spans="2:51" s="13" customFormat="1" ht="11.25">
      <c r="B237" s="192"/>
      <c r="C237" s="193"/>
      <c r="D237" s="186" t="s">
        <v>158</v>
      </c>
      <c r="E237" s="194" t="s">
        <v>19</v>
      </c>
      <c r="F237" s="195" t="s">
        <v>506</v>
      </c>
      <c r="G237" s="193"/>
      <c r="H237" s="196">
        <v>605.9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158</v>
      </c>
      <c r="AU237" s="202" t="s">
        <v>82</v>
      </c>
      <c r="AV237" s="13" t="s">
        <v>82</v>
      </c>
      <c r="AW237" s="13" t="s">
        <v>33</v>
      </c>
      <c r="AX237" s="13" t="s">
        <v>72</v>
      </c>
      <c r="AY237" s="202" t="s">
        <v>145</v>
      </c>
    </row>
    <row r="238" spans="1:65" s="2" customFormat="1" ht="14.45" customHeight="1">
      <c r="A238" s="34"/>
      <c r="B238" s="35"/>
      <c r="C238" s="173" t="s">
        <v>545</v>
      </c>
      <c r="D238" s="173" t="s">
        <v>147</v>
      </c>
      <c r="E238" s="174" t="s">
        <v>546</v>
      </c>
      <c r="F238" s="175" t="s">
        <v>547</v>
      </c>
      <c r="G238" s="176" t="s">
        <v>150</v>
      </c>
      <c r="H238" s="177">
        <v>77011.673</v>
      </c>
      <c r="I238" s="178"/>
      <c r="J238" s="179">
        <f>ROUND(I238*H238,2)</f>
        <v>0</v>
      </c>
      <c r="K238" s="175" t="s">
        <v>19</v>
      </c>
      <c r="L238" s="39"/>
      <c r="M238" s="180" t="s">
        <v>19</v>
      </c>
      <c r="N238" s="181" t="s">
        <v>43</v>
      </c>
      <c r="O238" s="64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152</v>
      </c>
      <c r="AT238" s="184" t="s">
        <v>147</v>
      </c>
      <c r="AU238" s="184" t="s">
        <v>82</v>
      </c>
      <c r="AY238" s="17" t="s">
        <v>145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80</v>
      </c>
      <c r="BK238" s="185">
        <f>ROUND(I238*H238,2)</f>
        <v>0</v>
      </c>
      <c r="BL238" s="17" t="s">
        <v>152</v>
      </c>
      <c r="BM238" s="184" t="s">
        <v>548</v>
      </c>
    </row>
    <row r="239" spans="1:47" s="2" customFormat="1" ht="11.25">
      <c r="A239" s="34"/>
      <c r="B239" s="35"/>
      <c r="C239" s="36"/>
      <c r="D239" s="186" t="s">
        <v>154</v>
      </c>
      <c r="E239" s="36"/>
      <c r="F239" s="187" t="s">
        <v>549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154</v>
      </c>
      <c r="AU239" s="17" t="s">
        <v>82</v>
      </c>
    </row>
    <row r="240" spans="2:51" s="14" customFormat="1" ht="11.25">
      <c r="B240" s="217"/>
      <c r="C240" s="218"/>
      <c r="D240" s="186" t="s">
        <v>158</v>
      </c>
      <c r="E240" s="219" t="s">
        <v>19</v>
      </c>
      <c r="F240" s="220" t="s">
        <v>550</v>
      </c>
      <c r="G240" s="218"/>
      <c r="H240" s="219" t="s">
        <v>19</v>
      </c>
      <c r="I240" s="221"/>
      <c r="J240" s="218"/>
      <c r="K240" s="218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158</v>
      </c>
      <c r="AU240" s="226" t="s">
        <v>82</v>
      </c>
      <c r="AV240" s="14" t="s">
        <v>80</v>
      </c>
      <c r="AW240" s="14" t="s">
        <v>33</v>
      </c>
      <c r="AX240" s="14" t="s">
        <v>72</v>
      </c>
      <c r="AY240" s="226" t="s">
        <v>145</v>
      </c>
    </row>
    <row r="241" spans="2:51" s="13" customFormat="1" ht="11.25">
      <c r="B241" s="192"/>
      <c r="C241" s="193"/>
      <c r="D241" s="186" t="s">
        <v>158</v>
      </c>
      <c r="E241" s="194" t="s">
        <v>19</v>
      </c>
      <c r="F241" s="195" t="s">
        <v>551</v>
      </c>
      <c r="G241" s="193"/>
      <c r="H241" s="196">
        <v>71285.886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158</v>
      </c>
      <c r="AU241" s="202" t="s">
        <v>82</v>
      </c>
      <c r="AV241" s="13" t="s">
        <v>82</v>
      </c>
      <c r="AW241" s="13" t="s">
        <v>33</v>
      </c>
      <c r="AX241" s="13" t="s">
        <v>72</v>
      </c>
      <c r="AY241" s="202" t="s">
        <v>145</v>
      </c>
    </row>
    <row r="242" spans="2:51" s="13" customFormat="1" ht="11.25">
      <c r="B242" s="192"/>
      <c r="C242" s="193"/>
      <c r="D242" s="186" t="s">
        <v>158</v>
      </c>
      <c r="E242" s="194" t="s">
        <v>19</v>
      </c>
      <c r="F242" s="195" t="s">
        <v>552</v>
      </c>
      <c r="G242" s="193"/>
      <c r="H242" s="196">
        <v>2383.017</v>
      </c>
      <c r="I242" s="197"/>
      <c r="J242" s="193"/>
      <c r="K242" s="193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158</v>
      </c>
      <c r="AU242" s="202" t="s">
        <v>82</v>
      </c>
      <c r="AV242" s="13" t="s">
        <v>82</v>
      </c>
      <c r="AW242" s="13" t="s">
        <v>33</v>
      </c>
      <c r="AX242" s="13" t="s">
        <v>72</v>
      </c>
      <c r="AY242" s="202" t="s">
        <v>145</v>
      </c>
    </row>
    <row r="243" spans="2:51" s="13" customFormat="1" ht="11.25">
      <c r="B243" s="192"/>
      <c r="C243" s="193"/>
      <c r="D243" s="186" t="s">
        <v>158</v>
      </c>
      <c r="E243" s="194" t="s">
        <v>19</v>
      </c>
      <c r="F243" s="195" t="s">
        <v>553</v>
      </c>
      <c r="G243" s="193"/>
      <c r="H243" s="196">
        <v>592.87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158</v>
      </c>
      <c r="AU243" s="202" t="s">
        <v>82</v>
      </c>
      <c r="AV243" s="13" t="s">
        <v>82</v>
      </c>
      <c r="AW243" s="13" t="s">
        <v>33</v>
      </c>
      <c r="AX243" s="13" t="s">
        <v>72</v>
      </c>
      <c r="AY243" s="202" t="s">
        <v>145</v>
      </c>
    </row>
    <row r="244" spans="2:51" s="13" customFormat="1" ht="11.25">
      <c r="B244" s="192"/>
      <c r="C244" s="193"/>
      <c r="D244" s="186" t="s">
        <v>158</v>
      </c>
      <c r="E244" s="194" t="s">
        <v>19</v>
      </c>
      <c r="F244" s="195" t="s">
        <v>554</v>
      </c>
      <c r="G244" s="193"/>
      <c r="H244" s="196">
        <v>1211.8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158</v>
      </c>
      <c r="AU244" s="202" t="s">
        <v>82</v>
      </c>
      <c r="AV244" s="13" t="s">
        <v>82</v>
      </c>
      <c r="AW244" s="13" t="s">
        <v>33</v>
      </c>
      <c r="AX244" s="13" t="s">
        <v>72</v>
      </c>
      <c r="AY244" s="202" t="s">
        <v>145</v>
      </c>
    </row>
    <row r="245" spans="2:51" s="13" customFormat="1" ht="11.25">
      <c r="B245" s="192"/>
      <c r="C245" s="193"/>
      <c r="D245" s="186" t="s">
        <v>158</v>
      </c>
      <c r="E245" s="194" t="s">
        <v>19</v>
      </c>
      <c r="F245" s="195" t="s">
        <v>555</v>
      </c>
      <c r="G245" s="193"/>
      <c r="H245" s="196">
        <v>578.1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158</v>
      </c>
      <c r="AU245" s="202" t="s">
        <v>82</v>
      </c>
      <c r="AV245" s="13" t="s">
        <v>82</v>
      </c>
      <c r="AW245" s="13" t="s">
        <v>33</v>
      </c>
      <c r="AX245" s="13" t="s">
        <v>72</v>
      </c>
      <c r="AY245" s="202" t="s">
        <v>145</v>
      </c>
    </row>
    <row r="246" spans="2:51" s="13" customFormat="1" ht="11.25">
      <c r="B246" s="192"/>
      <c r="C246" s="193"/>
      <c r="D246" s="186" t="s">
        <v>158</v>
      </c>
      <c r="E246" s="194" t="s">
        <v>19</v>
      </c>
      <c r="F246" s="195" t="s">
        <v>344</v>
      </c>
      <c r="G246" s="193"/>
      <c r="H246" s="196">
        <v>960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158</v>
      </c>
      <c r="AU246" s="202" t="s">
        <v>82</v>
      </c>
      <c r="AV246" s="13" t="s">
        <v>82</v>
      </c>
      <c r="AW246" s="13" t="s">
        <v>33</v>
      </c>
      <c r="AX246" s="13" t="s">
        <v>72</v>
      </c>
      <c r="AY246" s="202" t="s">
        <v>145</v>
      </c>
    </row>
    <row r="247" spans="1:65" s="2" customFormat="1" ht="14.45" customHeight="1">
      <c r="A247" s="34"/>
      <c r="B247" s="35"/>
      <c r="C247" s="173" t="s">
        <v>556</v>
      </c>
      <c r="D247" s="173" t="s">
        <v>147</v>
      </c>
      <c r="E247" s="174" t="s">
        <v>557</v>
      </c>
      <c r="F247" s="175" t="s">
        <v>558</v>
      </c>
      <c r="G247" s="176" t="s">
        <v>150</v>
      </c>
      <c r="H247" s="177">
        <v>605.9</v>
      </c>
      <c r="I247" s="178"/>
      <c r="J247" s="179">
        <f>ROUND(I247*H247,2)</f>
        <v>0</v>
      </c>
      <c r="K247" s="175" t="s">
        <v>19</v>
      </c>
      <c r="L247" s="39"/>
      <c r="M247" s="180" t="s">
        <v>19</v>
      </c>
      <c r="N247" s="181" t="s">
        <v>43</v>
      </c>
      <c r="O247" s="64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4" t="s">
        <v>152</v>
      </c>
      <c r="AT247" s="184" t="s">
        <v>147</v>
      </c>
      <c r="AU247" s="184" t="s">
        <v>82</v>
      </c>
      <c r="AY247" s="17" t="s">
        <v>145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7" t="s">
        <v>80</v>
      </c>
      <c r="BK247" s="185">
        <f>ROUND(I247*H247,2)</f>
        <v>0</v>
      </c>
      <c r="BL247" s="17" t="s">
        <v>152</v>
      </c>
      <c r="BM247" s="184" t="s">
        <v>559</v>
      </c>
    </row>
    <row r="248" spans="1:47" s="2" customFormat="1" ht="19.5">
      <c r="A248" s="34"/>
      <c r="B248" s="35"/>
      <c r="C248" s="36"/>
      <c r="D248" s="186" t="s">
        <v>154</v>
      </c>
      <c r="E248" s="36"/>
      <c r="F248" s="187" t="s">
        <v>560</v>
      </c>
      <c r="G248" s="36"/>
      <c r="H248" s="36"/>
      <c r="I248" s="188"/>
      <c r="J248" s="36"/>
      <c r="K248" s="36"/>
      <c r="L248" s="39"/>
      <c r="M248" s="189"/>
      <c r="N248" s="190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154</v>
      </c>
      <c r="AU248" s="17" t="s">
        <v>82</v>
      </c>
    </row>
    <row r="249" spans="2:51" s="14" customFormat="1" ht="11.25">
      <c r="B249" s="217"/>
      <c r="C249" s="218"/>
      <c r="D249" s="186" t="s">
        <v>158</v>
      </c>
      <c r="E249" s="219" t="s">
        <v>19</v>
      </c>
      <c r="F249" s="220" t="s">
        <v>561</v>
      </c>
      <c r="G249" s="218"/>
      <c r="H249" s="219" t="s">
        <v>19</v>
      </c>
      <c r="I249" s="221"/>
      <c r="J249" s="218"/>
      <c r="K249" s="218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158</v>
      </c>
      <c r="AU249" s="226" t="s">
        <v>82</v>
      </c>
      <c r="AV249" s="14" t="s">
        <v>80</v>
      </c>
      <c r="AW249" s="14" t="s">
        <v>33</v>
      </c>
      <c r="AX249" s="14" t="s">
        <v>72</v>
      </c>
      <c r="AY249" s="226" t="s">
        <v>145</v>
      </c>
    </row>
    <row r="250" spans="2:51" s="13" customFormat="1" ht="11.25">
      <c r="B250" s="192"/>
      <c r="C250" s="193"/>
      <c r="D250" s="186" t="s">
        <v>158</v>
      </c>
      <c r="E250" s="194" t="s">
        <v>19</v>
      </c>
      <c r="F250" s="195" t="s">
        <v>506</v>
      </c>
      <c r="G250" s="193"/>
      <c r="H250" s="196">
        <v>605.9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158</v>
      </c>
      <c r="AU250" s="202" t="s">
        <v>82</v>
      </c>
      <c r="AV250" s="13" t="s">
        <v>82</v>
      </c>
      <c r="AW250" s="13" t="s">
        <v>33</v>
      </c>
      <c r="AX250" s="13" t="s">
        <v>72</v>
      </c>
      <c r="AY250" s="202" t="s">
        <v>145</v>
      </c>
    </row>
    <row r="251" spans="1:65" s="2" customFormat="1" ht="14.45" customHeight="1">
      <c r="A251" s="34"/>
      <c r="B251" s="35"/>
      <c r="C251" s="173" t="s">
        <v>562</v>
      </c>
      <c r="D251" s="173" t="s">
        <v>147</v>
      </c>
      <c r="E251" s="174" t="s">
        <v>563</v>
      </c>
      <c r="F251" s="175" t="s">
        <v>564</v>
      </c>
      <c r="G251" s="176" t="s">
        <v>150</v>
      </c>
      <c r="H251" s="177">
        <v>37813.2</v>
      </c>
      <c r="I251" s="178"/>
      <c r="J251" s="179">
        <f>ROUND(I251*H251,2)</f>
        <v>0</v>
      </c>
      <c r="K251" s="175" t="s">
        <v>151</v>
      </c>
      <c r="L251" s="39"/>
      <c r="M251" s="180" t="s">
        <v>19</v>
      </c>
      <c r="N251" s="181" t="s">
        <v>43</v>
      </c>
      <c r="O251" s="64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4" t="s">
        <v>152</v>
      </c>
      <c r="AT251" s="184" t="s">
        <v>147</v>
      </c>
      <c r="AU251" s="184" t="s">
        <v>82</v>
      </c>
      <c r="AY251" s="17" t="s">
        <v>145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7" t="s">
        <v>80</v>
      </c>
      <c r="BK251" s="185">
        <f>ROUND(I251*H251,2)</f>
        <v>0</v>
      </c>
      <c r="BL251" s="17" t="s">
        <v>152</v>
      </c>
      <c r="BM251" s="184" t="s">
        <v>565</v>
      </c>
    </row>
    <row r="252" spans="1:47" s="2" customFormat="1" ht="19.5">
      <c r="A252" s="34"/>
      <c r="B252" s="35"/>
      <c r="C252" s="36"/>
      <c r="D252" s="186" t="s">
        <v>154</v>
      </c>
      <c r="E252" s="36"/>
      <c r="F252" s="187" t="s">
        <v>566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154</v>
      </c>
      <c r="AU252" s="17" t="s">
        <v>82</v>
      </c>
    </row>
    <row r="253" spans="2:51" s="14" customFormat="1" ht="11.25">
      <c r="B253" s="217"/>
      <c r="C253" s="218"/>
      <c r="D253" s="186" t="s">
        <v>158</v>
      </c>
      <c r="E253" s="219" t="s">
        <v>19</v>
      </c>
      <c r="F253" s="220" t="s">
        <v>567</v>
      </c>
      <c r="G253" s="218"/>
      <c r="H253" s="219" t="s">
        <v>19</v>
      </c>
      <c r="I253" s="221"/>
      <c r="J253" s="218"/>
      <c r="K253" s="218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158</v>
      </c>
      <c r="AU253" s="226" t="s">
        <v>82</v>
      </c>
      <c r="AV253" s="14" t="s">
        <v>80</v>
      </c>
      <c r="AW253" s="14" t="s">
        <v>33</v>
      </c>
      <c r="AX253" s="14" t="s">
        <v>72</v>
      </c>
      <c r="AY253" s="226" t="s">
        <v>145</v>
      </c>
    </row>
    <row r="254" spans="2:51" s="13" customFormat="1" ht="11.25">
      <c r="B254" s="192"/>
      <c r="C254" s="193"/>
      <c r="D254" s="186" t="s">
        <v>158</v>
      </c>
      <c r="E254" s="194" t="s">
        <v>19</v>
      </c>
      <c r="F254" s="195" t="s">
        <v>568</v>
      </c>
      <c r="G254" s="193"/>
      <c r="H254" s="196">
        <v>35116.2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158</v>
      </c>
      <c r="AU254" s="202" t="s">
        <v>82</v>
      </c>
      <c r="AV254" s="13" t="s">
        <v>82</v>
      </c>
      <c r="AW254" s="13" t="s">
        <v>33</v>
      </c>
      <c r="AX254" s="13" t="s">
        <v>72</v>
      </c>
      <c r="AY254" s="202" t="s">
        <v>145</v>
      </c>
    </row>
    <row r="255" spans="2:51" s="13" customFormat="1" ht="11.25">
      <c r="B255" s="192"/>
      <c r="C255" s="193"/>
      <c r="D255" s="186" t="s">
        <v>158</v>
      </c>
      <c r="E255" s="194" t="s">
        <v>19</v>
      </c>
      <c r="F255" s="195" t="s">
        <v>569</v>
      </c>
      <c r="G255" s="193"/>
      <c r="H255" s="196">
        <v>1173.9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158</v>
      </c>
      <c r="AU255" s="202" t="s">
        <v>82</v>
      </c>
      <c r="AV255" s="13" t="s">
        <v>82</v>
      </c>
      <c r="AW255" s="13" t="s">
        <v>33</v>
      </c>
      <c r="AX255" s="13" t="s">
        <v>72</v>
      </c>
      <c r="AY255" s="202" t="s">
        <v>145</v>
      </c>
    </row>
    <row r="256" spans="2:51" s="13" customFormat="1" ht="11.25">
      <c r="B256" s="192"/>
      <c r="C256" s="193"/>
      <c r="D256" s="186" t="s">
        <v>158</v>
      </c>
      <c r="E256" s="194" t="s">
        <v>19</v>
      </c>
      <c r="F256" s="195" t="s">
        <v>570</v>
      </c>
      <c r="G256" s="193"/>
      <c r="H256" s="196">
        <v>587</v>
      </c>
      <c r="I256" s="197"/>
      <c r="J256" s="193"/>
      <c r="K256" s="193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158</v>
      </c>
      <c r="AU256" s="202" t="s">
        <v>82</v>
      </c>
      <c r="AV256" s="13" t="s">
        <v>82</v>
      </c>
      <c r="AW256" s="13" t="s">
        <v>33</v>
      </c>
      <c r="AX256" s="13" t="s">
        <v>72</v>
      </c>
      <c r="AY256" s="202" t="s">
        <v>145</v>
      </c>
    </row>
    <row r="257" spans="2:51" s="13" customFormat="1" ht="11.25">
      <c r="B257" s="192"/>
      <c r="C257" s="193"/>
      <c r="D257" s="186" t="s">
        <v>158</v>
      </c>
      <c r="E257" s="194" t="s">
        <v>19</v>
      </c>
      <c r="F257" s="195" t="s">
        <v>571</v>
      </c>
      <c r="G257" s="193"/>
      <c r="H257" s="196">
        <v>296.1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158</v>
      </c>
      <c r="AU257" s="202" t="s">
        <v>82</v>
      </c>
      <c r="AV257" s="13" t="s">
        <v>82</v>
      </c>
      <c r="AW257" s="13" t="s">
        <v>33</v>
      </c>
      <c r="AX257" s="13" t="s">
        <v>72</v>
      </c>
      <c r="AY257" s="202" t="s">
        <v>145</v>
      </c>
    </row>
    <row r="258" spans="2:51" s="13" customFormat="1" ht="11.25">
      <c r="B258" s="192"/>
      <c r="C258" s="193"/>
      <c r="D258" s="186" t="s">
        <v>158</v>
      </c>
      <c r="E258" s="194" t="s">
        <v>19</v>
      </c>
      <c r="F258" s="195" t="s">
        <v>572</v>
      </c>
      <c r="G258" s="193"/>
      <c r="H258" s="196">
        <v>640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158</v>
      </c>
      <c r="AU258" s="202" t="s">
        <v>82</v>
      </c>
      <c r="AV258" s="13" t="s">
        <v>82</v>
      </c>
      <c r="AW258" s="13" t="s">
        <v>33</v>
      </c>
      <c r="AX258" s="13" t="s">
        <v>72</v>
      </c>
      <c r="AY258" s="202" t="s">
        <v>145</v>
      </c>
    </row>
    <row r="259" spans="1:65" s="2" customFormat="1" ht="14.45" customHeight="1">
      <c r="A259" s="34"/>
      <c r="B259" s="35"/>
      <c r="C259" s="173" t="s">
        <v>573</v>
      </c>
      <c r="D259" s="173" t="s">
        <v>147</v>
      </c>
      <c r="E259" s="174" t="s">
        <v>574</v>
      </c>
      <c r="F259" s="175" t="s">
        <v>575</v>
      </c>
      <c r="G259" s="176" t="s">
        <v>150</v>
      </c>
      <c r="H259" s="177">
        <v>320</v>
      </c>
      <c r="I259" s="178"/>
      <c r="J259" s="179">
        <f>ROUND(I259*H259,2)</f>
        <v>0</v>
      </c>
      <c r="K259" s="175" t="s">
        <v>151</v>
      </c>
      <c r="L259" s="39"/>
      <c r="M259" s="180" t="s">
        <v>19</v>
      </c>
      <c r="N259" s="181" t="s">
        <v>43</v>
      </c>
      <c r="O259" s="64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4" t="s">
        <v>152</v>
      </c>
      <c r="AT259" s="184" t="s">
        <v>147</v>
      </c>
      <c r="AU259" s="184" t="s">
        <v>82</v>
      </c>
      <c r="AY259" s="17" t="s">
        <v>145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7" t="s">
        <v>80</v>
      </c>
      <c r="BK259" s="185">
        <f>ROUND(I259*H259,2)</f>
        <v>0</v>
      </c>
      <c r="BL259" s="17" t="s">
        <v>152</v>
      </c>
      <c r="BM259" s="184" t="s">
        <v>576</v>
      </c>
    </row>
    <row r="260" spans="1:47" s="2" customFormat="1" ht="19.5">
      <c r="A260" s="34"/>
      <c r="B260" s="35"/>
      <c r="C260" s="36"/>
      <c r="D260" s="186" t="s">
        <v>154</v>
      </c>
      <c r="E260" s="36"/>
      <c r="F260" s="187" t="s">
        <v>577</v>
      </c>
      <c r="G260" s="36"/>
      <c r="H260" s="36"/>
      <c r="I260" s="188"/>
      <c r="J260" s="36"/>
      <c r="K260" s="36"/>
      <c r="L260" s="39"/>
      <c r="M260" s="189"/>
      <c r="N260" s="190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154</v>
      </c>
      <c r="AU260" s="17" t="s">
        <v>82</v>
      </c>
    </row>
    <row r="261" spans="2:51" s="14" customFormat="1" ht="11.25">
      <c r="B261" s="217"/>
      <c r="C261" s="218"/>
      <c r="D261" s="186" t="s">
        <v>158</v>
      </c>
      <c r="E261" s="219" t="s">
        <v>19</v>
      </c>
      <c r="F261" s="220" t="s">
        <v>578</v>
      </c>
      <c r="G261" s="218"/>
      <c r="H261" s="219" t="s">
        <v>19</v>
      </c>
      <c r="I261" s="221"/>
      <c r="J261" s="218"/>
      <c r="K261" s="218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158</v>
      </c>
      <c r="AU261" s="226" t="s">
        <v>82</v>
      </c>
      <c r="AV261" s="14" t="s">
        <v>80</v>
      </c>
      <c r="AW261" s="14" t="s">
        <v>33</v>
      </c>
      <c r="AX261" s="14" t="s">
        <v>72</v>
      </c>
      <c r="AY261" s="226" t="s">
        <v>145</v>
      </c>
    </row>
    <row r="262" spans="2:51" s="13" customFormat="1" ht="11.25">
      <c r="B262" s="192"/>
      <c r="C262" s="193"/>
      <c r="D262" s="186" t="s">
        <v>158</v>
      </c>
      <c r="E262" s="194" t="s">
        <v>19</v>
      </c>
      <c r="F262" s="195" t="s">
        <v>579</v>
      </c>
      <c r="G262" s="193"/>
      <c r="H262" s="196">
        <v>320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158</v>
      </c>
      <c r="AU262" s="202" t="s">
        <v>82</v>
      </c>
      <c r="AV262" s="13" t="s">
        <v>82</v>
      </c>
      <c r="AW262" s="13" t="s">
        <v>33</v>
      </c>
      <c r="AX262" s="13" t="s">
        <v>72</v>
      </c>
      <c r="AY262" s="202" t="s">
        <v>145</v>
      </c>
    </row>
    <row r="263" spans="1:65" s="2" customFormat="1" ht="14.45" customHeight="1">
      <c r="A263" s="34"/>
      <c r="B263" s="35"/>
      <c r="C263" s="173" t="s">
        <v>580</v>
      </c>
      <c r="D263" s="173" t="s">
        <v>147</v>
      </c>
      <c r="E263" s="174" t="s">
        <v>581</v>
      </c>
      <c r="F263" s="175" t="s">
        <v>582</v>
      </c>
      <c r="G263" s="176" t="s">
        <v>150</v>
      </c>
      <c r="H263" s="177">
        <v>37527.871</v>
      </c>
      <c r="I263" s="178"/>
      <c r="J263" s="179">
        <f>ROUND(I263*H263,2)</f>
        <v>0</v>
      </c>
      <c r="K263" s="175" t="s">
        <v>151</v>
      </c>
      <c r="L263" s="39"/>
      <c r="M263" s="180" t="s">
        <v>19</v>
      </c>
      <c r="N263" s="181" t="s">
        <v>43</v>
      </c>
      <c r="O263" s="64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152</v>
      </c>
      <c r="AT263" s="184" t="s">
        <v>147</v>
      </c>
      <c r="AU263" s="184" t="s">
        <v>82</v>
      </c>
      <c r="AY263" s="17" t="s">
        <v>145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80</v>
      </c>
      <c r="BK263" s="185">
        <f>ROUND(I263*H263,2)</f>
        <v>0</v>
      </c>
      <c r="BL263" s="17" t="s">
        <v>152</v>
      </c>
      <c r="BM263" s="184" t="s">
        <v>583</v>
      </c>
    </row>
    <row r="264" spans="1:47" s="2" customFormat="1" ht="19.5">
      <c r="A264" s="34"/>
      <c r="B264" s="35"/>
      <c r="C264" s="36"/>
      <c r="D264" s="186" t="s">
        <v>154</v>
      </c>
      <c r="E264" s="36"/>
      <c r="F264" s="187" t="s">
        <v>584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154</v>
      </c>
      <c r="AU264" s="17" t="s">
        <v>82</v>
      </c>
    </row>
    <row r="265" spans="2:51" s="14" customFormat="1" ht="11.25">
      <c r="B265" s="217"/>
      <c r="C265" s="218"/>
      <c r="D265" s="186" t="s">
        <v>158</v>
      </c>
      <c r="E265" s="219" t="s">
        <v>19</v>
      </c>
      <c r="F265" s="220" t="s">
        <v>585</v>
      </c>
      <c r="G265" s="218"/>
      <c r="H265" s="219" t="s">
        <v>19</v>
      </c>
      <c r="I265" s="221"/>
      <c r="J265" s="218"/>
      <c r="K265" s="218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158</v>
      </c>
      <c r="AU265" s="226" t="s">
        <v>82</v>
      </c>
      <c r="AV265" s="14" t="s">
        <v>80</v>
      </c>
      <c r="AW265" s="14" t="s">
        <v>33</v>
      </c>
      <c r="AX265" s="14" t="s">
        <v>72</v>
      </c>
      <c r="AY265" s="226" t="s">
        <v>145</v>
      </c>
    </row>
    <row r="266" spans="2:51" s="13" customFormat="1" ht="11.25">
      <c r="B266" s="192"/>
      <c r="C266" s="193"/>
      <c r="D266" s="186" t="s">
        <v>158</v>
      </c>
      <c r="E266" s="194" t="s">
        <v>19</v>
      </c>
      <c r="F266" s="195" t="s">
        <v>586</v>
      </c>
      <c r="G266" s="193"/>
      <c r="H266" s="196">
        <v>35467.362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158</v>
      </c>
      <c r="AU266" s="202" t="s">
        <v>82</v>
      </c>
      <c r="AV266" s="13" t="s">
        <v>82</v>
      </c>
      <c r="AW266" s="13" t="s">
        <v>33</v>
      </c>
      <c r="AX266" s="13" t="s">
        <v>72</v>
      </c>
      <c r="AY266" s="202" t="s">
        <v>145</v>
      </c>
    </row>
    <row r="267" spans="2:51" s="13" customFormat="1" ht="11.25">
      <c r="B267" s="192"/>
      <c r="C267" s="193"/>
      <c r="D267" s="186" t="s">
        <v>158</v>
      </c>
      <c r="E267" s="194" t="s">
        <v>19</v>
      </c>
      <c r="F267" s="195" t="s">
        <v>587</v>
      </c>
      <c r="G267" s="193"/>
      <c r="H267" s="196">
        <v>1185.639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158</v>
      </c>
      <c r="AU267" s="202" t="s">
        <v>82</v>
      </c>
      <c r="AV267" s="13" t="s">
        <v>82</v>
      </c>
      <c r="AW267" s="13" t="s">
        <v>33</v>
      </c>
      <c r="AX267" s="13" t="s">
        <v>72</v>
      </c>
      <c r="AY267" s="202" t="s">
        <v>145</v>
      </c>
    </row>
    <row r="268" spans="2:51" s="13" customFormat="1" ht="11.25">
      <c r="B268" s="192"/>
      <c r="C268" s="193"/>
      <c r="D268" s="186" t="s">
        <v>158</v>
      </c>
      <c r="E268" s="194" t="s">
        <v>19</v>
      </c>
      <c r="F268" s="195" t="s">
        <v>553</v>
      </c>
      <c r="G268" s="193"/>
      <c r="H268" s="196">
        <v>592.87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158</v>
      </c>
      <c r="AU268" s="202" t="s">
        <v>82</v>
      </c>
      <c r="AV268" s="13" t="s">
        <v>82</v>
      </c>
      <c r="AW268" s="13" t="s">
        <v>33</v>
      </c>
      <c r="AX268" s="13" t="s">
        <v>72</v>
      </c>
      <c r="AY268" s="202" t="s">
        <v>145</v>
      </c>
    </row>
    <row r="269" spans="2:51" s="13" customFormat="1" ht="11.25">
      <c r="B269" s="192"/>
      <c r="C269" s="193"/>
      <c r="D269" s="186" t="s">
        <v>158</v>
      </c>
      <c r="E269" s="194" t="s">
        <v>19</v>
      </c>
      <c r="F269" s="195" t="s">
        <v>588</v>
      </c>
      <c r="G269" s="193"/>
      <c r="H269" s="196">
        <v>282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158</v>
      </c>
      <c r="AU269" s="202" t="s">
        <v>82</v>
      </c>
      <c r="AV269" s="13" t="s">
        <v>82</v>
      </c>
      <c r="AW269" s="13" t="s">
        <v>33</v>
      </c>
      <c r="AX269" s="13" t="s">
        <v>72</v>
      </c>
      <c r="AY269" s="202" t="s">
        <v>145</v>
      </c>
    </row>
    <row r="270" spans="1:65" s="2" customFormat="1" ht="14.45" customHeight="1">
      <c r="A270" s="34"/>
      <c r="B270" s="35"/>
      <c r="C270" s="173" t="s">
        <v>589</v>
      </c>
      <c r="D270" s="173" t="s">
        <v>147</v>
      </c>
      <c r="E270" s="174" t="s">
        <v>590</v>
      </c>
      <c r="F270" s="175" t="s">
        <v>591</v>
      </c>
      <c r="G270" s="176" t="s">
        <v>150</v>
      </c>
      <c r="H270" s="177">
        <v>605.9</v>
      </c>
      <c r="I270" s="178"/>
      <c r="J270" s="179">
        <f>ROUND(I270*H270,2)</f>
        <v>0</v>
      </c>
      <c r="K270" s="175" t="s">
        <v>19</v>
      </c>
      <c r="L270" s="39"/>
      <c r="M270" s="180" t="s">
        <v>19</v>
      </c>
      <c r="N270" s="181" t="s">
        <v>43</v>
      </c>
      <c r="O270" s="64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4" t="s">
        <v>152</v>
      </c>
      <c r="AT270" s="184" t="s">
        <v>147</v>
      </c>
      <c r="AU270" s="184" t="s">
        <v>82</v>
      </c>
      <c r="AY270" s="17" t="s">
        <v>145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7" t="s">
        <v>80</v>
      </c>
      <c r="BK270" s="185">
        <f>ROUND(I270*H270,2)</f>
        <v>0</v>
      </c>
      <c r="BL270" s="17" t="s">
        <v>152</v>
      </c>
      <c r="BM270" s="184" t="s">
        <v>592</v>
      </c>
    </row>
    <row r="271" spans="1:47" s="2" customFormat="1" ht="19.5">
      <c r="A271" s="34"/>
      <c r="B271" s="35"/>
      <c r="C271" s="36"/>
      <c r="D271" s="186" t="s">
        <v>154</v>
      </c>
      <c r="E271" s="36"/>
      <c r="F271" s="187" t="s">
        <v>593</v>
      </c>
      <c r="G271" s="36"/>
      <c r="H271" s="36"/>
      <c r="I271" s="188"/>
      <c r="J271" s="36"/>
      <c r="K271" s="36"/>
      <c r="L271" s="39"/>
      <c r="M271" s="189"/>
      <c r="N271" s="190"/>
      <c r="O271" s="64"/>
      <c r="P271" s="64"/>
      <c r="Q271" s="64"/>
      <c r="R271" s="64"/>
      <c r="S271" s="64"/>
      <c r="T271" s="65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154</v>
      </c>
      <c r="AU271" s="17" t="s">
        <v>82</v>
      </c>
    </row>
    <row r="272" spans="2:51" s="14" customFormat="1" ht="11.25">
      <c r="B272" s="217"/>
      <c r="C272" s="218"/>
      <c r="D272" s="186" t="s">
        <v>158</v>
      </c>
      <c r="E272" s="219" t="s">
        <v>19</v>
      </c>
      <c r="F272" s="220" t="s">
        <v>594</v>
      </c>
      <c r="G272" s="218"/>
      <c r="H272" s="219" t="s">
        <v>19</v>
      </c>
      <c r="I272" s="221"/>
      <c r="J272" s="218"/>
      <c r="K272" s="218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158</v>
      </c>
      <c r="AU272" s="226" t="s">
        <v>82</v>
      </c>
      <c r="AV272" s="14" t="s">
        <v>80</v>
      </c>
      <c r="AW272" s="14" t="s">
        <v>33</v>
      </c>
      <c r="AX272" s="14" t="s">
        <v>72</v>
      </c>
      <c r="AY272" s="226" t="s">
        <v>145</v>
      </c>
    </row>
    <row r="273" spans="2:51" s="13" customFormat="1" ht="11.25">
      <c r="B273" s="192"/>
      <c r="C273" s="193"/>
      <c r="D273" s="186" t="s">
        <v>158</v>
      </c>
      <c r="E273" s="194" t="s">
        <v>19</v>
      </c>
      <c r="F273" s="195" t="s">
        <v>506</v>
      </c>
      <c r="G273" s="193"/>
      <c r="H273" s="196">
        <v>605.9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158</v>
      </c>
      <c r="AU273" s="202" t="s">
        <v>82</v>
      </c>
      <c r="AV273" s="13" t="s">
        <v>82</v>
      </c>
      <c r="AW273" s="13" t="s">
        <v>33</v>
      </c>
      <c r="AX273" s="13" t="s">
        <v>72</v>
      </c>
      <c r="AY273" s="202" t="s">
        <v>145</v>
      </c>
    </row>
    <row r="274" spans="1:65" s="2" customFormat="1" ht="14.45" customHeight="1">
      <c r="A274" s="34"/>
      <c r="B274" s="35"/>
      <c r="C274" s="173" t="s">
        <v>595</v>
      </c>
      <c r="D274" s="173" t="s">
        <v>147</v>
      </c>
      <c r="E274" s="174" t="s">
        <v>596</v>
      </c>
      <c r="F274" s="175" t="s">
        <v>597</v>
      </c>
      <c r="G274" s="176" t="s">
        <v>150</v>
      </c>
      <c r="H274" s="177">
        <v>320</v>
      </c>
      <c r="I274" s="178"/>
      <c r="J274" s="179">
        <f>ROUND(I274*H274,2)</f>
        <v>0</v>
      </c>
      <c r="K274" s="175" t="s">
        <v>151</v>
      </c>
      <c r="L274" s="39"/>
      <c r="M274" s="180" t="s">
        <v>19</v>
      </c>
      <c r="N274" s="181" t="s">
        <v>43</v>
      </c>
      <c r="O274" s="64"/>
      <c r="P274" s="182">
        <f>O274*H274</f>
        <v>0</v>
      </c>
      <c r="Q274" s="182">
        <v>0.08425</v>
      </c>
      <c r="R274" s="182">
        <f>Q274*H274</f>
        <v>26.96</v>
      </c>
      <c r="S274" s="182">
        <v>0</v>
      </c>
      <c r="T274" s="18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4" t="s">
        <v>152</v>
      </c>
      <c r="AT274" s="184" t="s">
        <v>147</v>
      </c>
      <c r="AU274" s="184" t="s">
        <v>82</v>
      </c>
      <c r="AY274" s="17" t="s">
        <v>145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7" t="s">
        <v>80</v>
      </c>
      <c r="BK274" s="185">
        <f>ROUND(I274*H274,2)</f>
        <v>0</v>
      </c>
      <c r="BL274" s="17" t="s">
        <v>152</v>
      </c>
      <c r="BM274" s="184" t="s">
        <v>598</v>
      </c>
    </row>
    <row r="275" spans="1:47" s="2" customFormat="1" ht="29.25">
      <c r="A275" s="34"/>
      <c r="B275" s="35"/>
      <c r="C275" s="36"/>
      <c r="D275" s="186" t="s">
        <v>154</v>
      </c>
      <c r="E275" s="36"/>
      <c r="F275" s="187" t="s">
        <v>599</v>
      </c>
      <c r="G275" s="36"/>
      <c r="H275" s="36"/>
      <c r="I275" s="188"/>
      <c r="J275" s="36"/>
      <c r="K275" s="36"/>
      <c r="L275" s="39"/>
      <c r="M275" s="189"/>
      <c r="N275" s="190"/>
      <c r="O275" s="64"/>
      <c r="P275" s="64"/>
      <c r="Q275" s="64"/>
      <c r="R275" s="64"/>
      <c r="S275" s="64"/>
      <c r="T275" s="6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154</v>
      </c>
      <c r="AU275" s="17" t="s">
        <v>82</v>
      </c>
    </row>
    <row r="276" spans="2:51" s="14" customFormat="1" ht="11.25">
      <c r="B276" s="217"/>
      <c r="C276" s="218"/>
      <c r="D276" s="186" t="s">
        <v>158</v>
      </c>
      <c r="E276" s="219" t="s">
        <v>19</v>
      </c>
      <c r="F276" s="220" t="s">
        <v>600</v>
      </c>
      <c r="G276" s="218"/>
      <c r="H276" s="219" t="s">
        <v>19</v>
      </c>
      <c r="I276" s="221"/>
      <c r="J276" s="218"/>
      <c r="K276" s="218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158</v>
      </c>
      <c r="AU276" s="226" t="s">
        <v>82</v>
      </c>
      <c r="AV276" s="14" t="s">
        <v>80</v>
      </c>
      <c r="AW276" s="14" t="s">
        <v>33</v>
      </c>
      <c r="AX276" s="14" t="s">
        <v>72</v>
      </c>
      <c r="AY276" s="226" t="s">
        <v>145</v>
      </c>
    </row>
    <row r="277" spans="2:51" s="13" customFormat="1" ht="11.25">
      <c r="B277" s="192"/>
      <c r="C277" s="193"/>
      <c r="D277" s="186" t="s">
        <v>158</v>
      </c>
      <c r="E277" s="194" t="s">
        <v>19</v>
      </c>
      <c r="F277" s="195" t="s">
        <v>601</v>
      </c>
      <c r="G277" s="193"/>
      <c r="H277" s="196">
        <v>320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158</v>
      </c>
      <c r="AU277" s="202" t="s">
        <v>82</v>
      </c>
      <c r="AV277" s="13" t="s">
        <v>82</v>
      </c>
      <c r="AW277" s="13" t="s">
        <v>33</v>
      </c>
      <c r="AX277" s="13" t="s">
        <v>72</v>
      </c>
      <c r="AY277" s="202" t="s">
        <v>145</v>
      </c>
    </row>
    <row r="278" spans="1:65" s="2" customFormat="1" ht="14.45" customHeight="1">
      <c r="A278" s="34"/>
      <c r="B278" s="35"/>
      <c r="C278" s="203" t="s">
        <v>602</v>
      </c>
      <c r="D278" s="203" t="s">
        <v>292</v>
      </c>
      <c r="E278" s="204" t="s">
        <v>603</v>
      </c>
      <c r="F278" s="205" t="s">
        <v>604</v>
      </c>
      <c r="G278" s="206" t="s">
        <v>150</v>
      </c>
      <c r="H278" s="207">
        <v>326.4</v>
      </c>
      <c r="I278" s="208"/>
      <c r="J278" s="209">
        <f>ROUND(I278*H278,2)</f>
        <v>0</v>
      </c>
      <c r="K278" s="205" t="s">
        <v>151</v>
      </c>
      <c r="L278" s="210"/>
      <c r="M278" s="211" t="s">
        <v>19</v>
      </c>
      <c r="N278" s="212" t="s">
        <v>43</v>
      </c>
      <c r="O278" s="64"/>
      <c r="P278" s="182">
        <f>O278*H278</f>
        <v>0</v>
      </c>
      <c r="Q278" s="182">
        <v>0.113</v>
      </c>
      <c r="R278" s="182">
        <f>Q278*H278</f>
        <v>36.883199999999995</v>
      </c>
      <c r="S278" s="182">
        <v>0</v>
      </c>
      <c r="T278" s="183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4" t="s">
        <v>196</v>
      </c>
      <c r="AT278" s="184" t="s">
        <v>292</v>
      </c>
      <c r="AU278" s="184" t="s">
        <v>82</v>
      </c>
      <c r="AY278" s="17" t="s">
        <v>145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7" t="s">
        <v>80</v>
      </c>
      <c r="BK278" s="185">
        <f>ROUND(I278*H278,2)</f>
        <v>0</v>
      </c>
      <c r="BL278" s="17" t="s">
        <v>152</v>
      </c>
      <c r="BM278" s="184" t="s">
        <v>605</v>
      </c>
    </row>
    <row r="279" spans="1:47" s="2" customFormat="1" ht="11.25">
      <c r="A279" s="34"/>
      <c r="B279" s="35"/>
      <c r="C279" s="36"/>
      <c r="D279" s="186" t="s">
        <v>154</v>
      </c>
      <c r="E279" s="36"/>
      <c r="F279" s="187" t="s">
        <v>604</v>
      </c>
      <c r="G279" s="36"/>
      <c r="H279" s="36"/>
      <c r="I279" s="188"/>
      <c r="J279" s="36"/>
      <c r="K279" s="36"/>
      <c r="L279" s="39"/>
      <c r="M279" s="189"/>
      <c r="N279" s="190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154</v>
      </c>
      <c r="AU279" s="17" t="s">
        <v>82</v>
      </c>
    </row>
    <row r="280" spans="2:51" s="13" customFormat="1" ht="11.25">
      <c r="B280" s="192"/>
      <c r="C280" s="193"/>
      <c r="D280" s="186" t="s">
        <v>158</v>
      </c>
      <c r="E280" s="193"/>
      <c r="F280" s="195" t="s">
        <v>606</v>
      </c>
      <c r="G280" s="193"/>
      <c r="H280" s="196">
        <v>326.4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158</v>
      </c>
      <c r="AU280" s="202" t="s">
        <v>82</v>
      </c>
      <c r="AV280" s="13" t="s">
        <v>82</v>
      </c>
      <c r="AW280" s="13" t="s">
        <v>4</v>
      </c>
      <c r="AX280" s="13" t="s">
        <v>80</v>
      </c>
      <c r="AY280" s="202" t="s">
        <v>145</v>
      </c>
    </row>
    <row r="281" spans="1:65" s="2" customFormat="1" ht="14.45" customHeight="1">
      <c r="A281" s="34"/>
      <c r="B281" s="35"/>
      <c r="C281" s="173" t="s">
        <v>607</v>
      </c>
      <c r="D281" s="173" t="s">
        <v>147</v>
      </c>
      <c r="E281" s="174" t="s">
        <v>608</v>
      </c>
      <c r="F281" s="175" t="s">
        <v>609</v>
      </c>
      <c r="G281" s="176" t="s">
        <v>287</v>
      </c>
      <c r="H281" s="177">
        <v>213.928</v>
      </c>
      <c r="I281" s="178"/>
      <c r="J281" s="179">
        <f>ROUND(I281*H281,2)</f>
        <v>0</v>
      </c>
      <c r="K281" s="175" t="s">
        <v>151</v>
      </c>
      <c r="L281" s="39"/>
      <c r="M281" s="180" t="s">
        <v>19</v>
      </c>
      <c r="N281" s="181" t="s">
        <v>43</v>
      </c>
      <c r="O281" s="64"/>
      <c r="P281" s="182">
        <f>O281*H281</f>
        <v>0</v>
      </c>
      <c r="Q281" s="182">
        <v>0.0036</v>
      </c>
      <c r="R281" s="182">
        <f>Q281*H281</f>
        <v>0.7701408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152</v>
      </c>
      <c r="AT281" s="184" t="s">
        <v>147</v>
      </c>
      <c r="AU281" s="184" t="s">
        <v>82</v>
      </c>
      <c r="AY281" s="17" t="s">
        <v>145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80</v>
      </c>
      <c r="BK281" s="185">
        <f>ROUND(I281*H281,2)</f>
        <v>0</v>
      </c>
      <c r="BL281" s="17" t="s">
        <v>152</v>
      </c>
      <c r="BM281" s="184" t="s">
        <v>610</v>
      </c>
    </row>
    <row r="282" spans="1:47" s="2" customFormat="1" ht="11.25">
      <c r="A282" s="34"/>
      <c r="B282" s="35"/>
      <c r="C282" s="36"/>
      <c r="D282" s="186" t="s">
        <v>154</v>
      </c>
      <c r="E282" s="36"/>
      <c r="F282" s="187" t="s">
        <v>611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154</v>
      </c>
      <c r="AU282" s="17" t="s">
        <v>82</v>
      </c>
    </row>
    <row r="283" spans="2:51" s="13" customFormat="1" ht="11.25">
      <c r="B283" s="192"/>
      <c r="C283" s="193"/>
      <c r="D283" s="186" t="s">
        <v>158</v>
      </c>
      <c r="E283" s="194" t="s">
        <v>19</v>
      </c>
      <c r="F283" s="195" t="s">
        <v>612</v>
      </c>
      <c r="G283" s="193"/>
      <c r="H283" s="196">
        <v>213.928</v>
      </c>
      <c r="I283" s="197"/>
      <c r="J283" s="193"/>
      <c r="K283" s="193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158</v>
      </c>
      <c r="AU283" s="202" t="s">
        <v>82</v>
      </c>
      <c r="AV283" s="13" t="s">
        <v>82</v>
      </c>
      <c r="AW283" s="13" t="s">
        <v>33</v>
      </c>
      <c r="AX283" s="13" t="s">
        <v>72</v>
      </c>
      <c r="AY283" s="202" t="s">
        <v>145</v>
      </c>
    </row>
    <row r="284" spans="2:63" s="12" customFormat="1" ht="22.9" customHeight="1">
      <c r="B284" s="157"/>
      <c r="C284" s="158"/>
      <c r="D284" s="159" t="s">
        <v>71</v>
      </c>
      <c r="E284" s="171" t="s">
        <v>202</v>
      </c>
      <c r="F284" s="171" t="s">
        <v>283</v>
      </c>
      <c r="G284" s="158"/>
      <c r="H284" s="158"/>
      <c r="I284" s="161"/>
      <c r="J284" s="172">
        <f>BK284</f>
        <v>0</v>
      </c>
      <c r="K284" s="158"/>
      <c r="L284" s="163"/>
      <c r="M284" s="164"/>
      <c r="N284" s="165"/>
      <c r="O284" s="165"/>
      <c r="P284" s="166">
        <f>SUM(P285:P329)</f>
        <v>0</v>
      </c>
      <c r="Q284" s="165"/>
      <c r="R284" s="166">
        <f>SUM(R285:R329)</f>
        <v>1090.00736856</v>
      </c>
      <c r="S284" s="165"/>
      <c r="T284" s="167">
        <f>SUM(T285:T329)</f>
        <v>0</v>
      </c>
      <c r="AR284" s="168" t="s">
        <v>80</v>
      </c>
      <c r="AT284" s="169" t="s">
        <v>71</v>
      </c>
      <c r="AU284" s="169" t="s">
        <v>80</v>
      </c>
      <c r="AY284" s="168" t="s">
        <v>145</v>
      </c>
      <c r="BK284" s="170">
        <f>SUM(BK285:BK329)</f>
        <v>0</v>
      </c>
    </row>
    <row r="285" spans="1:65" s="2" customFormat="1" ht="24.2" customHeight="1">
      <c r="A285" s="34"/>
      <c r="B285" s="35"/>
      <c r="C285" s="173" t="s">
        <v>613</v>
      </c>
      <c r="D285" s="173" t="s">
        <v>147</v>
      </c>
      <c r="E285" s="174" t="s">
        <v>614</v>
      </c>
      <c r="F285" s="175" t="s">
        <v>615</v>
      </c>
      <c r="G285" s="176" t="s">
        <v>287</v>
      </c>
      <c r="H285" s="177">
        <v>2150</v>
      </c>
      <c r="I285" s="178"/>
      <c r="J285" s="179">
        <f>ROUND(I285*H285,2)</f>
        <v>0</v>
      </c>
      <c r="K285" s="175" t="s">
        <v>19</v>
      </c>
      <c r="L285" s="39"/>
      <c r="M285" s="180" t="s">
        <v>19</v>
      </c>
      <c r="N285" s="181" t="s">
        <v>43</v>
      </c>
      <c r="O285" s="64"/>
      <c r="P285" s="182">
        <f>O285*H285</f>
        <v>0</v>
      </c>
      <c r="Q285" s="182">
        <v>0.0283</v>
      </c>
      <c r="R285" s="182">
        <f>Q285*H285</f>
        <v>60.845</v>
      </c>
      <c r="S285" s="182">
        <v>0</v>
      </c>
      <c r="T285" s="18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152</v>
      </c>
      <c r="AT285" s="184" t="s">
        <v>147</v>
      </c>
      <c r="AU285" s="184" t="s">
        <v>82</v>
      </c>
      <c r="AY285" s="17" t="s">
        <v>145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80</v>
      </c>
      <c r="BK285" s="185">
        <f>ROUND(I285*H285,2)</f>
        <v>0</v>
      </c>
      <c r="BL285" s="17" t="s">
        <v>152</v>
      </c>
      <c r="BM285" s="184" t="s">
        <v>616</v>
      </c>
    </row>
    <row r="286" spans="1:47" s="2" customFormat="1" ht="19.5">
      <c r="A286" s="34"/>
      <c r="B286" s="35"/>
      <c r="C286" s="36"/>
      <c r="D286" s="186" t="s">
        <v>154</v>
      </c>
      <c r="E286" s="36"/>
      <c r="F286" s="187" t="s">
        <v>617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154</v>
      </c>
      <c r="AU286" s="17" t="s">
        <v>82</v>
      </c>
    </row>
    <row r="287" spans="2:51" s="13" customFormat="1" ht="11.25">
      <c r="B287" s="192"/>
      <c r="C287" s="193"/>
      <c r="D287" s="186" t="s">
        <v>158</v>
      </c>
      <c r="E287" s="194" t="s">
        <v>19</v>
      </c>
      <c r="F287" s="195" t="s">
        <v>618</v>
      </c>
      <c r="G287" s="193"/>
      <c r="H287" s="196">
        <v>2150</v>
      </c>
      <c r="I287" s="197"/>
      <c r="J287" s="193"/>
      <c r="K287" s="193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158</v>
      </c>
      <c r="AU287" s="202" t="s">
        <v>82</v>
      </c>
      <c r="AV287" s="13" t="s">
        <v>82</v>
      </c>
      <c r="AW287" s="13" t="s">
        <v>33</v>
      </c>
      <c r="AX287" s="13" t="s">
        <v>72</v>
      </c>
      <c r="AY287" s="202" t="s">
        <v>145</v>
      </c>
    </row>
    <row r="288" spans="1:65" s="2" customFormat="1" ht="14.45" customHeight="1">
      <c r="A288" s="34"/>
      <c r="B288" s="35"/>
      <c r="C288" s="173" t="s">
        <v>619</v>
      </c>
      <c r="D288" s="173" t="s">
        <v>147</v>
      </c>
      <c r="E288" s="174" t="s">
        <v>620</v>
      </c>
      <c r="F288" s="175" t="s">
        <v>621</v>
      </c>
      <c r="G288" s="176" t="s">
        <v>173</v>
      </c>
      <c r="H288" s="177">
        <v>269</v>
      </c>
      <c r="I288" s="178"/>
      <c r="J288" s="179">
        <f>ROUND(I288*H288,2)</f>
        <v>0</v>
      </c>
      <c r="K288" s="175" t="s">
        <v>151</v>
      </c>
      <c r="L288" s="39"/>
      <c r="M288" s="180" t="s">
        <v>19</v>
      </c>
      <c r="N288" s="181" t="s">
        <v>43</v>
      </c>
      <c r="O288" s="64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152</v>
      </c>
      <c r="AT288" s="184" t="s">
        <v>147</v>
      </c>
      <c r="AU288" s="184" t="s">
        <v>82</v>
      </c>
      <c r="AY288" s="17" t="s">
        <v>145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80</v>
      </c>
      <c r="BK288" s="185">
        <f>ROUND(I288*H288,2)</f>
        <v>0</v>
      </c>
      <c r="BL288" s="17" t="s">
        <v>152</v>
      </c>
      <c r="BM288" s="184" t="s">
        <v>622</v>
      </c>
    </row>
    <row r="289" spans="1:47" s="2" customFormat="1" ht="11.25">
      <c r="A289" s="34"/>
      <c r="B289" s="35"/>
      <c r="C289" s="36"/>
      <c r="D289" s="186" t="s">
        <v>154</v>
      </c>
      <c r="E289" s="36"/>
      <c r="F289" s="187" t="s">
        <v>623</v>
      </c>
      <c r="G289" s="36"/>
      <c r="H289" s="36"/>
      <c r="I289" s="188"/>
      <c r="J289" s="36"/>
      <c r="K289" s="36"/>
      <c r="L289" s="39"/>
      <c r="M289" s="189"/>
      <c r="N289" s="190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154</v>
      </c>
      <c r="AU289" s="17" t="s">
        <v>82</v>
      </c>
    </row>
    <row r="290" spans="2:51" s="13" customFormat="1" ht="11.25">
      <c r="B290" s="192"/>
      <c r="C290" s="193"/>
      <c r="D290" s="186" t="s">
        <v>158</v>
      </c>
      <c r="E290" s="194" t="s">
        <v>19</v>
      </c>
      <c r="F290" s="195" t="s">
        <v>624</v>
      </c>
      <c r="G290" s="193"/>
      <c r="H290" s="196">
        <v>225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158</v>
      </c>
      <c r="AU290" s="202" t="s">
        <v>82</v>
      </c>
      <c r="AV290" s="13" t="s">
        <v>82</v>
      </c>
      <c r="AW290" s="13" t="s">
        <v>33</v>
      </c>
      <c r="AX290" s="13" t="s">
        <v>72</v>
      </c>
      <c r="AY290" s="202" t="s">
        <v>145</v>
      </c>
    </row>
    <row r="291" spans="2:51" s="13" customFormat="1" ht="11.25">
      <c r="B291" s="192"/>
      <c r="C291" s="193"/>
      <c r="D291" s="186" t="s">
        <v>158</v>
      </c>
      <c r="E291" s="194" t="s">
        <v>19</v>
      </c>
      <c r="F291" s="195" t="s">
        <v>625</v>
      </c>
      <c r="G291" s="193"/>
      <c r="H291" s="196">
        <v>44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158</v>
      </c>
      <c r="AU291" s="202" t="s">
        <v>82</v>
      </c>
      <c r="AV291" s="13" t="s">
        <v>82</v>
      </c>
      <c r="AW291" s="13" t="s">
        <v>33</v>
      </c>
      <c r="AX291" s="13" t="s">
        <v>72</v>
      </c>
      <c r="AY291" s="202" t="s">
        <v>145</v>
      </c>
    </row>
    <row r="292" spans="1:65" s="2" customFormat="1" ht="14.45" customHeight="1">
      <c r="A292" s="34"/>
      <c r="B292" s="35"/>
      <c r="C292" s="203" t="s">
        <v>626</v>
      </c>
      <c r="D292" s="203" t="s">
        <v>292</v>
      </c>
      <c r="E292" s="204" t="s">
        <v>627</v>
      </c>
      <c r="F292" s="205" t="s">
        <v>628</v>
      </c>
      <c r="G292" s="206" t="s">
        <v>173</v>
      </c>
      <c r="H292" s="207">
        <v>269</v>
      </c>
      <c r="I292" s="208"/>
      <c r="J292" s="209">
        <f>ROUND(I292*H292,2)</f>
        <v>0</v>
      </c>
      <c r="K292" s="205" t="s">
        <v>151</v>
      </c>
      <c r="L292" s="210"/>
      <c r="M292" s="211" t="s">
        <v>19</v>
      </c>
      <c r="N292" s="212" t="s">
        <v>43</v>
      </c>
      <c r="O292" s="64"/>
      <c r="P292" s="182">
        <f>O292*H292</f>
        <v>0</v>
      </c>
      <c r="Q292" s="182">
        <v>0.0021</v>
      </c>
      <c r="R292" s="182">
        <f>Q292*H292</f>
        <v>0.5649</v>
      </c>
      <c r="S292" s="182">
        <v>0</v>
      </c>
      <c r="T292" s="183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4" t="s">
        <v>196</v>
      </c>
      <c r="AT292" s="184" t="s">
        <v>292</v>
      </c>
      <c r="AU292" s="184" t="s">
        <v>82</v>
      </c>
      <c r="AY292" s="17" t="s">
        <v>145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7" t="s">
        <v>80</v>
      </c>
      <c r="BK292" s="185">
        <f>ROUND(I292*H292,2)</f>
        <v>0</v>
      </c>
      <c r="BL292" s="17" t="s">
        <v>152</v>
      </c>
      <c r="BM292" s="184" t="s">
        <v>629</v>
      </c>
    </row>
    <row r="293" spans="1:47" s="2" customFormat="1" ht="11.25">
      <c r="A293" s="34"/>
      <c r="B293" s="35"/>
      <c r="C293" s="36"/>
      <c r="D293" s="186" t="s">
        <v>154</v>
      </c>
      <c r="E293" s="36"/>
      <c r="F293" s="187" t="s">
        <v>628</v>
      </c>
      <c r="G293" s="36"/>
      <c r="H293" s="36"/>
      <c r="I293" s="188"/>
      <c r="J293" s="36"/>
      <c r="K293" s="36"/>
      <c r="L293" s="39"/>
      <c r="M293" s="189"/>
      <c r="N293" s="190"/>
      <c r="O293" s="64"/>
      <c r="P293" s="64"/>
      <c r="Q293" s="64"/>
      <c r="R293" s="64"/>
      <c r="S293" s="64"/>
      <c r="T293" s="65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154</v>
      </c>
      <c r="AU293" s="17" t="s">
        <v>82</v>
      </c>
    </row>
    <row r="294" spans="1:65" s="2" customFormat="1" ht="14.45" customHeight="1">
      <c r="A294" s="34"/>
      <c r="B294" s="35"/>
      <c r="C294" s="173" t="s">
        <v>630</v>
      </c>
      <c r="D294" s="173" t="s">
        <v>147</v>
      </c>
      <c r="E294" s="174" t="s">
        <v>631</v>
      </c>
      <c r="F294" s="175" t="s">
        <v>632</v>
      </c>
      <c r="G294" s="176" t="s">
        <v>287</v>
      </c>
      <c r="H294" s="177">
        <v>270</v>
      </c>
      <c r="I294" s="178"/>
      <c r="J294" s="179">
        <f>ROUND(I294*H294,2)</f>
        <v>0</v>
      </c>
      <c r="K294" s="175" t="s">
        <v>151</v>
      </c>
      <c r="L294" s="39"/>
      <c r="M294" s="180" t="s">
        <v>19</v>
      </c>
      <c r="N294" s="181" t="s">
        <v>43</v>
      </c>
      <c r="O294" s="64"/>
      <c r="P294" s="182">
        <f>O294*H294</f>
        <v>0</v>
      </c>
      <c r="Q294" s="182">
        <v>0.1554</v>
      </c>
      <c r="R294" s="182">
        <f>Q294*H294</f>
        <v>41.958000000000006</v>
      </c>
      <c r="S294" s="182">
        <v>0</v>
      </c>
      <c r="T294" s="18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152</v>
      </c>
      <c r="AT294" s="184" t="s">
        <v>147</v>
      </c>
      <c r="AU294" s="184" t="s">
        <v>82</v>
      </c>
      <c r="AY294" s="17" t="s">
        <v>145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7" t="s">
        <v>80</v>
      </c>
      <c r="BK294" s="185">
        <f>ROUND(I294*H294,2)</f>
        <v>0</v>
      </c>
      <c r="BL294" s="17" t="s">
        <v>152</v>
      </c>
      <c r="BM294" s="184" t="s">
        <v>633</v>
      </c>
    </row>
    <row r="295" spans="1:47" s="2" customFormat="1" ht="19.5">
      <c r="A295" s="34"/>
      <c r="B295" s="35"/>
      <c r="C295" s="36"/>
      <c r="D295" s="186" t="s">
        <v>154</v>
      </c>
      <c r="E295" s="36"/>
      <c r="F295" s="187" t="s">
        <v>634</v>
      </c>
      <c r="G295" s="36"/>
      <c r="H295" s="36"/>
      <c r="I295" s="188"/>
      <c r="J295" s="36"/>
      <c r="K295" s="36"/>
      <c r="L295" s="39"/>
      <c r="M295" s="189"/>
      <c r="N295" s="190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154</v>
      </c>
      <c r="AU295" s="17" t="s">
        <v>82</v>
      </c>
    </row>
    <row r="296" spans="2:51" s="13" customFormat="1" ht="11.25">
      <c r="B296" s="192"/>
      <c r="C296" s="193"/>
      <c r="D296" s="186" t="s">
        <v>158</v>
      </c>
      <c r="E296" s="194" t="s">
        <v>19</v>
      </c>
      <c r="F296" s="195" t="s">
        <v>635</v>
      </c>
      <c r="G296" s="193"/>
      <c r="H296" s="196">
        <v>270</v>
      </c>
      <c r="I296" s="197"/>
      <c r="J296" s="193"/>
      <c r="K296" s="193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158</v>
      </c>
      <c r="AU296" s="202" t="s">
        <v>82</v>
      </c>
      <c r="AV296" s="13" t="s">
        <v>82</v>
      </c>
      <c r="AW296" s="13" t="s">
        <v>33</v>
      </c>
      <c r="AX296" s="13" t="s">
        <v>72</v>
      </c>
      <c r="AY296" s="202" t="s">
        <v>145</v>
      </c>
    </row>
    <row r="297" spans="1:65" s="2" customFormat="1" ht="14.45" customHeight="1">
      <c r="A297" s="34"/>
      <c r="B297" s="35"/>
      <c r="C297" s="203" t="s">
        <v>636</v>
      </c>
      <c r="D297" s="203" t="s">
        <v>292</v>
      </c>
      <c r="E297" s="204" t="s">
        <v>637</v>
      </c>
      <c r="F297" s="205" t="s">
        <v>638</v>
      </c>
      <c r="G297" s="206" t="s">
        <v>287</v>
      </c>
      <c r="H297" s="207">
        <v>270</v>
      </c>
      <c r="I297" s="208"/>
      <c r="J297" s="209">
        <f>ROUND(I297*H297,2)</f>
        <v>0</v>
      </c>
      <c r="K297" s="205" t="s">
        <v>151</v>
      </c>
      <c r="L297" s="210"/>
      <c r="M297" s="211" t="s">
        <v>19</v>
      </c>
      <c r="N297" s="212" t="s">
        <v>43</v>
      </c>
      <c r="O297" s="64"/>
      <c r="P297" s="182">
        <f>O297*H297</f>
        <v>0</v>
      </c>
      <c r="Q297" s="182">
        <v>0.081</v>
      </c>
      <c r="R297" s="182">
        <f>Q297*H297</f>
        <v>21.87</v>
      </c>
      <c r="S297" s="182">
        <v>0</v>
      </c>
      <c r="T297" s="183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4" t="s">
        <v>196</v>
      </c>
      <c r="AT297" s="184" t="s">
        <v>292</v>
      </c>
      <c r="AU297" s="184" t="s">
        <v>82</v>
      </c>
      <c r="AY297" s="17" t="s">
        <v>145</v>
      </c>
      <c r="BE297" s="185">
        <f>IF(N297="základní",J297,0)</f>
        <v>0</v>
      </c>
      <c r="BF297" s="185">
        <f>IF(N297="snížená",J297,0)</f>
        <v>0</v>
      </c>
      <c r="BG297" s="185">
        <f>IF(N297="zákl. přenesená",J297,0)</f>
        <v>0</v>
      </c>
      <c r="BH297" s="185">
        <f>IF(N297="sníž. přenesená",J297,0)</f>
        <v>0</v>
      </c>
      <c r="BI297" s="185">
        <f>IF(N297="nulová",J297,0)</f>
        <v>0</v>
      </c>
      <c r="BJ297" s="17" t="s">
        <v>80</v>
      </c>
      <c r="BK297" s="185">
        <f>ROUND(I297*H297,2)</f>
        <v>0</v>
      </c>
      <c r="BL297" s="17" t="s">
        <v>152</v>
      </c>
      <c r="BM297" s="184" t="s">
        <v>639</v>
      </c>
    </row>
    <row r="298" spans="1:47" s="2" customFormat="1" ht="11.25">
      <c r="A298" s="34"/>
      <c r="B298" s="35"/>
      <c r="C298" s="36"/>
      <c r="D298" s="186" t="s">
        <v>154</v>
      </c>
      <c r="E298" s="36"/>
      <c r="F298" s="187" t="s">
        <v>638</v>
      </c>
      <c r="G298" s="36"/>
      <c r="H298" s="36"/>
      <c r="I298" s="188"/>
      <c r="J298" s="36"/>
      <c r="K298" s="36"/>
      <c r="L298" s="39"/>
      <c r="M298" s="189"/>
      <c r="N298" s="190"/>
      <c r="O298" s="64"/>
      <c r="P298" s="64"/>
      <c r="Q298" s="64"/>
      <c r="R298" s="64"/>
      <c r="S298" s="64"/>
      <c r="T298" s="65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154</v>
      </c>
      <c r="AU298" s="17" t="s">
        <v>82</v>
      </c>
    </row>
    <row r="299" spans="1:65" s="2" customFormat="1" ht="14.45" customHeight="1">
      <c r="A299" s="34"/>
      <c r="B299" s="35"/>
      <c r="C299" s="173" t="s">
        <v>640</v>
      </c>
      <c r="D299" s="173" t="s">
        <v>147</v>
      </c>
      <c r="E299" s="174" t="s">
        <v>641</v>
      </c>
      <c r="F299" s="175" t="s">
        <v>642</v>
      </c>
      <c r="G299" s="176" t="s">
        <v>287</v>
      </c>
      <c r="H299" s="177">
        <v>275</v>
      </c>
      <c r="I299" s="178"/>
      <c r="J299" s="179">
        <f>ROUND(I299*H299,2)</f>
        <v>0</v>
      </c>
      <c r="K299" s="175" t="s">
        <v>151</v>
      </c>
      <c r="L299" s="39"/>
      <c r="M299" s="180" t="s">
        <v>19</v>
      </c>
      <c r="N299" s="181" t="s">
        <v>43</v>
      </c>
      <c r="O299" s="64"/>
      <c r="P299" s="182">
        <f>O299*H299</f>
        <v>0</v>
      </c>
      <c r="Q299" s="182">
        <v>0.10095</v>
      </c>
      <c r="R299" s="182">
        <f>Q299*H299</f>
        <v>27.76125</v>
      </c>
      <c r="S299" s="182">
        <v>0</v>
      </c>
      <c r="T299" s="183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4" t="s">
        <v>152</v>
      </c>
      <c r="AT299" s="184" t="s">
        <v>147</v>
      </c>
      <c r="AU299" s="184" t="s">
        <v>82</v>
      </c>
      <c r="AY299" s="17" t="s">
        <v>145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7" t="s">
        <v>80</v>
      </c>
      <c r="BK299" s="185">
        <f>ROUND(I299*H299,2)</f>
        <v>0</v>
      </c>
      <c r="BL299" s="17" t="s">
        <v>152</v>
      </c>
      <c r="BM299" s="184" t="s">
        <v>643</v>
      </c>
    </row>
    <row r="300" spans="1:47" s="2" customFormat="1" ht="19.5">
      <c r="A300" s="34"/>
      <c r="B300" s="35"/>
      <c r="C300" s="36"/>
      <c r="D300" s="186" t="s">
        <v>154</v>
      </c>
      <c r="E300" s="36"/>
      <c r="F300" s="187" t="s">
        <v>644</v>
      </c>
      <c r="G300" s="36"/>
      <c r="H300" s="36"/>
      <c r="I300" s="188"/>
      <c r="J300" s="36"/>
      <c r="K300" s="36"/>
      <c r="L300" s="39"/>
      <c r="M300" s="189"/>
      <c r="N300" s="190"/>
      <c r="O300" s="64"/>
      <c r="P300" s="64"/>
      <c r="Q300" s="64"/>
      <c r="R300" s="64"/>
      <c r="S300" s="64"/>
      <c r="T300" s="65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154</v>
      </c>
      <c r="AU300" s="17" t="s">
        <v>82</v>
      </c>
    </row>
    <row r="301" spans="2:51" s="13" customFormat="1" ht="11.25">
      <c r="B301" s="192"/>
      <c r="C301" s="193"/>
      <c r="D301" s="186" t="s">
        <v>158</v>
      </c>
      <c r="E301" s="194" t="s">
        <v>19</v>
      </c>
      <c r="F301" s="195" t="s">
        <v>645</v>
      </c>
      <c r="G301" s="193"/>
      <c r="H301" s="196">
        <v>275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158</v>
      </c>
      <c r="AU301" s="202" t="s">
        <v>82</v>
      </c>
      <c r="AV301" s="13" t="s">
        <v>82</v>
      </c>
      <c r="AW301" s="13" t="s">
        <v>33</v>
      </c>
      <c r="AX301" s="13" t="s">
        <v>72</v>
      </c>
      <c r="AY301" s="202" t="s">
        <v>145</v>
      </c>
    </row>
    <row r="302" spans="1:65" s="2" customFormat="1" ht="14.45" customHeight="1">
      <c r="A302" s="34"/>
      <c r="B302" s="35"/>
      <c r="C302" s="203" t="s">
        <v>646</v>
      </c>
      <c r="D302" s="203" t="s">
        <v>292</v>
      </c>
      <c r="E302" s="204" t="s">
        <v>647</v>
      </c>
      <c r="F302" s="205" t="s">
        <v>648</v>
      </c>
      <c r="G302" s="206" t="s">
        <v>287</v>
      </c>
      <c r="H302" s="207">
        <v>275</v>
      </c>
      <c r="I302" s="208"/>
      <c r="J302" s="209">
        <f>ROUND(I302*H302,2)</f>
        <v>0</v>
      </c>
      <c r="K302" s="205" t="s">
        <v>151</v>
      </c>
      <c r="L302" s="210"/>
      <c r="M302" s="211" t="s">
        <v>19</v>
      </c>
      <c r="N302" s="212" t="s">
        <v>43</v>
      </c>
      <c r="O302" s="64"/>
      <c r="P302" s="182">
        <f>O302*H302</f>
        <v>0</v>
      </c>
      <c r="Q302" s="182">
        <v>0.0335</v>
      </c>
      <c r="R302" s="182">
        <f>Q302*H302</f>
        <v>9.2125</v>
      </c>
      <c r="S302" s="182">
        <v>0</v>
      </c>
      <c r="T302" s="18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196</v>
      </c>
      <c r="AT302" s="184" t="s">
        <v>292</v>
      </c>
      <c r="AU302" s="184" t="s">
        <v>82</v>
      </c>
      <c r="AY302" s="17" t="s">
        <v>145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7" t="s">
        <v>80</v>
      </c>
      <c r="BK302" s="185">
        <f>ROUND(I302*H302,2)</f>
        <v>0</v>
      </c>
      <c r="BL302" s="17" t="s">
        <v>152</v>
      </c>
      <c r="BM302" s="184" t="s">
        <v>649</v>
      </c>
    </row>
    <row r="303" spans="1:47" s="2" customFormat="1" ht="11.25">
      <c r="A303" s="34"/>
      <c r="B303" s="35"/>
      <c r="C303" s="36"/>
      <c r="D303" s="186" t="s">
        <v>154</v>
      </c>
      <c r="E303" s="36"/>
      <c r="F303" s="187" t="s">
        <v>648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154</v>
      </c>
      <c r="AU303" s="17" t="s">
        <v>82</v>
      </c>
    </row>
    <row r="304" spans="1:65" s="2" customFormat="1" ht="14.45" customHeight="1">
      <c r="A304" s="34"/>
      <c r="B304" s="35"/>
      <c r="C304" s="173" t="s">
        <v>650</v>
      </c>
      <c r="D304" s="173" t="s">
        <v>147</v>
      </c>
      <c r="E304" s="174" t="s">
        <v>651</v>
      </c>
      <c r="F304" s="175" t="s">
        <v>652</v>
      </c>
      <c r="G304" s="176" t="s">
        <v>287</v>
      </c>
      <c r="H304" s="177">
        <v>500</v>
      </c>
      <c r="I304" s="178"/>
      <c r="J304" s="179">
        <f>ROUND(I304*H304,2)</f>
        <v>0</v>
      </c>
      <c r="K304" s="175" t="s">
        <v>19</v>
      </c>
      <c r="L304" s="39"/>
      <c r="M304" s="180" t="s">
        <v>19</v>
      </c>
      <c r="N304" s="181" t="s">
        <v>43</v>
      </c>
      <c r="O304" s="64"/>
      <c r="P304" s="182">
        <f>O304*H304</f>
        <v>0</v>
      </c>
      <c r="Q304" s="182">
        <v>0.00017</v>
      </c>
      <c r="R304" s="182">
        <f>Q304*H304</f>
        <v>0.085</v>
      </c>
      <c r="S304" s="182">
        <v>0</v>
      </c>
      <c r="T304" s="183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4" t="s">
        <v>152</v>
      </c>
      <c r="AT304" s="184" t="s">
        <v>147</v>
      </c>
      <c r="AU304" s="184" t="s">
        <v>82</v>
      </c>
      <c r="AY304" s="17" t="s">
        <v>145</v>
      </c>
      <c r="BE304" s="185">
        <f>IF(N304="základní",J304,0)</f>
        <v>0</v>
      </c>
      <c r="BF304" s="185">
        <f>IF(N304="snížená",J304,0)</f>
        <v>0</v>
      </c>
      <c r="BG304" s="185">
        <f>IF(N304="zákl. přenesená",J304,0)</f>
        <v>0</v>
      </c>
      <c r="BH304" s="185">
        <f>IF(N304="sníž. přenesená",J304,0)</f>
        <v>0</v>
      </c>
      <c r="BI304" s="185">
        <f>IF(N304="nulová",J304,0)</f>
        <v>0</v>
      </c>
      <c r="BJ304" s="17" t="s">
        <v>80</v>
      </c>
      <c r="BK304" s="185">
        <f>ROUND(I304*H304,2)</f>
        <v>0</v>
      </c>
      <c r="BL304" s="17" t="s">
        <v>152</v>
      </c>
      <c r="BM304" s="184" t="s">
        <v>653</v>
      </c>
    </row>
    <row r="305" spans="1:47" s="2" customFormat="1" ht="19.5">
      <c r="A305" s="34"/>
      <c r="B305" s="35"/>
      <c r="C305" s="36"/>
      <c r="D305" s="186" t="s">
        <v>154</v>
      </c>
      <c r="E305" s="36"/>
      <c r="F305" s="187" t="s">
        <v>654</v>
      </c>
      <c r="G305" s="36"/>
      <c r="H305" s="36"/>
      <c r="I305" s="188"/>
      <c r="J305" s="36"/>
      <c r="K305" s="36"/>
      <c r="L305" s="39"/>
      <c r="M305" s="189"/>
      <c r="N305" s="190"/>
      <c r="O305" s="64"/>
      <c r="P305" s="64"/>
      <c r="Q305" s="64"/>
      <c r="R305" s="64"/>
      <c r="S305" s="64"/>
      <c r="T305" s="65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154</v>
      </c>
      <c r="AU305" s="17" t="s">
        <v>82</v>
      </c>
    </row>
    <row r="306" spans="2:51" s="13" customFormat="1" ht="11.25">
      <c r="B306" s="192"/>
      <c r="C306" s="193"/>
      <c r="D306" s="186" t="s">
        <v>158</v>
      </c>
      <c r="E306" s="194" t="s">
        <v>19</v>
      </c>
      <c r="F306" s="195" t="s">
        <v>655</v>
      </c>
      <c r="G306" s="193"/>
      <c r="H306" s="196">
        <v>500</v>
      </c>
      <c r="I306" s="197"/>
      <c r="J306" s="193"/>
      <c r="K306" s="193"/>
      <c r="L306" s="198"/>
      <c r="M306" s="199"/>
      <c r="N306" s="200"/>
      <c r="O306" s="200"/>
      <c r="P306" s="200"/>
      <c r="Q306" s="200"/>
      <c r="R306" s="200"/>
      <c r="S306" s="200"/>
      <c r="T306" s="201"/>
      <c r="AT306" s="202" t="s">
        <v>158</v>
      </c>
      <c r="AU306" s="202" t="s">
        <v>82</v>
      </c>
      <c r="AV306" s="13" t="s">
        <v>82</v>
      </c>
      <c r="AW306" s="13" t="s">
        <v>33</v>
      </c>
      <c r="AX306" s="13" t="s">
        <v>72</v>
      </c>
      <c r="AY306" s="202" t="s">
        <v>145</v>
      </c>
    </row>
    <row r="307" spans="1:65" s="2" customFormat="1" ht="14.45" customHeight="1">
      <c r="A307" s="34"/>
      <c r="B307" s="35"/>
      <c r="C307" s="173" t="s">
        <v>656</v>
      </c>
      <c r="D307" s="173" t="s">
        <v>147</v>
      </c>
      <c r="E307" s="174" t="s">
        <v>657</v>
      </c>
      <c r="F307" s="175" t="s">
        <v>658</v>
      </c>
      <c r="G307" s="176" t="s">
        <v>287</v>
      </c>
      <c r="H307" s="177">
        <v>450</v>
      </c>
      <c r="I307" s="178"/>
      <c r="J307" s="179">
        <f>ROUND(I307*H307,2)</f>
        <v>0</v>
      </c>
      <c r="K307" s="175" t="s">
        <v>19</v>
      </c>
      <c r="L307" s="39"/>
      <c r="M307" s="180" t="s">
        <v>19</v>
      </c>
      <c r="N307" s="181" t="s">
        <v>43</v>
      </c>
      <c r="O307" s="64"/>
      <c r="P307" s="182">
        <f>O307*H307</f>
        <v>0</v>
      </c>
      <c r="Q307" s="182">
        <v>0.00034</v>
      </c>
      <c r="R307" s="182">
        <f>Q307*H307</f>
        <v>0.15300000000000002</v>
      </c>
      <c r="S307" s="182">
        <v>0</v>
      </c>
      <c r="T307" s="18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152</v>
      </c>
      <c r="AT307" s="184" t="s">
        <v>147</v>
      </c>
      <c r="AU307" s="184" t="s">
        <v>82</v>
      </c>
      <c r="AY307" s="17" t="s">
        <v>145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7" t="s">
        <v>80</v>
      </c>
      <c r="BK307" s="185">
        <f>ROUND(I307*H307,2)</f>
        <v>0</v>
      </c>
      <c r="BL307" s="17" t="s">
        <v>152</v>
      </c>
      <c r="BM307" s="184" t="s">
        <v>659</v>
      </c>
    </row>
    <row r="308" spans="1:47" s="2" customFormat="1" ht="19.5">
      <c r="A308" s="34"/>
      <c r="B308" s="35"/>
      <c r="C308" s="36"/>
      <c r="D308" s="186" t="s">
        <v>154</v>
      </c>
      <c r="E308" s="36"/>
      <c r="F308" s="187" t="s">
        <v>660</v>
      </c>
      <c r="G308" s="36"/>
      <c r="H308" s="36"/>
      <c r="I308" s="188"/>
      <c r="J308" s="36"/>
      <c r="K308" s="36"/>
      <c r="L308" s="39"/>
      <c r="M308" s="189"/>
      <c r="N308" s="190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154</v>
      </c>
      <c r="AU308" s="17" t="s">
        <v>82</v>
      </c>
    </row>
    <row r="309" spans="2:51" s="13" customFormat="1" ht="11.25">
      <c r="B309" s="192"/>
      <c r="C309" s="193"/>
      <c r="D309" s="186" t="s">
        <v>158</v>
      </c>
      <c r="E309" s="194" t="s">
        <v>19</v>
      </c>
      <c r="F309" s="195" t="s">
        <v>661</v>
      </c>
      <c r="G309" s="193"/>
      <c r="H309" s="196">
        <v>450</v>
      </c>
      <c r="I309" s="197"/>
      <c r="J309" s="193"/>
      <c r="K309" s="193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158</v>
      </c>
      <c r="AU309" s="202" t="s">
        <v>82</v>
      </c>
      <c r="AV309" s="13" t="s">
        <v>82</v>
      </c>
      <c r="AW309" s="13" t="s">
        <v>33</v>
      </c>
      <c r="AX309" s="13" t="s">
        <v>72</v>
      </c>
      <c r="AY309" s="202" t="s">
        <v>145</v>
      </c>
    </row>
    <row r="310" spans="1:65" s="2" customFormat="1" ht="14.45" customHeight="1">
      <c r="A310" s="34"/>
      <c r="B310" s="35"/>
      <c r="C310" s="173" t="s">
        <v>662</v>
      </c>
      <c r="D310" s="173" t="s">
        <v>147</v>
      </c>
      <c r="E310" s="174" t="s">
        <v>663</v>
      </c>
      <c r="F310" s="175" t="s">
        <v>664</v>
      </c>
      <c r="G310" s="176" t="s">
        <v>287</v>
      </c>
      <c r="H310" s="177">
        <v>500</v>
      </c>
      <c r="I310" s="178"/>
      <c r="J310" s="179">
        <f>ROUND(I310*H310,2)</f>
        <v>0</v>
      </c>
      <c r="K310" s="175" t="s">
        <v>151</v>
      </c>
      <c r="L310" s="39"/>
      <c r="M310" s="180" t="s">
        <v>19</v>
      </c>
      <c r="N310" s="181" t="s">
        <v>43</v>
      </c>
      <c r="O310" s="64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4" t="s">
        <v>152</v>
      </c>
      <c r="AT310" s="184" t="s">
        <v>147</v>
      </c>
      <c r="AU310" s="184" t="s">
        <v>82</v>
      </c>
      <c r="AY310" s="17" t="s">
        <v>145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7" t="s">
        <v>80</v>
      </c>
      <c r="BK310" s="185">
        <f>ROUND(I310*H310,2)</f>
        <v>0</v>
      </c>
      <c r="BL310" s="17" t="s">
        <v>152</v>
      </c>
      <c r="BM310" s="184" t="s">
        <v>665</v>
      </c>
    </row>
    <row r="311" spans="1:47" s="2" customFormat="1" ht="11.25">
      <c r="A311" s="34"/>
      <c r="B311" s="35"/>
      <c r="C311" s="36"/>
      <c r="D311" s="186" t="s">
        <v>154</v>
      </c>
      <c r="E311" s="36"/>
      <c r="F311" s="187" t="s">
        <v>666</v>
      </c>
      <c r="G311" s="36"/>
      <c r="H311" s="36"/>
      <c r="I311" s="188"/>
      <c r="J311" s="36"/>
      <c r="K311" s="36"/>
      <c r="L311" s="39"/>
      <c r="M311" s="189"/>
      <c r="N311" s="190"/>
      <c r="O311" s="64"/>
      <c r="P311" s="64"/>
      <c r="Q311" s="64"/>
      <c r="R311" s="64"/>
      <c r="S311" s="64"/>
      <c r="T311" s="6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154</v>
      </c>
      <c r="AU311" s="17" t="s">
        <v>82</v>
      </c>
    </row>
    <row r="312" spans="2:51" s="13" customFormat="1" ht="11.25">
      <c r="B312" s="192"/>
      <c r="C312" s="193"/>
      <c r="D312" s="186" t="s">
        <v>158</v>
      </c>
      <c r="E312" s="194" t="s">
        <v>19</v>
      </c>
      <c r="F312" s="195" t="s">
        <v>655</v>
      </c>
      <c r="G312" s="193"/>
      <c r="H312" s="196">
        <v>500</v>
      </c>
      <c r="I312" s="197"/>
      <c r="J312" s="193"/>
      <c r="K312" s="193"/>
      <c r="L312" s="198"/>
      <c r="M312" s="199"/>
      <c r="N312" s="200"/>
      <c r="O312" s="200"/>
      <c r="P312" s="200"/>
      <c r="Q312" s="200"/>
      <c r="R312" s="200"/>
      <c r="S312" s="200"/>
      <c r="T312" s="201"/>
      <c r="AT312" s="202" t="s">
        <v>158</v>
      </c>
      <c r="AU312" s="202" t="s">
        <v>82</v>
      </c>
      <c r="AV312" s="13" t="s">
        <v>82</v>
      </c>
      <c r="AW312" s="13" t="s">
        <v>33</v>
      </c>
      <c r="AX312" s="13" t="s">
        <v>72</v>
      </c>
      <c r="AY312" s="202" t="s">
        <v>145</v>
      </c>
    </row>
    <row r="313" spans="1:65" s="2" customFormat="1" ht="14.45" customHeight="1">
      <c r="A313" s="34"/>
      <c r="B313" s="35"/>
      <c r="C313" s="173" t="s">
        <v>667</v>
      </c>
      <c r="D313" s="173" t="s">
        <v>147</v>
      </c>
      <c r="E313" s="174" t="s">
        <v>668</v>
      </c>
      <c r="F313" s="175" t="s">
        <v>669</v>
      </c>
      <c r="G313" s="176" t="s">
        <v>287</v>
      </c>
      <c r="H313" s="177">
        <v>250</v>
      </c>
      <c r="I313" s="178"/>
      <c r="J313" s="179">
        <f>ROUND(I313*H313,2)</f>
        <v>0</v>
      </c>
      <c r="K313" s="175" t="s">
        <v>151</v>
      </c>
      <c r="L313" s="39"/>
      <c r="M313" s="180" t="s">
        <v>19</v>
      </c>
      <c r="N313" s="181" t="s">
        <v>43</v>
      </c>
      <c r="O313" s="64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4" t="s">
        <v>152</v>
      </c>
      <c r="AT313" s="184" t="s">
        <v>147</v>
      </c>
      <c r="AU313" s="184" t="s">
        <v>82</v>
      </c>
      <c r="AY313" s="17" t="s">
        <v>145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7" t="s">
        <v>80</v>
      </c>
      <c r="BK313" s="185">
        <f>ROUND(I313*H313,2)</f>
        <v>0</v>
      </c>
      <c r="BL313" s="17" t="s">
        <v>152</v>
      </c>
      <c r="BM313" s="184" t="s">
        <v>670</v>
      </c>
    </row>
    <row r="314" spans="1:47" s="2" customFormat="1" ht="11.25">
      <c r="A314" s="34"/>
      <c r="B314" s="35"/>
      <c r="C314" s="36"/>
      <c r="D314" s="186" t="s">
        <v>154</v>
      </c>
      <c r="E314" s="36"/>
      <c r="F314" s="187" t="s">
        <v>671</v>
      </c>
      <c r="G314" s="36"/>
      <c r="H314" s="36"/>
      <c r="I314" s="188"/>
      <c r="J314" s="36"/>
      <c r="K314" s="36"/>
      <c r="L314" s="39"/>
      <c r="M314" s="189"/>
      <c r="N314" s="190"/>
      <c r="O314" s="64"/>
      <c r="P314" s="64"/>
      <c r="Q314" s="64"/>
      <c r="R314" s="64"/>
      <c r="S314" s="64"/>
      <c r="T314" s="6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154</v>
      </c>
      <c r="AU314" s="17" t="s">
        <v>82</v>
      </c>
    </row>
    <row r="315" spans="2:51" s="13" customFormat="1" ht="11.25">
      <c r="B315" s="192"/>
      <c r="C315" s="193"/>
      <c r="D315" s="186" t="s">
        <v>158</v>
      </c>
      <c r="E315" s="194" t="s">
        <v>19</v>
      </c>
      <c r="F315" s="195" t="s">
        <v>672</v>
      </c>
      <c r="G315" s="193"/>
      <c r="H315" s="196">
        <v>250</v>
      </c>
      <c r="I315" s="197"/>
      <c r="J315" s="193"/>
      <c r="K315" s="193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158</v>
      </c>
      <c r="AU315" s="202" t="s">
        <v>82</v>
      </c>
      <c r="AV315" s="13" t="s">
        <v>82</v>
      </c>
      <c r="AW315" s="13" t="s">
        <v>33</v>
      </c>
      <c r="AX315" s="13" t="s">
        <v>72</v>
      </c>
      <c r="AY315" s="202" t="s">
        <v>145</v>
      </c>
    </row>
    <row r="316" spans="1:65" s="2" customFormat="1" ht="14.45" customHeight="1">
      <c r="A316" s="34"/>
      <c r="B316" s="35"/>
      <c r="C316" s="173" t="s">
        <v>673</v>
      </c>
      <c r="D316" s="173" t="s">
        <v>147</v>
      </c>
      <c r="E316" s="174" t="s">
        <v>674</v>
      </c>
      <c r="F316" s="175" t="s">
        <v>675</v>
      </c>
      <c r="G316" s="176" t="s">
        <v>287</v>
      </c>
      <c r="H316" s="177">
        <v>200</v>
      </c>
      <c r="I316" s="178"/>
      <c r="J316" s="179">
        <f>ROUND(I316*H316,2)</f>
        <v>0</v>
      </c>
      <c r="K316" s="175" t="s">
        <v>151</v>
      </c>
      <c r="L316" s="39"/>
      <c r="M316" s="180" t="s">
        <v>19</v>
      </c>
      <c r="N316" s="181" t="s">
        <v>43</v>
      </c>
      <c r="O316" s="64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4" t="s">
        <v>152</v>
      </c>
      <c r="AT316" s="184" t="s">
        <v>147</v>
      </c>
      <c r="AU316" s="184" t="s">
        <v>82</v>
      </c>
      <c r="AY316" s="17" t="s">
        <v>145</v>
      </c>
      <c r="BE316" s="185">
        <f>IF(N316="základní",J316,0)</f>
        <v>0</v>
      </c>
      <c r="BF316" s="185">
        <f>IF(N316="snížená",J316,0)</f>
        <v>0</v>
      </c>
      <c r="BG316" s="185">
        <f>IF(N316="zákl. přenesená",J316,0)</f>
        <v>0</v>
      </c>
      <c r="BH316" s="185">
        <f>IF(N316="sníž. přenesená",J316,0)</f>
        <v>0</v>
      </c>
      <c r="BI316" s="185">
        <f>IF(N316="nulová",J316,0)</f>
        <v>0</v>
      </c>
      <c r="BJ316" s="17" t="s">
        <v>80</v>
      </c>
      <c r="BK316" s="185">
        <f>ROUND(I316*H316,2)</f>
        <v>0</v>
      </c>
      <c r="BL316" s="17" t="s">
        <v>152</v>
      </c>
      <c r="BM316" s="184" t="s">
        <v>676</v>
      </c>
    </row>
    <row r="317" spans="1:47" s="2" customFormat="1" ht="11.25">
      <c r="A317" s="34"/>
      <c r="B317" s="35"/>
      <c r="C317" s="36"/>
      <c r="D317" s="186" t="s">
        <v>154</v>
      </c>
      <c r="E317" s="36"/>
      <c r="F317" s="187" t="s">
        <v>677</v>
      </c>
      <c r="G317" s="36"/>
      <c r="H317" s="36"/>
      <c r="I317" s="188"/>
      <c r="J317" s="36"/>
      <c r="K317" s="36"/>
      <c r="L317" s="39"/>
      <c r="M317" s="189"/>
      <c r="N317" s="190"/>
      <c r="O317" s="64"/>
      <c r="P317" s="64"/>
      <c r="Q317" s="64"/>
      <c r="R317" s="64"/>
      <c r="S317" s="64"/>
      <c r="T317" s="65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154</v>
      </c>
      <c r="AU317" s="17" t="s">
        <v>82</v>
      </c>
    </row>
    <row r="318" spans="2:51" s="13" customFormat="1" ht="11.25">
      <c r="B318" s="192"/>
      <c r="C318" s="193"/>
      <c r="D318" s="186" t="s">
        <v>158</v>
      </c>
      <c r="E318" s="194" t="s">
        <v>19</v>
      </c>
      <c r="F318" s="195" t="s">
        <v>678</v>
      </c>
      <c r="G318" s="193"/>
      <c r="H318" s="196">
        <v>200</v>
      </c>
      <c r="I318" s="197"/>
      <c r="J318" s="193"/>
      <c r="K318" s="193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158</v>
      </c>
      <c r="AU318" s="202" t="s">
        <v>82</v>
      </c>
      <c r="AV318" s="13" t="s">
        <v>82</v>
      </c>
      <c r="AW318" s="13" t="s">
        <v>33</v>
      </c>
      <c r="AX318" s="13" t="s">
        <v>72</v>
      </c>
      <c r="AY318" s="202" t="s">
        <v>145</v>
      </c>
    </row>
    <row r="319" spans="1:65" s="2" customFormat="1" ht="14.45" customHeight="1">
      <c r="A319" s="34"/>
      <c r="B319" s="35"/>
      <c r="C319" s="173" t="s">
        <v>679</v>
      </c>
      <c r="D319" s="173" t="s">
        <v>147</v>
      </c>
      <c r="E319" s="174" t="s">
        <v>680</v>
      </c>
      <c r="F319" s="175" t="s">
        <v>681</v>
      </c>
      <c r="G319" s="176" t="s">
        <v>287</v>
      </c>
      <c r="H319" s="177">
        <v>213.928</v>
      </c>
      <c r="I319" s="178"/>
      <c r="J319" s="179">
        <f>ROUND(I319*H319,2)</f>
        <v>0</v>
      </c>
      <c r="K319" s="175" t="s">
        <v>151</v>
      </c>
      <c r="L319" s="39"/>
      <c r="M319" s="180" t="s">
        <v>19</v>
      </c>
      <c r="N319" s="181" t="s">
        <v>43</v>
      </c>
      <c r="O319" s="64"/>
      <c r="P319" s="182">
        <f>O319*H319</f>
        <v>0</v>
      </c>
      <c r="Q319" s="182">
        <v>2E-05</v>
      </c>
      <c r="R319" s="182">
        <f>Q319*H319</f>
        <v>0.004278560000000001</v>
      </c>
      <c r="S319" s="182">
        <v>0</v>
      </c>
      <c r="T319" s="18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4" t="s">
        <v>152</v>
      </c>
      <c r="AT319" s="184" t="s">
        <v>147</v>
      </c>
      <c r="AU319" s="184" t="s">
        <v>82</v>
      </c>
      <c r="AY319" s="17" t="s">
        <v>145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80</v>
      </c>
      <c r="BK319" s="185">
        <f>ROUND(I319*H319,2)</f>
        <v>0</v>
      </c>
      <c r="BL319" s="17" t="s">
        <v>152</v>
      </c>
      <c r="BM319" s="184" t="s">
        <v>682</v>
      </c>
    </row>
    <row r="320" spans="1:47" s="2" customFormat="1" ht="11.25">
      <c r="A320" s="34"/>
      <c r="B320" s="35"/>
      <c r="C320" s="36"/>
      <c r="D320" s="186" t="s">
        <v>154</v>
      </c>
      <c r="E320" s="36"/>
      <c r="F320" s="187" t="s">
        <v>683</v>
      </c>
      <c r="G320" s="36"/>
      <c r="H320" s="36"/>
      <c r="I320" s="188"/>
      <c r="J320" s="36"/>
      <c r="K320" s="36"/>
      <c r="L320" s="39"/>
      <c r="M320" s="189"/>
      <c r="N320" s="190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154</v>
      </c>
      <c r="AU320" s="17" t="s">
        <v>82</v>
      </c>
    </row>
    <row r="321" spans="2:51" s="13" customFormat="1" ht="11.25">
      <c r="B321" s="192"/>
      <c r="C321" s="193"/>
      <c r="D321" s="186" t="s">
        <v>158</v>
      </c>
      <c r="E321" s="194" t="s">
        <v>19</v>
      </c>
      <c r="F321" s="195" t="s">
        <v>612</v>
      </c>
      <c r="G321" s="193"/>
      <c r="H321" s="196">
        <v>213.928</v>
      </c>
      <c r="I321" s="197"/>
      <c r="J321" s="193"/>
      <c r="K321" s="193"/>
      <c r="L321" s="198"/>
      <c r="M321" s="199"/>
      <c r="N321" s="200"/>
      <c r="O321" s="200"/>
      <c r="P321" s="200"/>
      <c r="Q321" s="200"/>
      <c r="R321" s="200"/>
      <c r="S321" s="200"/>
      <c r="T321" s="201"/>
      <c r="AT321" s="202" t="s">
        <v>158</v>
      </c>
      <c r="AU321" s="202" t="s">
        <v>82</v>
      </c>
      <c r="AV321" s="13" t="s">
        <v>82</v>
      </c>
      <c r="AW321" s="13" t="s">
        <v>33</v>
      </c>
      <c r="AX321" s="13" t="s">
        <v>72</v>
      </c>
      <c r="AY321" s="202" t="s">
        <v>145</v>
      </c>
    </row>
    <row r="322" spans="1:65" s="2" customFormat="1" ht="14.45" customHeight="1">
      <c r="A322" s="34"/>
      <c r="B322" s="35"/>
      <c r="C322" s="173" t="s">
        <v>684</v>
      </c>
      <c r="D322" s="173" t="s">
        <v>147</v>
      </c>
      <c r="E322" s="174" t="s">
        <v>685</v>
      </c>
      <c r="F322" s="175" t="s">
        <v>686</v>
      </c>
      <c r="G322" s="176" t="s">
        <v>287</v>
      </c>
      <c r="H322" s="177">
        <v>3454</v>
      </c>
      <c r="I322" s="178"/>
      <c r="J322" s="179">
        <f>ROUND(I322*H322,2)</f>
        <v>0</v>
      </c>
      <c r="K322" s="175" t="s">
        <v>151</v>
      </c>
      <c r="L322" s="39"/>
      <c r="M322" s="180" t="s">
        <v>19</v>
      </c>
      <c r="N322" s="181" t="s">
        <v>43</v>
      </c>
      <c r="O322" s="64"/>
      <c r="P322" s="182">
        <f>O322*H322</f>
        <v>0</v>
      </c>
      <c r="Q322" s="182">
        <v>0.13096</v>
      </c>
      <c r="R322" s="182">
        <f>Q322*H322</f>
        <v>452.33583999999996</v>
      </c>
      <c r="S322" s="182">
        <v>0</v>
      </c>
      <c r="T322" s="18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4" t="s">
        <v>152</v>
      </c>
      <c r="AT322" s="184" t="s">
        <v>147</v>
      </c>
      <c r="AU322" s="184" t="s">
        <v>82</v>
      </c>
      <c r="AY322" s="17" t="s">
        <v>145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7" t="s">
        <v>80</v>
      </c>
      <c r="BK322" s="185">
        <f>ROUND(I322*H322,2)</f>
        <v>0</v>
      </c>
      <c r="BL322" s="17" t="s">
        <v>152</v>
      </c>
      <c r="BM322" s="184" t="s">
        <v>687</v>
      </c>
    </row>
    <row r="323" spans="1:47" s="2" customFormat="1" ht="19.5">
      <c r="A323" s="34"/>
      <c r="B323" s="35"/>
      <c r="C323" s="36"/>
      <c r="D323" s="186" t="s">
        <v>154</v>
      </c>
      <c r="E323" s="36"/>
      <c r="F323" s="187" t="s">
        <v>688</v>
      </c>
      <c r="G323" s="36"/>
      <c r="H323" s="36"/>
      <c r="I323" s="188"/>
      <c r="J323" s="36"/>
      <c r="K323" s="36"/>
      <c r="L323" s="39"/>
      <c r="M323" s="189"/>
      <c r="N323" s="190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154</v>
      </c>
      <c r="AU323" s="17" t="s">
        <v>82</v>
      </c>
    </row>
    <row r="324" spans="2:51" s="13" customFormat="1" ht="11.25">
      <c r="B324" s="192"/>
      <c r="C324" s="193"/>
      <c r="D324" s="186" t="s">
        <v>158</v>
      </c>
      <c r="E324" s="194" t="s">
        <v>19</v>
      </c>
      <c r="F324" s="195" t="s">
        <v>689</v>
      </c>
      <c r="G324" s="193"/>
      <c r="H324" s="196">
        <v>3146</v>
      </c>
      <c r="I324" s="197"/>
      <c r="J324" s="193"/>
      <c r="K324" s="193"/>
      <c r="L324" s="198"/>
      <c r="M324" s="199"/>
      <c r="N324" s="200"/>
      <c r="O324" s="200"/>
      <c r="P324" s="200"/>
      <c r="Q324" s="200"/>
      <c r="R324" s="200"/>
      <c r="S324" s="200"/>
      <c r="T324" s="201"/>
      <c r="AT324" s="202" t="s">
        <v>158</v>
      </c>
      <c r="AU324" s="202" t="s">
        <v>82</v>
      </c>
      <c r="AV324" s="13" t="s">
        <v>82</v>
      </c>
      <c r="AW324" s="13" t="s">
        <v>33</v>
      </c>
      <c r="AX324" s="13" t="s">
        <v>72</v>
      </c>
      <c r="AY324" s="202" t="s">
        <v>145</v>
      </c>
    </row>
    <row r="325" spans="2:51" s="13" customFormat="1" ht="11.25">
      <c r="B325" s="192"/>
      <c r="C325" s="193"/>
      <c r="D325" s="186" t="s">
        <v>158</v>
      </c>
      <c r="E325" s="194" t="s">
        <v>19</v>
      </c>
      <c r="F325" s="195" t="s">
        <v>690</v>
      </c>
      <c r="G325" s="193"/>
      <c r="H325" s="196">
        <v>308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158</v>
      </c>
      <c r="AU325" s="202" t="s">
        <v>82</v>
      </c>
      <c r="AV325" s="13" t="s">
        <v>82</v>
      </c>
      <c r="AW325" s="13" t="s">
        <v>33</v>
      </c>
      <c r="AX325" s="13" t="s">
        <v>72</v>
      </c>
      <c r="AY325" s="202" t="s">
        <v>145</v>
      </c>
    </row>
    <row r="326" spans="1:65" s="2" customFormat="1" ht="14.45" customHeight="1">
      <c r="A326" s="34"/>
      <c r="B326" s="35"/>
      <c r="C326" s="203" t="s">
        <v>691</v>
      </c>
      <c r="D326" s="203" t="s">
        <v>292</v>
      </c>
      <c r="E326" s="204" t="s">
        <v>692</v>
      </c>
      <c r="F326" s="205" t="s">
        <v>693</v>
      </c>
      <c r="G326" s="206" t="s">
        <v>287</v>
      </c>
      <c r="H326" s="207">
        <v>3546.4</v>
      </c>
      <c r="I326" s="208"/>
      <c r="J326" s="209">
        <f>ROUND(I326*H326,2)</f>
        <v>0</v>
      </c>
      <c r="K326" s="205" t="s">
        <v>151</v>
      </c>
      <c r="L326" s="210"/>
      <c r="M326" s="211" t="s">
        <v>19</v>
      </c>
      <c r="N326" s="212" t="s">
        <v>43</v>
      </c>
      <c r="O326" s="64"/>
      <c r="P326" s="182">
        <f>O326*H326</f>
        <v>0</v>
      </c>
      <c r="Q326" s="182">
        <v>0.134</v>
      </c>
      <c r="R326" s="182">
        <f>Q326*H326</f>
        <v>475.21760000000006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196</v>
      </c>
      <c r="AT326" s="184" t="s">
        <v>292</v>
      </c>
      <c r="AU326" s="184" t="s">
        <v>82</v>
      </c>
      <c r="AY326" s="17" t="s">
        <v>145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80</v>
      </c>
      <c r="BK326" s="185">
        <f>ROUND(I326*H326,2)</f>
        <v>0</v>
      </c>
      <c r="BL326" s="17" t="s">
        <v>152</v>
      </c>
      <c r="BM326" s="184" t="s">
        <v>694</v>
      </c>
    </row>
    <row r="327" spans="1:47" s="2" customFormat="1" ht="11.25">
      <c r="A327" s="34"/>
      <c r="B327" s="35"/>
      <c r="C327" s="36"/>
      <c r="D327" s="186" t="s">
        <v>154</v>
      </c>
      <c r="E327" s="36"/>
      <c r="F327" s="187" t="s">
        <v>693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154</v>
      </c>
      <c r="AU327" s="17" t="s">
        <v>82</v>
      </c>
    </row>
    <row r="328" spans="2:51" s="13" customFormat="1" ht="11.25">
      <c r="B328" s="192"/>
      <c r="C328" s="193"/>
      <c r="D328" s="186" t="s">
        <v>158</v>
      </c>
      <c r="E328" s="194" t="s">
        <v>19</v>
      </c>
      <c r="F328" s="195" t="s">
        <v>689</v>
      </c>
      <c r="G328" s="193"/>
      <c r="H328" s="196">
        <v>3146</v>
      </c>
      <c r="I328" s="197"/>
      <c r="J328" s="193"/>
      <c r="K328" s="193"/>
      <c r="L328" s="198"/>
      <c r="M328" s="199"/>
      <c r="N328" s="200"/>
      <c r="O328" s="200"/>
      <c r="P328" s="200"/>
      <c r="Q328" s="200"/>
      <c r="R328" s="200"/>
      <c r="S328" s="200"/>
      <c r="T328" s="201"/>
      <c r="AT328" s="202" t="s">
        <v>158</v>
      </c>
      <c r="AU328" s="202" t="s">
        <v>82</v>
      </c>
      <c r="AV328" s="13" t="s">
        <v>82</v>
      </c>
      <c r="AW328" s="13" t="s">
        <v>33</v>
      </c>
      <c r="AX328" s="13" t="s">
        <v>72</v>
      </c>
      <c r="AY328" s="202" t="s">
        <v>145</v>
      </c>
    </row>
    <row r="329" spans="2:51" s="13" customFormat="1" ht="11.25">
      <c r="B329" s="192"/>
      <c r="C329" s="193"/>
      <c r="D329" s="186" t="s">
        <v>158</v>
      </c>
      <c r="E329" s="194" t="s">
        <v>19</v>
      </c>
      <c r="F329" s="195" t="s">
        <v>695</v>
      </c>
      <c r="G329" s="193"/>
      <c r="H329" s="196">
        <v>400.4</v>
      </c>
      <c r="I329" s="197"/>
      <c r="J329" s="193"/>
      <c r="K329" s="193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158</v>
      </c>
      <c r="AU329" s="202" t="s">
        <v>82</v>
      </c>
      <c r="AV329" s="13" t="s">
        <v>82</v>
      </c>
      <c r="AW329" s="13" t="s">
        <v>33</v>
      </c>
      <c r="AX329" s="13" t="s">
        <v>72</v>
      </c>
      <c r="AY329" s="202" t="s">
        <v>145</v>
      </c>
    </row>
    <row r="330" spans="2:63" s="12" customFormat="1" ht="22.9" customHeight="1">
      <c r="B330" s="157"/>
      <c r="C330" s="158"/>
      <c r="D330" s="159" t="s">
        <v>71</v>
      </c>
      <c r="E330" s="171" t="s">
        <v>303</v>
      </c>
      <c r="F330" s="171" t="s">
        <v>304</v>
      </c>
      <c r="G330" s="158"/>
      <c r="H330" s="158"/>
      <c r="I330" s="161"/>
      <c r="J330" s="172">
        <f>BK330</f>
        <v>0</v>
      </c>
      <c r="K330" s="158"/>
      <c r="L330" s="163"/>
      <c r="M330" s="164"/>
      <c r="N330" s="165"/>
      <c r="O330" s="165"/>
      <c r="P330" s="166">
        <f>SUM(P331:P334)</f>
        <v>0</v>
      </c>
      <c r="Q330" s="165"/>
      <c r="R330" s="166">
        <f>SUM(R331:R334)</f>
        <v>0</v>
      </c>
      <c r="S330" s="165"/>
      <c r="T330" s="167">
        <f>SUM(T331:T334)</f>
        <v>0</v>
      </c>
      <c r="AR330" s="168" t="s">
        <v>80</v>
      </c>
      <c r="AT330" s="169" t="s">
        <v>71</v>
      </c>
      <c r="AU330" s="169" t="s">
        <v>80</v>
      </c>
      <c r="AY330" s="168" t="s">
        <v>145</v>
      </c>
      <c r="BK330" s="170">
        <f>SUM(BK331:BK334)</f>
        <v>0</v>
      </c>
    </row>
    <row r="331" spans="1:65" s="2" customFormat="1" ht="14.45" customHeight="1">
      <c r="A331" s="34"/>
      <c r="B331" s="35"/>
      <c r="C331" s="173" t="s">
        <v>696</v>
      </c>
      <c r="D331" s="173" t="s">
        <v>147</v>
      </c>
      <c r="E331" s="174" t="s">
        <v>697</v>
      </c>
      <c r="F331" s="175" t="s">
        <v>698</v>
      </c>
      <c r="G331" s="176" t="s">
        <v>308</v>
      </c>
      <c r="H331" s="177">
        <v>172.877</v>
      </c>
      <c r="I331" s="178"/>
      <c r="J331" s="179">
        <f>ROUND(I331*H331,2)</f>
        <v>0</v>
      </c>
      <c r="K331" s="175" t="s">
        <v>19</v>
      </c>
      <c r="L331" s="39"/>
      <c r="M331" s="180" t="s">
        <v>19</v>
      </c>
      <c r="N331" s="181" t="s">
        <v>43</v>
      </c>
      <c r="O331" s="64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4" t="s">
        <v>152</v>
      </c>
      <c r="AT331" s="184" t="s">
        <v>147</v>
      </c>
      <c r="AU331" s="184" t="s">
        <v>82</v>
      </c>
      <c r="AY331" s="17" t="s">
        <v>145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7" t="s">
        <v>80</v>
      </c>
      <c r="BK331" s="185">
        <f>ROUND(I331*H331,2)</f>
        <v>0</v>
      </c>
      <c r="BL331" s="17" t="s">
        <v>152</v>
      </c>
      <c r="BM331" s="184" t="s">
        <v>699</v>
      </c>
    </row>
    <row r="332" spans="1:47" s="2" customFormat="1" ht="11.25">
      <c r="A332" s="34"/>
      <c r="B332" s="35"/>
      <c r="C332" s="36"/>
      <c r="D332" s="186" t="s">
        <v>154</v>
      </c>
      <c r="E332" s="36"/>
      <c r="F332" s="187" t="s">
        <v>700</v>
      </c>
      <c r="G332" s="36"/>
      <c r="H332" s="36"/>
      <c r="I332" s="188"/>
      <c r="J332" s="36"/>
      <c r="K332" s="36"/>
      <c r="L332" s="39"/>
      <c r="M332" s="189"/>
      <c r="N332" s="190"/>
      <c r="O332" s="64"/>
      <c r="P332" s="64"/>
      <c r="Q332" s="64"/>
      <c r="R332" s="64"/>
      <c r="S332" s="64"/>
      <c r="T332" s="65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154</v>
      </c>
      <c r="AU332" s="17" t="s">
        <v>82</v>
      </c>
    </row>
    <row r="333" spans="1:47" s="2" customFormat="1" ht="19.5">
      <c r="A333" s="34"/>
      <c r="B333" s="35"/>
      <c r="C333" s="36"/>
      <c r="D333" s="186" t="s">
        <v>156</v>
      </c>
      <c r="E333" s="36"/>
      <c r="F333" s="191" t="s">
        <v>701</v>
      </c>
      <c r="G333" s="36"/>
      <c r="H333" s="36"/>
      <c r="I333" s="188"/>
      <c r="J333" s="36"/>
      <c r="K333" s="36"/>
      <c r="L333" s="39"/>
      <c r="M333" s="189"/>
      <c r="N333" s="190"/>
      <c r="O333" s="64"/>
      <c r="P333" s="64"/>
      <c r="Q333" s="64"/>
      <c r="R333" s="64"/>
      <c r="S333" s="64"/>
      <c r="T333" s="65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156</v>
      </c>
      <c r="AU333" s="17" t="s">
        <v>82</v>
      </c>
    </row>
    <row r="334" spans="2:51" s="13" customFormat="1" ht="11.25">
      <c r="B334" s="192"/>
      <c r="C334" s="193"/>
      <c r="D334" s="186" t="s">
        <v>158</v>
      </c>
      <c r="E334" s="194" t="s">
        <v>19</v>
      </c>
      <c r="F334" s="195" t="s">
        <v>702</v>
      </c>
      <c r="G334" s="193"/>
      <c r="H334" s="196">
        <v>172.877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158</v>
      </c>
      <c r="AU334" s="202" t="s">
        <v>82</v>
      </c>
      <c r="AV334" s="13" t="s">
        <v>82</v>
      </c>
      <c r="AW334" s="13" t="s">
        <v>33</v>
      </c>
      <c r="AX334" s="13" t="s">
        <v>72</v>
      </c>
      <c r="AY334" s="202" t="s">
        <v>145</v>
      </c>
    </row>
    <row r="335" spans="2:63" s="12" customFormat="1" ht="22.9" customHeight="1">
      <c r="B335" s="157"/>
      <c r="C335" s="158"/>
      <c r="D335" s="159" t="s">
        <v>71</v>
      </c>
      <c r="E335" s="171" t="s">
        <v>327</v>
      </c>
      <c r="F335" s="171" t="s">
        <v>328</v>
      </c>
      <c r="G335" s="158"/>
      <c r="H335" s="158"/>
      <c r="I335" s="161"/>
      <c r="J335" s="172">
        <f>BK335</f>
        <v>0</v>
      </c>
      <c r="K335" s="158"/>
      <c r="L335" s="163"/>
      <c r="M335" s="164"/>
      <c r="N335" s="165"/>
      <c r="O335" s="165"/>
      <c r="P335" s="166">
        <f>SUM(P336:P339)</f>
        <v>0</v>
      </c>
      <c r="Q335" s="165"/>
      <c r="R335" s="166">
        <f>SUM(R336:R339)</f>
        <v>0</v>
      </c>
      <c r="S335" s="165"/>
      <c r="T335" s="167">
        <f>SUM(T336:T339)</f>
        <v>0</v>
      </c>
      <c r="AR335" s="168" t="s">
        <v>80</v>
      </c>
      <c r="AT335" s="169" t="s">
        <v>71</v>
      </c>
      <c r="AU335" s="169" t="s">
        <v>80</v>
      </c>
      <c r="AY335" s="168" t="s">
        <v>145</v>
      </c>
      <c r="BK335" s="170">
        <f>SUM(BK336:BK339)</f>
        <v>0</v>
      </c>
    </row>
    <row r="336" spans="1:65" s="2" customFormat="1" ht="14.45" customHeight="1">
      <c r="A336" s="34"/>
      <c r="B336" s="35"/>
      <c r="C336" s="173" t="s">
        <v>703</v>
      </c>
      <c r="D336" s="173" t="s">
        <v>147</v>
      </c>
      <c r="E336" s="174" t="s">
        <v>704</v>
      </c>
      <c r="F336" s="175" t="s">
        <v>705</v>
      </c>
      <c r="G336" s="176" t="s">
        <v>308</v>
      </c>
      <c r="H336" s="177">
        <v>4477.483</v>
      </c>
      <c r="I336" s="178"/>
      <c r="J336" s="179">
        <f>ROUND(I336*H336,2)</f>
        <v>0</v>
      </c>
      <c r="K336" s="175" t="s">
        <v>151</v>
      </c>
      <c r="L336" s="39"/>
      <c r="M336" s="180" t="s">
        <v>19</v>
      </c>
      <c r="N336" s="181" t="s">
        <v>43</v>
      </c>
      <c r="O336" s="64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4" t="s">
        <v>152</v>
      </c>
      <c r="AT336" s="184" t="s">
        <v>147</v>
      </c>
      <c r="AU336" s="184" t="s">
        <v>82</v>
      </c>
      <c r="AY336" s="17" t="s">
        <v>145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7" t="s">
        <v>80</v>
      </c>
      <c r="BK336" s="185">
        <f>ROUND(I336*H336,2)</f>
        <v>0</v>
      </c>
      <c r="BL336" s="17" t="s">
        <v>152</v>
      </c>
      <c r="BM336" s="184" t="s">
        <v>706</v>
      </c>
    </row>
    <row r="337" spans="1:47" s="2" customFormat="1" ht="19.5">
      <c r="A337" s="34"/>
      <c r="B337" s="35"/>
      <c r="C337" s="36"/>
      <c r="D337" s="186" t="s">
        <v>154</v>
      </c>
      <c r="E337" s="36"/>
      <c r="F337" s="187" t="s">
        <v>707</v>
      </c>
      <c r="G337" s="36"/>
      <c r="H337" s="36"/>
      <c r="I337" s="188"/>
      <c r="J337" s="36"/>
      <c r="K337" s="36"/>
      <c r="L337" s="39"/>
      <c r="M337" s="189"/>
      <c r="N337" s="190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154</v>
      </c>
      <c r="AU337" s="17" t="s">
        <v>82</v>
      </c>
    </row>
    <row r="338" spans="1:65" s="2" customFormat="1" ht="14.45" customHeight="1">
      <c r="A338" s="34"/>
      <c r="B338" s="35"/>
      <c r="C338" s="173" t="s">
        <v>708</v>
      </c>
      <c r="D338" s="173" t="s">
        <v>147</v>
      </c>
      <c r="E338" s="174" t="s">
        <v>709</v>
      </c>
      <c r="F338" s="175" t="s">
        <v>710</v>
      </c>
      <c r="G338" s="176" t="s">
        <v>308</v>
      </c>
      <c r="H338" s="177">
        <v>4477.483</v>
      </c>
      <c r="I338" s="178"/>
      <c r="J338" s="179">
        <f>ROUND(I338*H338,2)</f>
        <v>0</v>
      </c>
      <c r="K338" s="175" t="s">
        <v>151</v>
      </c>
      <c r="L338" s="39"/>
      <c r="M338" s="180" t="s">
        <v>19</v>
      </c>
      <c r="N338" s="181" t="s">
        <v>43</v>
      </c>
      <c r="O338" s="64"/>
      <c r="P338" s="182">
        <f>O338*H338</f>
        <v>0</v>
      </c>
      <c r="Q338" s="182">
        <v>0</v>
      </c>
      <c r="R338" s="182">
        <f>Q338*H338</f>
        <v>0</v>
      </c>
      <c r="S338" s="182">
        <v>0</v>
      </c>
      <c r="T338" s="183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4" t="s">
        <v>152</v>
      </c>
      <c r="AT338" s="184" t="s">
        <v>147</v>
      </c>
      <c r="AU338" s="184" t="s">
        <v>82</v>
      </c>
      <c r="AY338" s="17" t="s">
        <v>145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17" t="s">
        <v>80</v>
      </c>
      <c r="BK338" s="185">
        <f>ROUND(I338*H338,2)</f>
        <v>0</v>
      </c>
      <c r="BL338" s="17" t="s">
        <v>152</v>
      </c>
      <c r="BM338" s="184" t="s">
        <v>711</v>
      </c>
    </row>
    <row r="339" spans="1:47" s="2" customFormat="1" ht="19.5">
      <c r="A339" s="34"/>
      <c r="B339" s="35"/>
      <c r="C339" s="36"/>
      <c r="D339" s="186" t="s">
        <v>154</v>
      </c>
      <c r="E339" s="36"/>
      <c r="F339" s="187" t="s">
        <v>712</v>
      </c>
      <c r="G339" s="36"/>
      <c r="H339" s="36"/>
      <c r="I339" s="188"/>
      <c r="J339" s="36"/>
      <c r="K339" s="36"/>
      <c r="L339" s="39"/>
      <c r="M339" s="189"/>
      <c r="N339" s="190"/>
      <c r="O339" s="64"/>
      <c r="P339" s="64"/>
      <c r="Q339" s="64"/>
      <c r="R339" s="64"/>
      <c r="S339" s="64"/>
      <c r="T339" s="65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154</v>
      </c>
      <c r="AU339" s="17" t="s">
        <v>82</v>
      </c>
    </row>
    <row r="340" spans="2:63" s="12" customFormat="1" ht="25.9" customHeight="1">
      <c r="B340" s="157"/>
      <c r="C340" s="158"/>
      <c r="D340" s="159" t="s">
        <v>71</v>
      </c>
      <c r="E340" s="160" t="s">
        <v>713</v>
      </c>
      <c r="F340" s="160" t="s">
        <v>714</v>
      </c>
      <c r="G340" s="158"/>
      <c r="H340" s="158"/>
      <c r="I340" s="161"/>
      <c r="J340" s="162">
        <f>BK340</f>
        <v>0</v>
      </c>
      <c r="K340" s="158"/>
      <c r="L340" s="163"/>
      <c r="M340" s="164"/>
      <c r="N340" s="165"/>
      <c r="O340" s="165"/>
      <c r="P340" s="166">
        <f>P341</f>
        <v>0</v>
      </c>
      <c r="Q340" s="165"/>
      <c r="R340" s="166">
        <f>R341</f>
        <v>0.087</v>
      </c>
      <c r="S340" s="165"/>
      <c r="T340" s="167">
        <f>T341</f>
        <v>0</v>
      </c>
      <c r="AR340" s="168" t="s">
        <v>82</v>
      </c>
      <c r="AT340" s="169" t="s">
        <v>71</v>
      </c>
      <c r="AU340" s="169" t="s">
        <v>72</v>
      </c>
      <c r="AY340" s="168" t="s">
        <v>145</v>
      </c>
      <c r="BK340" s="170">
        <f>BK341</f>
        <v>0</v>
      </c>
    </row>
    <row r="341" spans="2:63" s="12" customFormat="1" ht="22.9" customHeight="1">
      <c r="B341" s="157"/>
      <c r="C341" s="158"/>
      <c r="D341" s="159" t="s">
        <v>71</v>
      </c>
      <c r="E341" s="171" t="s">
        <v>715</v>
      </c>
      <c r="F341" s="171" t="s">
        <v>716</v>
      </c>
      <c r="G341" s="158"/>
      <c r="H341" s="158"/>
      <c r="I341" s="161"/>
      <c r="J341" s="172">
        <f>BK341</f>
        <v>0</v>
      </c>
      <c r="K341" s="158"/>
      <c r="L341" s="163"/>
      <c r="M341" s="164"/>
      <c r="N341" s="165"/>
      <c r="O341" s="165"/>
      <c r="P341" s="166">
        <f>SUM(P342:P357)</f>
        <v>0</v>
      </c>
      <c r="Q341" s="165"/>
      <c r="R341" s="166">
        <f>SUM(R342:R357)</f>
        <v>0.087</v>
      </c>
      <c r="S341" s="165"/>
      <c r="T341" s="167">
        <f>SUM(T342:T357)</f>
        <v>0</v>
      </c>
      <c r="AR341" s="168" t="s">
        <v>82</v>
      </c>
      <c r="AT341" s="169" t="s">
        <v>71</v>
      </c>
      <c r="AU341" s="169" t="s">
        <v>80</v>
      </c>
      <c r="AY341" s="168" t="s">
        <v>145</v>
      </c>
      <c r="BK341" s="170">
        <f>SUM(BK342:BK357)</f>
        <v>0</v>
      </c>
    </row>
    <row r="342" spans="1:65" s="2" customFormat="1" ht="14.45" customHeight="1">
      <c r="A342" s="34"/>
      <c r="B342" s="35"/>
      <c r="C342" s="173" t="s">
        <v>717</v>
      </c>
      <c r="D342" s="173" t="s">
        <v>147</v>
      </c>
      <c r="E342" s="174" t="s">
        <v>718</v>
      </c>
      <c r="F342" s="175" t="s">
        <v>719</v>
      </c>
      <c r="G342" s="176" t="s">
        <v>150</v>
      </c>
      <c r="H342" s="177">
        <v>78</v>
      </c>
      <c r="I342" s="178"/>
      <c r="J342" s="179">
        <f>ROUND(I342*H342,2)</f>
        <v>0</v>
      </c>
      <c r="K342" s="175" t="s">
        <v>151</v>
      </c>
      <c r="L342" s="39"/>
      <c r="M342" s="180" t="s">
        <v>19</v>
      </c>
      <c r="N342" s="181" t="s">
        <v>43</v>
      </c>
      <c r="O342" s="64"/>
      <c r="P342" s="182">
        <f>O342*H342</f>
        <v>0</v>
      </c>
      <c r="Q342" s="182">
        <v>0</v>
      </c>
      <c r="R342" s="182">
        <f>Q342*H342</f>
        <v>0</v>
      </c>
      <c r="S342" s="182">
        <v>0</v>
      </c>
      <c r="T342" s="183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4" t="s">
        <v>241</v>
      </c>
      <c r="AT342" s="184" t="s">
        <v>147</v>
      </c>
      <c r="AU342" s="184" t="s">
        <v>82</v>
      </c>
      <c r="AY342" s="17" t="s">
        <v>145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7" t="s">
        <v>80</v>
      </c>
      <c r="BK342" s="185">
        <f>ROUND(I342*H342,2)</f>
        <v>0</v>
      </c>
      <c r="BL342" s="17" t="s">
        <v>241</v>
      </c>
      <c r="BM342" s="184" t="s">
        <v>720</v>
      </c>
    </row>
    <row r="343" spans="1:47" s="2" customFormat="1" ht="11.25">
      <c r="A343" s="34"/>
      <c r="B343" s="35"/>
      <c r="C343" s="36"/>
      <c r="D343" s="186" t="s">
        <v>154</v>
      </c>
      <c r="E343" s="36"/>
      <c r="F343" s="187" t="s">
        <v>721</v>
      </c>
      <c r="G343" s="36"/>
      <c r="H343" s="36"/>
      <c r="I343" s="188"/>
      <c r="J343" s="36"/>
      <c r="K343" s="36"/>
      <c r="L343" s="39"/>
      <c r="M343" s="189"/>
      <c r="N343" s="190"/>
      <c r="O343" s="64"/>
      <c r="P343" s="64"/>
      <c r="Q343" s="64"/>
      <c r="R343" s="64"/>
      <c r="S343" s="64"/>
      <c r="T343" s="65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154</v>
      </c>
      <c r="AU343" s="17" t="s">
        <v>82</v>
      </c>
    </row>
    <row r="344" spans="2:51" s="14" customFormat="1" ht="11.25">
      <c r="B344" s="217"/>
      <c r="C344" s="218"/>
      <c r="D344" s="186" t="s">
        <v>158</v>
      </c>
      <c r="E344" s="219" t="s">
        <v>19</v>
      </c>
      <c r="F344" s="220" t="s">
        <v>722</v>
      </c>
      <c r="G344" s="218"/>
      <c r="H344" s="219" t="s">
        <v>19</v>
      </c>
      <c r="I344" s="221"/>
      <c r="J344" s="218"/>
      <c r="K344" s="218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158</v>
      </c>
      <c r="AU344" s="226" t="s">
        <v>82</v>
      </c>
      <c r="AV344" s="14" t="s">
        <v>80</v>
      </c>
      <c r="AW344" s="14" t="s">
        <v>33</v>
      </c>
      <c r="AX344" s="14" t="s">
        <v>72</v>
      </c>
      <c r="AY344" s="226" t="s">
        <v>145</v>
      </c>
    </row>
    <row r="345" spans="2:51" s="13" customFormat="1" ht="11.25">
      <c r="B345" s="192"/>
      <c r="C345" s="193"/>
      <c r="D345" s="186" t="s">
        <v>158</v>
      </c>
      <c r="E345" s="194" t="s">
        <v>19</v>
      </c>
      <c r="F345" s="195" t="s">
        <v>723</v>
      </c>
      <c r="G345" s="193"/>
      <c r="H345" s="196">
        <v>30</v>
      </c>
      <c r="I345" s="197"/>
      <c r="J345" s="193"/>
      <c r="K345" s="193"/>
      <c r="L345" s="198"/>
      <c r="M345" s="199"/>
      <c r="N345" s="200"/>
      <c r="O345" s="200"/>
      <c r="P345" s="200"/>
      <c r="Q345" s="200"/>
      <c r="R345" s="200"/>
      <c r="S345" s="200"/>
      <c r="T345" s="201"/>
      <c r="AT345" s="202" t="s">
        <v>158</v>
      </c>
      <c r="AU345" s="202" t="s">
        <v>82</v>
      </c>
      <c r="AV345" s="13" t="s">
        <v>82</v>
      </c>
      <c r="AW345" s="13" t="s">
        <v>33</v>
      </c>
      <c r="AX345" s="13" t="s">
        <v>72</v>
      </c>
      <c r="AY345" s="202" t="s">
        <v>145</v>
      </c>
    </row>
    <row r="346" spans="2:51" s="13" customFormat="1" ht="11.25">
      <c r="B346" s="192"/>
      <c r="C346" s="193"/>
      <c r="D346" s="186" t="s">
        <v>158</v>
      </c>
      <c r="E346" s="194" t="s">
        <v>19</v>
      </c>
      <c r="F346" s="195" t="s">
        <v>724</v>
      </c>
      <c r="G346" s="193"/>
      <c r="H346" s="196">
        <v>48</v>
      </c>
      <c r="I346" s="197"/>
      <c r="J346" s="193"/>
      <c r="K346" s="193"/>
      <c r="L346" s="198"/>
      <c r="M346" s="199"/>
      <c r="N346" s="200"/>
      <c r="O346" s="200"/>
      <c r="P346" s="200"/>
      <c r="Q346" s="200"/>
      <c r="R346" s="200"/>
      <c r="S346" s="200"/>
      <c r="T346" s="201"/>
      <c r="AT346" s="202" t="s">
        <v>158</v>
      </c>
      <c r="AU346" s="202" t="s">
        <v>82</v>
      </c>
      <c r="AV346" s="13" t="s">
        <v>82</v>
      </c>
      <c r="AW346" s="13" t="s">
        <v>33</v>
      </c>
      <c r="AX346" s="13" t="s">
        <v>72</v>
      </c>
      <c r="AY346" s="202" t="s">
        <v>145</v>
      </c>
    </row>
    <row r="347" spans="1:65" s="2" customFormat="1" ht="14.45" customHeight="1">
      <c r="A347" s="34"/>
      <c r="B347" s="35"/>
      <c r="C347" s="173" t="s">
        <v>725</v>
      </c>
      <c r="D347" s="173" t="s">
        <v>147</v>
      </c>
      <c r="E347" s="174" t="s">
        <v>726</v>
      </c>
      <c r="F347" s="175" t="s">
        <v>727</v>
      </c>
      <c r="G347" s="176" t="s">
        <v>150</v>
      </c>
      <c r="H347" s="177">
        <v>116</v>
      </c>
      <c r="I347" s="178"/>
      <c r="J347" s="179">
        <f>ROUND(I347*H347,2)</f>
        <v>0</v>
      </c>
      <c r="K347" s="175" t="s">
        <v>151</v>
      </c>
      <c r="L347" s="39"/>
      <c r="M347" s="180" t="s">
        <v>19</v>
      </c>
      <c r="N347" s="181" t="s">
        <v>43</v>
      </c>
      <c r="O347" s="64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4" t="s">
        <v>241</v>
      </c>
      <c r="AT347" s="184" t="s">
        <v>147</v>
      </c>
      <c r="AU347" s="184" t="s">
        <v>82</v>
      </c>
      <c r="AY347" s="17" t="s">
        <v>145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7" t="s">
        <v>80</v>
      </c>
      <c r="BK347" s="185">
        <f>ROUND(I347*H347,2)</f>
        <v>0</v>
      </c>
      <c r="BL347" s="17" t="s">
        <v>241</v>
      </c>
      <c r="BM347" s="184" t="s">
        <v>728</v>
      </c>
    </row>
    <row r="348" spans="1:47" s="2" customFormat="1" ht="11.25">
      <c r="A348" s="34"/>
      <c r="B348" s="35"/>
      <c r="C348" s="36"/>
      <c r="D348" s="186" t="s">
        <v>154</v>
      </c>
      <c r="E348" s="36"/>
      <c r="F348" s="187" t="s">
        <v>729</v>
      </c>
      <c r="G348" s="36"/>
      <c r="H348" s="36"/>
      <c r="I348" s="188"/>
      <c r="J348" s="36"/>
      <c r="K348" s="36"/>
      <c r="L348" s="39"/>
      <c r="M348" s="189"/>
      <c r="N348" s="190"/>
      <c r="O348" s="64"/>
      <c r="P348" s="64"/>
      <c r="Q348" s="64"/>
      <c r="R348" s="64"/>
      <c r="S348" s="64"/>
      <c r="T348" s="65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154</v>
      </c>
      <c r="AU348" s="17" t="s">
        <v>82</v>
      </c>
    </row>
    <row r="349" spans="2:51" s="14" customFormat="1" ht="11.25">
      <c r="B349" s="217"/>
      <c r="C349" s="218"/>
      <c r="D349" s="186" t="s">
        <v>158</v>
      </c>
      <c r="E349" s="219" t="s">
        <v>19</v>
      </c>
      <c r="F349" s="220" t="s">
        <v>722</v>
      </c>
      <c r="G349" s="218"/>
      <c r="H349" s="219" t="s">
        <v>19</v>
      </c>
      <c r="I349" s="221"/>
      <c r="J349" s="218"/>
      <c r="K349" s="218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158</v>
      </c>
      <c r="AU349" s="226" t="s">
        <v>82</v>
      </c>
      <c r="AV349" s="14" t="s">
        <v>80</v>
      </c>
      <c r="AW349" s="14" t="s">
        <v>33</v>
      </c>
      <c r="AX349" s="14" t="s">
        <v>72</v>
      </c>
      <c r="AY349" s="226" t="s">
        <v>145</v>
      </c>
    </row>
    <row r="350" spans="2:51" s="13" customFormat="1" ht="11.25">
      <c r="B350" s="192"/>
      <c r="C350" s="193"/>
      <c r="D350" s="186" t="s">
        <v>158</v>
      </c>
      <c r="E350" s="194" t="s">
        <v>19</v>
      </c>
      <c r="F350" s="195" t="s">
        <v>730</v>
      </c>
      <c r="G350" s="193"/>
      <c r="H350" s="196">
        <v>40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158</v>
      </c>
      <c r="AU350" s="202" t="s">
        <v>82</v>
      </c>
      <c r="AV350" s="13" t="s">
        <v>82</v>
      </c>
      <c r="AW350" s="13" t="s">
        <v>33</v>
      </c>
      <c r="AX350" s="13" t="s">
        <v>72</v>
      </c>
      <c r="AY350" s="202" t="s">
        <v>145</v>
      </c>
    </row>
    <row r="351" spans="2:51" s="13" customFormat="1" ht="11.25">
      <c r="B351" s="192"/>
      <c r="C351" s="193"/>
      <c r="D351" s="186" t="s">
        <v>158</v>
      </c>
      <c r="E351" s="194" t="s">
        <v>19</v>
      </c>
      <c r="F351" s="195" t="s">
        <v>731</v>
      </c>
      <c r="G351" s="193"/>
      <c r="H351" s="196">
        <v>76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158</v>
      </c>
      <c r="AU351" s="202" t="s">
        <v>82</v>
      </c>
      <c r="AV351" s="13" t="s">
        <v>82</v>
      </c>
      <c r="AW351" s="13" t="s">
        <v>33</v>
      </c>
      <c r="AX351" s="13" t="s">
        <v>72</v>
      </c>
      <c r="AY351" s="202" t="s">
        <v>145</v>
      </c>
    </row>
    <row r="352" spans="1:65" s="2" customFormat="1" ht="14.45" customHeight="1">
      <c r="A352" s="34"/>
      <c r="B352" s="35"/>
      <c r="C352" s="203" t="s">
        <v>732</v>
      </c>
      <c r="D352" s="203" t="s">
        <v>292</v>
      </c>
      <c r="E352" s="204" t="s">
        <v>733</v>
      </c>
      <c r="F352" s="205" t="s">
        <v>734</v>
      </c>
      <c r="G352" s="206" t="s">
        <v>308</v>
      </c>
      <c r="H352" s="207">
        <v>0.087</v>
      </c>
      <c r="I352" s="208"/>
      <c r="J352" s="209">
        <f>ROUND(I352*H352,2)</f>
        <v>0</v>
      </c>
      <c r="K352" s="205" t="s">
        <v>151</v>
      </c>
      <c r="L352" s="210"/>
      <c r="M352" s="211" t="s">
        <v>19</v>
      </c>
      <c r="N352" s="212" t="s">
        <v>43</v>
      </c>
      <c r="O352" s="64"/>
      <c r="P352" s="182">
        <f>O352*H352</f>
        <v>0</v>
      </c>
      <c r="Q352" s="182">
        <v>1</v>
      </c>
      <c r="R352" s="182">
        <f>Q352*H352</f>
        <v>0.087</v>
      </c>
      <c r="S352" s="182">
        <v>0</v>
      </c>
      <c r="T352" s="183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84" t="s">
        <v>520</v>
      </c>
      <c r="AT352" s="184" t="s">
        <v>292</v>
      </c>
      <c r="AU352" s="184" t="s">
        <v>82</v>
      </c>
      <c r="AY352" s="17" t="s">
        <v>145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7" t="s">
        <v>80</v>
      </c>
      <c r="BK352" s="185">
        <f>ROUND(I352*H352,2)</f>
        <v>0</v>
      </c>
      <c r="BL352" s="17" t="s">
        <v>241</v>
      </c>
      <c r="BM352" s="184" t="s">
        <v>735</v>
      </c>
    </row>
    <row r="353" spans="1:47" s="2" customFormat="1" ht="11.25">
      <c r="A353" s="34"/>
      <c r="B353" s="35"/>
      <c r="C353" s="36"/>
      <c r="D353" s="186" t="s">
        <v>154</v>
      </c>
      <c r="E353" s="36"/>
      <c r="F353" s="187" t="s">
        <v>734</v>
      </c>
      <c r="G353" s="36"/>
      <c r="H353" s="36"/>
      <c r="I353" s="188"/>
      <c r="J353" s="36"/>
      <c r="K353" s="36"/>
      <c r="L353" s="39"/>
      <c r="M353" s="189"/>
      <c r="N353" s="190"/>
      <c r="O353" s="64"/>
      <c r="P353" s="64"/>
      <c r="Q353" s="64"/>
      <c r="R353" s="64"/>
      <c r="S353" s="64"/>
      <c r="T353" s="65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154</v>
      </c>
      <c r="AU353" s="17" t="s">
        <v>82</v>
      </c>
    </row>
    <row r="354" spans="2:51" s="13" customFormat="1" ht="11.25">
      <c r="B354" s="192"/>
      <c r="C354" s="193"/>
      <c r="D354" s="186" t="s">
        <v>158</v>
      </c>
      <c r="E354" s="194" t="s">
        <v>19</v>
      </c>
      <c r="F354" s="195" t="s">
        <v>736</v>
      </c>
      <c r="G354" s="193"/>
      <c r="H354" s="196">
        <v>194</v>
      </c>
      <c r="I354" s="197"/>
      <c r="J354" s="193"/>
      <c r="K354" s="193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158</v>
      </c>
      <c r="AU354" s="202" t="s">
        <v>82</v>
      </c>
      <c r="AV354" s="13" t="s">
        <v>82</v>
      </c>
      <c r="AW354" s="13" t="s">
        <v>33</v>
      </c>
      <c r="AX354" s="13" t="s">
        <v>72</v>
      </c>
      <c r="AY354" s="202" t="s">
        <v>145</v>
      </c>
    </row>
    <row r="355" spans="2:51" s="13" customFormat="1" ht="11.25">
      <c r="B355" s="192"/>
      <c r="C355" s="193"/>
      <c r="D355" s="186" t="s">
        <v>158</v>
      </c>
      <c r="E355" s="193"/>
      <c r="F355" s="195" t="s">
        <v>737</v>
      </c>
      <c r="G355" s="193"/>
      <c r="H355" s="196">
        <v>0.087</v>
      </c>
      <c r="I355" s="197"/>
      <c r="J355" s="193"/>
      <c r="K355" s="193"/>
      <c r="L355" s="198"/>
      <c r="M355" s="199"/>
      <c r="N355" s="200"/>
      <c r="O355" s="200"/>
      <c r="P355" s="200"/>
      <c r="Q355" s="200"/>
      <c r="R355" s="200"/>
      <c r="S355" s="200"/>
      <c r="T355" s="201"/>
      <c r="AT355" s="202" t="s">
        <v>158</v>
      </c>
      <c r="AU355" s="202" t="s">
        <v>82</v>
      </c>
      <c r="AV355" s="13" t="s">
        <v>82</v>
      </c>
      <c r="AW355" s="13" t="s">
        <v>4</v>
      </c>
      <c r="AX355" s="13" t="s">
        <v>80</v>
      </c>
      <c r="AY355" s="202" t="s">
        <v>145</v>
      </c>
    </row>
    <row r="356" spans="1:65" s="2" customFormat="1" ht="14.45" customHeight="1">
      <c r="A356" s="34"/>
      <c r="B356" s="35"/>
      <c r="C356" s="173" t="s">
        <v>738</v>
      </c>
      <c r="D356" s="173" t="s">
        <v>147</v>
      </c>
      <c r="E356" s="174" t="s">
        <v>739</v>
      </c>
      <c r="F356" s="175" t="s">
        <v>740</v>
      </c>
      <c r="G356" s="176" t="s">
        <v>308</v>
      </c>
      <c r="H356" s="177">
        <v>0.087</v>
      </c>
      <c r="I356" s="178"/>
      <c r="J356" s="179">
        <f>ROUND(I356*H356,2)</f>
        <v>0</v>
      </c>
      <c r="K356" s="175" t="s">
        <v>151</v>
      </c>
      <c r="L356" s="39"/>
      <c r="M356" s="180" t="s">
        <v>19</v>
      </c>
      <c r="N356" s="181" t="s">
        <v>43</v>
      </c>
      <c r="O356" s="64"/>
      <c r="P356" s="182">
        <f>O356*H356</f>
        <v>0</v>
      </c>
      <c r="Q356" s="182">
        <v>0</v>
      </c>
      <c r="R356" s="182">
        <f>Q356*H356</f>
        <v>0</v>
      </c>
      <c r="S356" s="182">
        <v>0</v>
      </c>
      <c r="T356" s="183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4" t="s">
        <v>241</v>
      </c>
      <c r="AT356" s="184" t="s">
        <v>147</v>
      </c>
      <c r="AU356" s="184" t="s">
        <v>82</v>
      </c>
      <c r="AY356" s="17" t="s">
        <v>145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7" t="s">
        <v>80</v>
      </c>
      <c r="BK356" s="185">
        <f>ROUND(I356*H356,2)</f>
        <v>0</v>
      </c>
      <c r="BL356" s="17" t="s">
        <v>241</v>
      </c>
      <c r="BM356" s="184" t="s">
        <v>741</v>
      </c>
    </row>
    <row r="357" spans="1:47" s="2" customFormat="1" ht="19.5">
      <c r="A357" s="34"/>
      <c r="B357" s="35"/>
      <c r="C357" s="36"/>
      <c r="D357" s="186" t="s">
        <v>154</v>
      </c>
      <c r="E357" s="36"/>
      <c r="F357" s="187" t="s">
        <v>742</v>
      </c>
      <c r="G357" s="36"/>
      <c r="H357" s="36"/>
      <c r="I357" s="188"/>
      <c r="J357" s="36"/>
      <c r="K357" s="36"/>
      <c r="L357" s="39"/>
      <c r="M357" s="213"/>
      <c r="N357" s="214"/>
      <c r="O357" s="215"/>
      <c r="P357" s="215"/>
      <c r="Q357" s="215"/>
      <c r="R357" s="215"/>
      <c r="S357" s="215"/>
      <c r="T357" s="21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154</v>
      </c>
      <c r="AU357" s="17" t="s">
        <v>82</v>
      </c>
    </row>
    <row r="358" spans="1:31" s="2" customFormat="1" ht="6.95" customHeight="1">
      <c r="A358" s="34"/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39"/>
      <c r="M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</row>
  </sheetData>
  <sheetProtection algorithmName="SHA-512" hashValue="A0ArsfZa35/vV3O7DZXGqJvX5CLk5TQVN9UQOIitZy9Ep5bvGSDI78Uf0+BtECPXX/KUHzHXrtA+GcL89ArwBg==" saltValue="EWzbyVoWD4cuJ7YvwMLMXEW9CuXvI0YphdYcO6gHyuayBOlALwXJElPTXzyNAnL5EyA6MSL24NFcrbOF0bPxJw==" spinCount="100000" sheet="1" objects="1" scenarios="1" formatColumns="0" formatRows="0" autoFilter="0"/>
  <autoFilter ref="C89:K35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743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ROUND((SUM(BE83:BE181)),2)</f>
        <v>0</v>
      </c>
      <c r="G33" s="34"/>
      <c r="H33" s="34"/>
      <c r="I33" s="118">
        <v>0.21</v>
      </c>
      <c r="J33" s="117">
        <f>ROUND(((SUM(BE83:BE181))*I33),2)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ROUND((SUM(BF83:BF181)),2)</f>
        <v>0</v>
      </c>
      <c r="G34" s="34"/>
      <c r="H34" s="34"/>
      <c r="I34" s="118">
        <v>0.15</v>
      </c>
      <c r="J34" s="117">
        <f>ROUND(((SUM(BF83:BF181))*I34),2)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ROUND((SUM(BG83:BG181)),2)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ROUND((SUM(BH83:BH181)),2)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ROUND((SUM(BI83:BI181)),2)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101.102 - Komunikace – Definitivní dopravní značení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10" customFormat="1" ht="19.9" customHeight="1">
      <c r="B62" s="140"/>
      <c r="C62" s="141"/>
      <c r="D62" s="142" t="s">
        <v>127</v>
      </c>
      <c r="E62" s="143"/>
      <c r="F62" s="143"/>
      <c r="G62" s="143"/>
      <c r="H62" s="143"/>
      <c r="I62" s="143"/>
      <c r="J62" s="144">
        <f>J93</f>
        <v>0</v>
      </c>
      <c r="K62" s="141"/>
      <c r="L62" s="145"/>
    </row>
    <row r="63" spans="2:12" s="10" customFormat="1" ht="19.9" customHeight="1">
      <c r="B63" s="140"/>
      <c r="C63" s="141"/>
      <c r="D63" s="142" t="s">
        <v>129</v>
      </c>
      <c r="E63" s="143"/>
      <c r="F63" s="143"/>
      <c r="G63" s="143"/>
      <c r="H63" s="143"/>
      <c r="I63" s="143"/>
      <c r="J63" s="144">
        <f>J177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130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60" t="str">
        <f>E7</f>
        <v>Přeložka silnice II/187 – Číhaň - Kolinec</v>
      </c>
      <c r="F73" s="361"/>
      <c r="G73" s="361"/>
      <c r="H73" s="361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117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17" t="str">
        <f>E9</f>
        <v>SO 101.102 - Komunikace – Definitivní dopravní značení</v>
      </c>
      <c r="F75" s="362"/>
      <c r="G75" s="362"/>
      <c r="H75" s="362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mezi obcemi Číhaň – Kolinec</v>
      </c>
      <c r="G77" s="36"/>
      <c r="H77" s="36"/>
      <c r="I77" s="29" t="s">
        <v>23</v>
      </c>
      <c r="J77" s="59" t="str">
        <f>IF(J12="","",J12)</f>
        <v>31. 1. 2020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E15</f>
        <v>SÚS Plzeňského kraje</v>
      </c>
      <c r="G79" s="36"/>
      <c r="H79" s="36"/>
      <c r="I79" s="29" t="s">
        <v>31</v>
      </c>
      <c r="J79" s="32" t="str">
        <f>E21</f>
        <v>VIN Consult, s. r. o.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29</v>
      </c>
      <c r="D80" s="36"/>
      <c r="E80" s="36"/>
      <c r="F80" s="27" t="str">
        <f>IF(E18="","",E18)</f>
        <v>Vyplň údaj</v>
      </c>
      <c r="G80" s="36"/>
      <c r="H80" s="36"/>
      <c r="I80" s="29" t="s">
        <v>34</v>
      </c>
      <c r="J80" s="32" t="str">
        <f>E24</f>
        <v xml:space="preserve"> 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131</v>
      </c>
      <c r="D82" s="149" t="s">
        <v>57</v>
      </c>
      <c r="E82" s="149" t="s">
        <v>53</v>
      </c>
      <c r="F82" s="149" t="s">
        <v>54</v>
      </c>
      <c r="G82" s="149" t="s">
        <v>132</v>
      </c>
      <c r="H82" s="149" t="s">
        <v>133</v>
      </c>
      <c r="I82" s="149" t="s">
        <v>134</v>
      </c>
      <c r="J82" s="149" t="s">
        <v>122</v>
      </c>
      <c r="K82" s="150" t="s">
        <v>135</v>
      </c>
      <c r="L82" s="151"/>
      <c r="M82" s="68" t="s">
        <v>19</v>
      </c>
      <c r="N82" s="69" t="s">
        <v>42</v>
      </c>
      <c r="O82" s="69" t="s">
        <v>136</v>
      </c>
      <c r="P82" s="69" t="s">
        <v>137</v>
      </c>
      <c r="Q82" s="69" t="s">
        <v>138</v>
      </c>
      <c r="R82" s="69" t="s">
        <v>139</v>
      </c>
      <c r="S82" s="69" t="s">
        <v>140</v>
      </c>
      <c r="T82" s="70" t="s">
        <v>141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142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</f>
        <v>0</v>
      </c>
      <c r="Q83" s="72"/>
      <c r="R83" s="154">
        <f>R84</f>
        <v>10.28012</v>
      </c>
      <c r="S83" s="72"/>
      <c r="T83" s="155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71</v>
      </c>
      <c r="AU83" s="17" t="s">
        <v>123</v>
      </c>
      <c r="BK83" s="156">
        <f>BK84</f>
        <v>0</v>
      </c>
    </row>
    <row r="84" spans="2:63" s="12" customFormat="1" ht="25.9" customHeight="1">
      <c r="B84" s="157"/>
      <c r="C84" s="158"/>
      <c r="D84" s="159" t="s">
        <v>71</v>
      </c>
      <c r="E84" s="160" t="s">
        <v>143</v>
      </c>
      <c r="F84" s="160" t="s">
        <v>144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P85+P93+P177</f>
        <v>0</v>
      </c>
      <c r="Q84" s="165"/>
      <c r="R84" s="166">
        <f>R85+R93+R177</f>
        <v>10.28012</v>
      </c>
      <c r="S84" s="165"/>
      <c r="T84" s="167">
        <f>T85+T93+T177</f>
        <v>0</v>
      </c>
      <c r="AR84" s="168" t="s">
        <v>80</v>
      </c>
      <c r="AT84" s="169" t="s">
        <v>71</v>
      </c>
      <c r="AU84" s="169" t="s">
        <v>72</v>
      </c>
      <c r="AY84" s="168" t="s">
        <v>145</v>
      </c>
      <c r="BK84" s="170">
        <f>BK85+BK93+BK177</f>
        <v>0</v>
      </c>
    </row>
    <row r="85" spans="2:63" s="12" customFormat="1" ht="22.9" customHeight="1">
      <c r="B85" s="157"/>
      <c r="C85" s="158"/>
      <c r="D85" s="159" t="s">
        <v>71</v>
      </c>
      <c r="E85" s="171" t="s">
        <v>80</v>
      </c>
      <c r="F85" s="171" t="s">
        <v>146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SUM(P86:P92)</f>
        <v>0</v>
      </c>
      <c r="Q85" s="165"/>
      <c r="R85" s="166">
        <f>SUM(R86:R92)</f>
        <v>0</v>
      </c>
      <c r="S85" s="165"/>
      <c r="T85" s="167">
        <f>SUM(T86:T92)</f>
        <v>0</v>
      </c>
      <c r="AR85" s="168" t="s">
        <v>80</v>
      </c>
      <c r="AT85" s="169" t="s">
        <v>71</v>
      </c>
      <c r="AU85" s="169" t="s">
        <v>80</v>
      </c>
      <c r="AY85" s="168" t="s">
        <v>145</v>
      </c>
      <c r="BK85" s="170">
        <f>SUM(BK86:BK92)</f>
        <v>0</v>
      </c>
    </row>
    <row r="86" spans="1:65" s="2" customFormat="1" ht="24.2" customHeight="1">
      <c r="A86" s="34"/>
      <c r="B86" s="35"/>
      <c r="C86" s="173" t="s">
        <v>80</v>
      </c>
      <c r="D86" s="173" t="s">
        <v>147</v>
      </c>
      <c r="E86" s="174" t="s">
        <v>363</v>
      </c>
      <c r="F86" s="175" t="s">
        <v>364</v>
      </c>
      <c r="G86" s="176" t="s">
        <v>352</v>
      </c>
      <c r="H86" s="177">
        <v>3.2</v>
      </c>
      <c r="I86" s="178"/>
      <c r="J86" s="179">
        <f>ROUND(I86*H86,2)</f>
        <v>0</v>
      </c>
      <c r="K86" s="175" t="s">
        <v>19</v>
      </c>
      <c r="L86" s="39"/>
      <c r="M86" s="180" t="s">
        <v>19</v>
      </c>
      <c r="N86" s="181" t="s">
        <v>43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152</v>
      </c>
      <c r="AT86" s="184" t="s">
        <v>147</v>
      </c>
      <c r="AU86" s="184" t="s">
        <v>82</v>
      </c>
      <c r="AY86" s="17" t="s">
        <v>145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80</v>
      </c>
      <c r="BK86" s="185">
        <f>ROUND(I86*H86,2)</f>
        <v>0</v>
      </c>
      <c r="BL86" s="17" t="s">
        <v>152</v>
      </c>
      <c r="BM86" s="184" t="s">
        <v>744</v>
      </c>
    </row>
    <row r="87" spans="1:47" s="2" customFormat="1" ht="19.5">
      <c r="A87" s="34"/>
      <c r="B87" s="35"/>
      <c r="C87" s="36"/>
      <c r="D87" s="186" t="s">
        <v>154</v>
      </c>
      <c r="E87" s="36"/>
      <c r="F87" s="187" t="s">
        <v>366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154</v>
      </c>
      <c r="AU87" s="17" t="s">
        <v>82</v>
      </c>
    </row>
    <row r="88" spans="2:51" s="13" customFormat="1" ht="11.25">
      <c r="B88" s="192"/>
      <c r="C88" s="193"/>
      <c r="D88" s="186" t="s">
        <v>158</v>
      </c>
      <c r="E88" s="194" t="s">
        <v>19</v>
      </c>
      <c r="F88" s="195" t="s">
        <v>745</v>
      </c>
      <c r="G88" s="193"/>
      <c r="H88" s="196">
        <v>3.2</v>
      </c>
      <c r="I88" s="197"/>
      <c r="J88" s="193"/>
      <c r="K88" s="193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158</v>
      </c>
      <c r="AU88" s="202" t="s">
        <v>82</v>
      </c>
      <c r="AV88" s="13" t="s">
        <v>82</v>
      </c>
      <c r="AW88" s="13" t="s">
        <v>33</v>
      </c>
      <c r="AX88" s="13" t="s">
        <v>72</v>
      </c>
      <c r="AY88" s="202" t="s">
        <v>145</v>
      </c>
    </row>
    <row r="89" spans="1:65" s="2" customFormat="1" ht="14.45" customHeight="1">
      <c r="A89" s="34"/>
      <c r="B89" s="35"/>
      <c r="C89" s="173" t="s">
        <v>82</v>
      </c>
      <c r="D89" s="173" t="s">
        <v>147</v>
      </c>
      <c r="E89" s="174" t="s">
        <v>373</v>
      </c>
      <c r="F89" s="175" t="s">
        <v>374</v>
      </c>
      <c r="G89" s="176" t="s">
        <v>308</v>
      </c>
      <c r="H89" s="177">
        <v>5.76</v>
      </c>
      <c r="I89" s="178"/>
      <c r="J89" s="179">
        <f>ROUND(I89*H89,2)</f>
        <v>0</v>
      </c>
      <c r="K89" s="175" t="s">
        <v>151</v>
      </c>
      <c r="L89" s="39"/>
      <c r="M89" s="180" t="s">
        <v>19</v>
      </c>
      <c r="N89" s="181" t="s">
        <v>43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152</v>
      </c>
      <c r="AT89" s="184" t="s">
        <v>147</v>
      </c>
      <c r="AU89" s="184" t="s">
        <v>82</v>
      </c>
      <c r="AY89" s="17" t="s">
        <v>145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80</v>
      </c>
      <c r="BK89" s="185">
        <f>ROUND(I89*H89,2)</f>
        <v>0</v>
      </c>
      <c r="BL89" s="17" t="s">
        <v>152</v>
      </c>
      <c r="BM89" s="184" t="s">
        <v>746</v>
      </c>
    </row>
    <row r="90" spans="1:47" s="2" customFormat="1" ht="19.5">
      <c r="A90" s="34"/>
      <c r="B90" s="35"/>
      <c r="C90" s="36"/>
      <c r="D90" s="186" t="s">
        <v>154</v>
      </c>
      <c r="E90" s="36"/>
      <c r="F90" s="187" t="s">
        <v>325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154</v>
      </c>
      <c r="AU90" s="17" t="s">
        <v>82</v>
      </c>
    </row>
    <row r="91" spans="2:51" s="13" customFormat="1" ht="11.25">
      <c r="B91" s="192"/>
      <c r="C91" s="193"/>
      <c r="D91" s="186" t="s">
        <v>158</v>
      </c>
      <c r="E91" s="194" t="s">
        <v>19</v>
      </c>
      <c r="F91" s="195" t="s">
        <v>745</v>
      </c>
      <c r="G91" s="193"/>
      <c r="H91" s="196">
        <v>3.2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158</v>
      </c>
      <c r="AU91" s="202" t="s">
        <v>82</v>
      </c>
      <c r="AV91" s="13" t="s">
        <v>82</v>
      </c>
      <c r="AW91" s="13" t="s">
        <v>33</v>
      </c>
      <c r="AX91" s="13" t="s">
        <v>72</v>
      </c>
      <c r="AY91" s="202" t="s">
        <v>145</v>
      </c>
    </row>
    <row r="92" spans="2:51" s="13" customFormat="1" ht="11.25">
      <c r="B92" s="192"/>
      <c r="C92" s="193"/>
      <c r="D92" s="186" t="s">
        <v>158</v>
      </c>
      <c r="E92" s="193"/>
      <c r="F92" s="195" t="s">
        <v>747</v>
      </c>
      <c r="G92" s="193"/>
      <c r="H92" s="196">
        <v>5.76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158</v>
      </c>
      <c r="AU92" s="202" t="s">
        <v>82</v>
      </c>
      <c r="AV92" s="13" t="s">
        <v>82</v>
      </c>
      <c r="AW92" s="13" t="s">
        <v>4</v>
      </c>
      <c r="AX92" s="13" t="s">
        <v>80</v>
      </c>
      <c r="AY92" s="202" t="s">
        <v>145</v>
      </c>
    </row>
    <row r="93" spans="2:63" s="12" customFormat="1" ht="22.9" customHeight="1">
      <c r="B93" s="157"/>
      <c r="C93" s="158"/>
      <c r="D93" s="159" t="s">
        <v>71</v>
      </c>
      <c r="E93" s="171" t="s">
        <v>202</v>
      </c>
      <c r="F93" s="171" t="s">
        <v>283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SUM(P94:P176)</f>
        <v>0</v>
      </c>
      <c r="Q93" s="165"/>
      <c r="R93" s="166">
        <f>SUM(R94:R176)</f>
        <v>10.28012</v>
      </c>
      <c r="S93" s="165"/>
      <c r="T93" s="167">
        <f>SUM(T94:T176)</f>
        <v>0</v>
      </c>
      <c r="AR93" s="168" t="s">
        <v>80</v>
      </c>
      <c r="AT93" s="169" t="s">
        <v>71</v>
      </c>
      <c r="AU93" s="169" t="s">
        <v>80</v>
      </c>
      <c r="AY93" s="168" t="s">
        <v>145</v>
      </c>
      <c r="BK93" s="170">
        <f>SUM(BK94:BK176)</f>
        <v>0</v>
      </c>
    </row>
    <row r="94" spans="1:65" s="2" customFormat="1" ht="14.45" customHeight="1">
      <c r="A94" s="34"/>
      <c r="B94" s="35"/>
      <c r="C94" s="173" t="s">
        <v>165</v>
      </c>
      <c r="D94" s="173" t="s">
        <v>147</v>
      </c>
      <c r="E94" s="174" t="s">
        <v>748</v>
      </c>
      <c r="F94" s="175" t="s">
        <v>749</v>
      </c>
      <c r="G94" s="176" t="s">
        <v>173</v>
      </c>
      <c r="H94" s="177">
        <v>16</v>
      </c>
      <c r="I94" s="178"/>
      <c r="J94" s="179">
        <f>ROUND(I94*H94,2)</f>
        <v>0</v>
      </c>
      <c r="K94" s="175" t="s">
        <v>151</v>
      </c>
      <c r="L94" s="39"/>
      <c r="M94" s="180" t="s">
        <v>19</v>
      </c>
      <c r="N94" s="181" t="s">
        <v>43</v>
      </c>
      <c r="O94" s="64"/>
      <c r="P94" s="182">
        <f>O94*H94</f>
        <v>0</v>
      </c>
      <c r="Q94" s="182">
        <v>0.0007</v>
      </c>
      <c r="R94" s="182">
        <f>Q94*H94</f>
        <v>0.0112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152</v>
      </c>
      <c r="AT94" s="184" t="s">
        <v>147</v>
      </c>
      <c r="AU94" s="184" t="s">
        <v>82</v>
      </c>
      <c r="AY94" s="17" t="s">
        <v>145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80</v>
      </c>
      <c r="BK94" s="185">
        <f>ROUND(I94*H94,2)</f>
        <v>0</v>
      </c>
      <c r="BL94" s="17" t="s">
        <v>152</v>
      </c>
      <c r="BM94" s="184" t="s">
        <v>750</v>
      </c>
    </row>
    <row r="95" spans="1:47" s="2" customFormat="1" ht="11.25">
      <c r="A95" s="34"/>
      <c r="B95" s="35"/>
      <c r="C95" s="36"/>
      <c r="D95" s="186" t="s">
        <v>154</v>
      </c>
      <c r="E95" s="36"/>
      <c r="F95" s="187" t="s">
        <v>751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154</v>
      </c>
      <c r="AU95" s="17" t="s">
        <v>82</v>
      </c>
    </row>
    <row r="96" spans="2:51" s="13" customFormat="1" ht="11.25">
      <c r="B96" s="192"/>
      <c r="C96" s="193"/>
      <c r="D96" s="186" t="s">
        <v>158</v>
      </c>
      <c r="E96" s="194" t="s">
        <v>19</v>
      </c>
      <c r="F96" s="195" t="s">
        <v>752</v>
      </c>
      <c r="G96" s="193"/>
      <c r="H96" s="196">
        <v>2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158</v>
      </c>
      <c r="AU96" s="202" t="s">
        <v>82</v>
      </c>
      <c r="AV96" s="13" t="s">
        <v>82</v>
      </c>
      <c r="AW96" s="13" t="s">
        <v>33</v>
      </c>
      <c r="AX96" s="13" t="s">
        <v>72</v>
      </c>
      <c r="AY96" s="202" t="s">
        <v>145</v>
      </c>
    </row>
    <row r="97" spans="2:51" s="13" customFormat="1" ht="11.25">
      <c r="B97" s="192"/>
      <c r="C97" s="193"/>
      <c r="D97" s="186" t="s">
        <v>158</v>
      </c>
      <c r="E97" s="194" t="s">
        <v>19</v>
      </c>
      <c r="F97" s="195" t="s">
        <v>753</v>
      </c>
      <c r="G97" s="193"/>
      <c r="H97" s="196">
        <v>2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158</v>
      </c>
      <c r="AU97" s="202" t="s">
        <v>82</v>
      </c>
      <c r="AV97" s="13" t="s">
        <v>82</v>
      </c>
      <c r="AW97" s="13" t="s">
        <v>33</v>
      </c>
      <c r="AX97" s="13" t="s">
        <v>72</v>
      </c>
      <c r="AY97" s="202" t="s">
        <v>145</v>
      </c>
    </row>
    <row r="98" spans="2:51" s="13" customFormat="1" ht="11.25">
      <c r="B98" s="192"/>
      <c r="C98" s="193"/>
      <c r="D98" s="186" t="s">
        <v>158</v>
      </c>
      <c r="E98" s="194" t="s">
        <v>19</v>
      </c>
      <c r="F98" s="195" t="s">
        <v>754</v>
      </c>
      <c r="G98" s="193"/>
      <c r="H98" s="196">
        <v>8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158</v>
      </c>
      <c r="AU98" s="202" t="s">
        <v>82</v>
      </c>
      <c r="AV98" s="13" t="s">
        <v>82</v>
      </c>
      <c r="AW98" s="13" t="s">
        <v>33</v>
      </c>
      <c r="AX98" s="13" t="s">
        <v>72</v>
      </c>
      <c r="AY98" s="202" t="s">
        <v>145</v>
      </c>
    </row>
    <row r="99" spans="2:51" s="13" customFormat="1" ht="11.25">
      <c r="B99" s="192"/>
      <c r="C99" s="193"/>
      <c r="D99" s="186" t="s">
        <v>158</v>
      </c>
      <c r="E99" s="194" t="s">
        <v>19</v>
      </c>
      <c r="F99" s="195" t="s">
        <v>755</v>
      </c>
      <c r="G99" s="193"/>
      <c r="H99" s="196">
        <v>4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158</v>
      </c>
      <c r="AU99" s="202" t="s">
        <v>82</v>
      </c>
      <c r="AV99" s="13" t="s">
        <v>82</v>
      </c>
      <c r="AW99" s="13" t="s">
        <v>33</v>
      </c>
      <c r="AX99" s="13" t="s">
        <v>72</v>
      </c>
      <c r="AY99" s="202" t="s">
        <v>145</v>
      </c>
    </row>
    <row r="100" spans="1:65" s="2" customFormat="1" ht="14.45" customHeight="1">
      <c r="A100" s="34"/>
      <c r="B100" s="35"/>
      <c r="C100" s="203" t="s">
        <v>152</v>
      </c>
      <c r="D100" s="203" t="s">
        <v>292</v>
      </c>
      <c r="E100" s="204" t="s">
        <v>756</v>
      </c>
      <c r="F100" s="205" t="s">
        <v>757</v>
      </c>
      <c r="G100" s="206" t="s">
        <v>173</v>
      </c>
      <c r="H100" s="207">
        <v>12</v>
      </c>
      <c r="I100" s="208"/>
      <c r="J100" s="209">
        <f>ROUND(I100*H100,2)</f>
        <v>0</v>
      </c>
      <c r="K100" s="205" t="s">
        <v>151</v>
      </c>
      <c r="L100" s="210"/>
      <c r="M100" s="211" t="s">
        <v>19</v>
      </c>
      <c r="N100" s="212" t="s">
        <v>43</v>
      </c>
      <c r="O100" s="64"/>
      <c r="P100" s="182">
        <f>O100*H100</f>
        <v>0</v>
      </c>
      <c r="Q100" s="182">
        <v>0.005</v>
      </c>
      <c r="R100" s="182">
        <f>Q100*H100</f>
        <v>0.06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196</v>
      </c>
      <c r="AT100" s="184" t="s">
        <v>292</v>
      </c>
      <c r="AU100" s="184" t="s">
        <v>82</v>
      </c>
      <c r="AY100" s="17" t="s">
        <v>145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80</v>
      </c>
      <c r="BK100" s="185">
        <f>ROUND(I100*H100,2)</f>
        <v>0</v>
      </c>
      <c r="BL100" s="17" t="s">
        <v>152</v>
      </c>
      <c r="BM100" s="184" t="s">
        <v>758</v>
      </c>
    </row>
    <row r="101" spans="1:47" s="2" customFormat="1" ht="11.25">
      <c r="A101" s="34"/>
      <c r="B101" s="35"/>
      <c r="C101" s="36"/>
      <c r="D101" s="186" t="s">
        <v>154</v>
      </c>
      <c r="E101" s="36"/>
      <c r="F101" s="187" t="s">
        <v>757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154</v>
      </c>
      <c r="AU101" s="17" t="s">
        <v>82</v>
      </c>
    </row>
    <row r="102" spans="2:51" s="13" customFormat="1" ht="11.25">
      <c r="B102" s="192"/>
      <c r="C102" s="193"/>
      <c r="D102" s="186" t="s">
        <v>158</v>
      </c>
      <c r="E102" s="194" t="s">
        <v>19</v>
      </c>
      <c r="F102" s="195" t="s">
        <v>754</v>
      </c>
      <c r="G102" s="193"/>
      <c r="H102" s="196">
        <v>8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158</v>
      </c>
      <c r="AU102" s="202" t="s">
        <v>82</v>
      </c>
      <c r="AV102" s="13" t="s">
        <v>82</v>
      </c>
      <c r="AW102" s="13" t="s">
        <v>33</v>
      </c>
      <c r="AX102" s="13" t="s">
        <v>72</v>
      </c>
      <c r="AY102" s="202" t="s">
        <v>145</v>
      </c>
    </row>
    <row r="103" spans="2:51" s="13" customFormat="1" ht="11.25">
      <c r="B103" s="192"/>
      <c r="C103" s="193"/>
      <c r="D103" s="186" t="s">
        <v>158</v>
      </c>
      <c r="E103" s="194" t="s">
        <v>19</v>
      </c>
      <c r="F103" s="195" t="s">
        <v>755</v>
      </c>
      <c r="G103" s="193"/>
      <c r="H103" s="196">
        <v>4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158</v>
      </c>
      <c r="AU103" s="202" t="s">
        <v>82</v>
      </c>
      <c r="AV103" s="13" t="s">
        <v>82</v>
      </c>
      <c r="AW103" s="13" t="s">
        <v>33</v>
      </c>
      <c r="AX103" s="13" t="s">
        <v>72</v>
      </c>
      <c r="AY103" s="202" t="s">
        <v>145</v>
      </c>
    </row>
    <row r="104" spans="1:65" s="2" customFormat="1" ht="14.45" customHeight="1">
      <c r="A104" s="34"/>
      <c r="B104" s="35"/>
      <c r="C104" s="203" t="s">
        <v>178</v>
      </c>
      <c r="D104" s="203" t="s">
        <v>292</v>
      </c>
      <c r="E104" s="204" t="s">
        <v>759</v>
      </c>
      <c r="F104" s="205" t="s">
        <v>760</v>
      </c>
      <c r="G104" s="206" t="s">
        <v>173</v>
      </c>
      <c r="H104" s="207">
        <v>4</v>
      </c>
      <c r="I104" s="208"/>
      <c r="J104" s="209">
        <f>ROUND(I104*H104,2)</f>
        <v>0</v>
      </c>
      <c r="K104" s="205" t="s">
        <v>151</v>
      </c>
      <c r="L104" s="210"/>
      <c r="M104" s="211" t="s">
        <v>19</v>
      </c>
      <c r="N104" s="212" t="s">
        <v>43</v>
      </c>
      <c r="O104" s="64"/>
      <c r="P104" s="182">
        <f>O104*H104</f>
        <v>0</v>
      </c>
      <c r="Q104" s="182">
        <v>0.0025</v>
      </c>
      <c r="R104" s="182">
        <f>Q104*H104</f>
        <v>0.01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196</v>
      </c>
      <c r="AT104" s="184" t="s">
        <v>292</v>
      </c>
      <c r="AU104" s="184" t="s">
        <v>82</v>
      </c>
      <c r="AY104" s="17" t="s">
        <v>145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80</v>
      </c>
      <c r="BK104" s="185">
        <f>ROUND(I104*H104,2)</f>
        <v>0</v>
      </c>
      <c r="BL104" s="17" t="s">
        <v>152</v>
      </c>
      <c r="BM104" s="184" t="s">
        <v>761</v>
      </c>
    </row>
    <row r="105" spans="1:47" s="2" customFormat="1" ht="11.25">
      <c r="A105" s="34"/>
      <c r="B105" s="35"/>
      <c r="C105" s="36"/>
      <c r="D105" s="186" t="s">
        <v>154</v>
      </c>
      <c r="E105" s="36"/>
      <c r="F105" s="187" t="s">
        <v>760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154</v>
      </c>
      <c r="AU105" s="17" t="s">
        <v>82</v>
      </c>
    </row>
    <row r="106" spans="2:51" s="13" customFormat="1" ht="11.25">
      <c r="B106" s="192"/>
      <c r="C106" s="193"/>
      <c r="D106" s="186" t="s">
        <v>158</v>
      </c>
      <c r="E106" s="194" t="s">
        <v>19</v>
      </c>
      <c r="F106" s="195" t="s">
        <v>752</v>
      </c>
      <c r="G106" s="193"/>
      <c r="H106" s="196">
        <v>2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82</v>
      </c>
      <c r="AV106" s="13" t="s">
        <v>82</v>
      </c>
      <c r="AW106" s="13" t="s">
        <v>33</v>
      </c>
      <c r="AX106" s="13" t="s">
        <v>72</v>
      </c>
      <c r="AY106" s="202" t="s">
        <v>145</v>
      </c>
    </row>
    <row r="107" spans="2:51" s="13" customFormat="1" ht="11.25">
      <c r="B107" s="192"/>
      <c r="C107" s="193"/>
      <c r="D107" s="186" t="s">
        <v>158</v>
      </c>
      <c r="E107" s="194" t="s">
        <v>19</v>
      </c>
      <c r="F107" s="195" t="s">
        <v>753</v>
      </c>
      <c r="G107" s="193"/>
      <c r="H107" s="196">
        <v>2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82</v>
      </c>
      <c r="AV107" s="13" t="s">
        <v>82</v>
      </c>
      <c r="AW107" s="13" t="s">
        <v>33</v>
      </c>
      <c r="AX107" s="13" t="s">
        <v>72</v>
      </c>
      <c r="AY107" s="202" t="s">
        <v>145</v>
      </c>
    </row>
    <row r="108" spans="1:65" s="2" customFormat="1" ht="14.45" customHeight="1">
      <c r="A108" s="34"/>
      <c r="B108" s="35"/>
      <c r="C108" s="173" t="s">
        <v>184</v>
      </c>
      <c r="D108" s="173" t="s">
        <v>147</v>
      </c>
      <c r="E108" s="174" t="s">
        <v>762</v>
      </c>
      <c r="F108" s="175" t="s">
        <v>763</v>
      </c>
      <c r="G108" s="176" t="s">
        <v>173</v>
      </c>
      <c r="H108" s="177">
        <v>16</v>
      </c>
      <c r="I108" s="178"/>
      <c r="J108" s="179">
        <f>ROUND(I108*H108,2)</f>
        <v>0</v>
      </c>
      <c r="K108" s="175" t="s">
        <v>151</v>
      </c>
      <c r="L108" s="39"/>
      <c r="M108" s="180" t="s">
        <v>19</v>
      </c>
      <c r="N108" s="181" t="s">
        <v>43</v>
      </c>
      <c r="O108" s="64"/>
      <c r="P108" s="182">
        <f>O108*H108</f>
        <v>0</v>
      </c>
      <c r="Q108" s="182">
        <v>0.10941</v>
      </c>
      <c r="R108" s="182">
        <f>Q108*H108</f>
        <v>1.75056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152</v>
      </c>
      <c r="AT108" s="184" t="s">
        <v>147</v>
      </c>
      <c r="AU108" s="184" t="s">
        <v>82</v>
      </c>
      <c r="AY108" s="17" t="s">
        <v>145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80</v>
      </c>
      <c r="BK108" s="185">
        <f>ROUND(I108*H108,2)</f>
        <v>0</v>
      </c>
      <c r="BL108" s="17" t="s">
        <v>152</v>
      </c>
      <c r="BM108" s="184" t="s">
        <v>764</v>
      </c>
    </row>
    <row r="109" spans="1:47" s="2" customFormat="1" ht="11.25">
      <c r="A109" s="34"/>
      <c r="B109" s="35"/>
      <c r="C109" s="36"/>
      <c r="D109" s="186" t="s">
        <v>154</v>
      </c>
      <c r="E109" s="36"/>
      <c r="F109" s="187" t="s">
        <v>765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154</v>
      </c>
      <c r="AU109" s="17" t="s">
        <v>82</v>
      </c>
    </row>
    <row r="110" spans="2:51" s="13" customFormat="1" ht="11.25">
      <c r="B110" s="192"/>
      <c r="C110" s="193"/>
      <c r="D110" s="186" t="s">
        <v>158</v>
      </c>
      <c r="E110" s="194" t="s">
        <v>19</v>
      </c>
      <c r="F110" s="195" t="s">
        <v>752</v>
      </c>
      <c r="G110" s="193"/>
      <c r="H110" s="196">
        <v>2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158</v>
      </c>
      <c r="AU110" s="202" t="s">
        <v>82</v>
      </c>
      <c r="AV110" s="13" t="s">
        <v>82</v>
      </c>
      <c r="AW110" s="13" t="s">
        <v>33</v>
      </c>
      <c r="AX110" s="13" t="s">
        <v>72</v>
      </c>
      <c r="AY110" s="202" t="s">
        <v>145</v>
      </c>
    </row>
    <row r="111" spans="2:51" s="13" customFormat="1" ht="11.25">
      <c r="B111" s="192"/>
      <c r="C111" s="193"/>
      <c r="D111" s="186" t="s">
        <v>158</v>
      </c>
      <c r="E111" s="194" t="s">
        <v>19</v>
      </c>
      <c r="F111" s="195" t="s">
        <v>753</v>
      </c>
      <c r="G111" s="193"/>
      <c r="H111" s="196">
        <v>2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158</v>
      </c>
      <c r="AU111" s="202" t="s">
        <v>82</v>
      </c>
      <c r="AV111" s="13" t="s">
        <v>82</v>
      </c>
      <c r="AW111" s="13" t="s">
        <v>33</v>
      </c>
      <c r="AX111" s="13" t="s">
        <v>72</v>
      </c>
      <c r="AY111" s="202" t="s">
        <v>145</v>
      </c>
    </row>
    <row r="112" spans="2:51" s="13" customFormat="1" ht="11.25">
      <c r="B112" s="192"/>
      <c r="C112" s="193"/>
      <c r="D112" s="186" t="s">
        <v>158</v>
      </c>
      <c r="E112" s="194" t="s">
        <v>19</v>
      </c>
      <c r="F112" s="195" t="s">
        <v>754</v>
      </c>
      <c r="G112" s="193"/>
      <c r="H112" s="196">
        <v>8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158</v>
      </c>
      <c r="AU112" s="202" t="s">
        <v>82</v>
      </c>
      <c r="AV112" s="13" t="s">
        <v>82</v>
      </c>
      <c r="AW112" s="13" t="s">
        <v>33</v>
      </c>
      <c r="AX112" s="13" t="s">
        <v>72</v>
      </c>
      <c r="AY112" s="202" t="s">
        <v>145</v>
      </c>
    </row>
    <row r="113" spans="2:51" s="13" customFormat="1" ht="11.25">
      <c r="B113" s="192"/>
      <c r="C113" s="193"/>
      <c r="D113" s="186" t="s">
        <v>158</v>
      </c>
      <c r="E113" s="194" t="s">
        <v>19</v>
      </c>
      <c r="F113" s="195" t="s">
        <v>755</v>
      </c>
      <c r="G113" s="193"/>
      <c r="H113" s="196">
        <v>4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82</v>
      </c>
      <c r="AV113" s="13" t="s">
        <v>82</v>
      </c>
      <c r="AW113" s="13" t="s">
        <v>33</v>
      </c>
      <c r="AX113" s="13" t="s">
        <v>72</v>
      </c>
      <c r="AY113" s="202" t="s">
        <v>145</v>
      </c>
    </row>
    <row r="114" spans="1:65" s="2" customFormat="1" ht="14.45" customHeight="1">
      <c r="A114" s="34"/>
      <c r="B114" s="35"/>
      <c r="C114" s="203" t="s">
        <v>190</v>
      </c>
      <c r="D114" s="203" t="s">
        <v>292</v>
      </c>
      <c r="E114" s="204" t="s">
        <v>766</v>
      </c>
      <c r="F114" s="205" t="s">
        <v>767</v>
      </c>
      <c r="G114" s="206" t="s">
        <v>173</v>
      </c>
      <c r="H114" s="207">
        <v>16</v>
      </c>
      <c r="I114" s="208"/>
      <c r="J114" s="209">
        <f>ROUND(I114*H114,2)</f>
        <v>0</v>
      </c>
      <c r="K114" s="205" t="s">
        <v>151</v>
      </c>
      <c r="L114" s="210"/>
      <c r="M114" s="211" t="s">
        <v>19</v>
      </c>
      <c r="N114" s="212" t="s">
        <v>43</v>
      </c>
      <c r="O114" s="64"/>
      <c r="P114" s="182">
        <f>O114*H114</f>
        <v>0</v>
      </c>
      <c r="Q114" s="182">
        <v>0.0061</v>
      </c>
      <c r="R114" s="182">
        <f>Q114*H114</f>
        <v>0.0976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196</v>
      </c>
      <c r="AT114" s="184" t="s">
        <v>292</v>
      </c>
      <c r="AU114" s="184" t="s">
        <v>82</v>
      </c>
      <c r="AY114" s="17" t="s">
        <v>145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80</v>
      </c>
      <c r="BK114" s="185">
        <f>ROUND(I114*H114,2)</f>
        <v>0</v>
      </c>
      <c r="BL114" s="17" t="s">
        <v>152</v>
      </c>
      <c r="BM114" s="184" t="s">
        <v>768</v>
      </c>
    </row>
    <row r="115" spans="1:47" s="2" customFormat="1" ht="11.25">
      <c r="A115" s="34"/>
      <c r="B115" s="35"/>
      <c r="C115" s="36"/>
      <c r="D115" s="186" t="s">
        <v>154</v>
      </c>
      <c r="E115" s="36"/>
      <c r="F115" s="187" t="s">
        <v>767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154</v>
      </c>
      <c r="AU115" s="17" t="s">
        <v>82</v>
      </c>
    </row>
    <row r="116" spans="2:51" s="13" customFormat="1" ht="11.25">
      <c r="B116" s="192"/>
      <c r="C116" s="193"/>
      <c r="D116" s="186" t="s">
        <v>158</v>
      </c>
      <c r="E116" s="194" t="s">
        <v>19</v>
      </c>
      <c r="F116" s="195" t="s">
        <v>752</v>
      </c>
      <c r="G116" s="193"/>
      <c r="H116" s="196">
        <v>2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158</v>
      </c>
      <c r="AU116" s="202" t="s">
        <v>82</v>
      </c>
      <c r="AV116" s="13" t="s">
        <v>82</v>
      </c>
      <c r="AW116" s="13" t="s">
        <v>33</v>
      </c>
      <c r="AX116" s="13" t="s">
        <v>72</v>
      </c>
      <c r="AY116" s="202" t="s">
        <v>145</v>
      </c>
    </row>
    <row r="117" spans="2:51" s="13" customFormat="1" ht="11.25">
      <c r="B117" s="192"/>
      <c r="C117" s="193"/>
      <c r="D117" s="186" t="s">
        <v>158</v>
      </c>
      <c r="E117" s="194" t="s">
        <v>19</v>
      </c>
      <c r="F117" s="195" t="s">
        <v>753</v>
      </c>
      <c r="G117" s="193"/>
      <c r="H117" s="196">
        <v>2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82</v>
      </c>
      <c r="AV117" s="13" t="s">
        <v>82</v>
      </c>
      <c r="AW117" s="13" t="s">
        <v>33</v>
      </c>
      <c r="AX117" s="13" t="s">
        <v>72</v>
      </c>
      <c r="AY117" s="202" t="s">
        <v>145</v>
      </c>
    </row>
    <row r="118" spans="2:51" s="13" customFormat="1" ht="11.25">
      <c r="B118" s="192"/>
      <c r="C118" s="193"/>
      <c r="D118" s="186" t="s">
        <v>158</v>
      </c>
      <c r="E118" s="194" t="s">
        <v>19</v>
      </c>
      <c r="F118" s="195" t="s">
        <v>754</v>
      </c>
      <c r="G118" s="193"/>
      <c r="H118" s="196">
        <v>8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158</v>
      </c>
      <c r="AU118" s="202" t="s">
        <v>82</v>
      </c>
      <c r="AV118" s="13" t="s">
        <v>82</v>
      </c>
      <c r="AW118" s="13" t="s">
        <v>33</v>
      </c>
      <c r="AX118" s="13" t="s">
        <v>72</v>
      </c>
      <c r="AY118" s="202" t="s">
        <v>145</v>
      </c>
    </row>
    <row r="119" spans="2:51" s="13" customFormat="1" ht="11.25">
      <c r="B119" s="192"/>
      <c r="C119" s="193"/>
      <c r="D119" s="186" t="s">
        <v>158</v>
      </c>
      <c r="E119" s="194" t="s">
        <v>19</v>
      </c>
      <c r="F119" s="195" t="s">
        <v>755</v>
      </c>
      <c r="G119" s="193"/>
      <c r="H119" s="196">
        <v>4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158</v>
      </c>
      <c r="AU119" s="202" t="s">
        <v>82</v>
      </c>
      <c r="AV119" s="13" t="s">
        <v>82</v>
      </c>
      <c r="AW119" s="13" t="s">
        <v>33</v>
      </c>
      <c r="AX119" s="13" t="s">
        <v>72</v>
      </c>
      <c r="AY119" s="202" t="s">
        <v>145</v>
      </c>
    </row>
    <row r="120" spans="1:65" s="2" customFormat="1" ht="14.45" customHeight="1">
      <c r="A120" s="34"/>
      <c r="B120" s="35"/>
      <c r="C120" s="173" t="s">
        <v>196</v>
      </c>
      <c r="D120" s="173" t="s">
        <v>147</v>
      </c>
      <c r="E120" s="174" t="s">
        <v>769</v>
      </c>
      <c r="F120" s="175" t="s">
        <v>770</v>
      </c>
      <c r="G120" s="176" t="s">
        <v>287</v>
      </c>
      <c r="H120" s="177">
        <v>2657</v>
      </c>
      <c r="I120" s="178"/>
      <c r="J120" s="179">
        <f>ROUND(I120*H120,2)</f>
        <v>0</v>
      </c>
      <c r="K120" s="175" t="s">
        <v>151</v>
      </c>
      <c r="L120" s="39"/>
      <c r="M120" s="180" t="s">
        <v>19</v>
      </c>
      <c r="N120" s="181" t="s">
        <v>43</v>
      </c>
      <c r="O120" s="64"/>
      <c r="P120" s="182">
        <f>O120*H120</f>
        <v>0</v>
      </c>
      <c r="Q120" s="182">
        <v>0.00011</v>
      </c>
      <c r="R120" s="182">
        <f>Q120*H120</f>
        <v>0.29227000000000003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152</v>
      </c>
      <c r="AT120" s="184" t="s">
        <v>147</v>
      </c>
      <c r="AU120" s="184" t="s">
        <v>82</v>
      </c>
      <c r="AY120" s="17" t="s">
        <v>145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80</v>
      </c>
      <c r="BK120" s="185">
        <f>ROUND(I120*H120,2)</f>
        <v>0</v>
      </c>
      <c r="BL120" s="17" t="s">
        <v>152</v>
      </c>
      <c r="BM120" s="184" t="s">
        <v>771</v>
      </c>
    </row>
    <row r="121" spans="1:47" s="2" customFormat="1" ht="11.25">
      <c r="A121" s="34"/>
      <c r="B121" s="35"/>
      <c r="C121" s="36"/>
      <c r="D121" s="186" t="s">
        <v>154</v>
      </c>
      <c r="E121" s="36"/>
      <c r="F121" s="187" t="s">
        <v>772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154</v>
      </c>
      <c r="AU121" s="17" t="s">
        <v>82</v>
      </c>
    </row>
    <row r="122" spans="2:51" s="14" customFormat="1" ht="11.25">
      <c r="B122" s="217"/>
      <c r="C122" s="218"/>
      <c r="D122" s="186" t="s">
        <v>158</v>
      </c>
      <c r="E122" s="219" t="s">
        <v>19</v>
      </c>
      <c r="F122" s="220" t="s">
        <v>773</v>
      </c>
      <c r="G122" s="218"/>
      <c r="H122" s="219" t="s">
        <v>19</v>
      </c>
      <c r="I122" s="221"/>
      <c r="J122" s="218"/>
      <c r="K122" s="218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158</v>
      </c>
      <c r="AU122" s="226" t="s">
        <v>82</v>
      </c>
      <c r="AV122" s="14" t="s">
        <v>80</v>
      </c>
      <c r="AW122" s="14" t="s">
        <v>33</v>
      </c>
      <c r="AX122" s="14" t="s">
        <v>72</v>
      </c>
      <c r="AY122" s="226" t="s">
        <v>145</v>
      </c>
    </row>
    <row r="123" spans="2:51" s="13" customFormat="1" ht="11.25">
      <c r="B123" s="192"/>
      <c r="C123" s="193"/>
      <c r="D123" s="186" t="s">
        <v>158</v>
      </c>
      <c r="E123" s="194" t="s">
        <v>19</v>
      </c>
      <c r="F123" s="195" t="s">
        <v>774</v>
      </c>
      <c r="G123" s="193"/>
      <c r="H123" s="196">
        <v>2657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82</v>
      </c>
      <c r="AV123" s="13" t="s">
        <v>82</v>
      </c>
      <c r="AW123" s="13" t="s">
        <v>33</v>
      </c>
      <c r="AX123" s="13" t="s">
        <v>72</v>
      </c>
      <c r="AY123" s="202" t="s">
        <v>145</v>
      </c>
    </row>
    <row r="124" spans="1:65" s="2" customFormat="1" ht="14.45" customHeight="1">
      <c r="A124" s="34"/>
      <c r="B124" s="35"/>
      <c r="C124" s="173" t="s">
        <v>202</v>
      </c>
      <c r="D124" s="173" t="s">
        <v>147</v>
      </c>
      <c r="E124" s="174" t="s">
        <v>775</v>
      </c>
      <c r="F124" s="175" t="s">
        <v>776</v>
      </c>
      <c r="G124" s="176" t="s">
        <v>287</v>
      </c>
      <c r="H124" s="177">
        <v>228</v>
      </c>
      <c r="I124" s="178"/>
      <c r="J124" s="179">
        <f>ROUND(I124*H124,2)</f>
        <v>0</v>
      </c>
      <c r="K124" s="175" t="s">
        <v>151</v>
      </c>
      <c r="L124" s="39"/>
      <c r="M124" s="180" t="s">
        <v>19</v>
      </c>
      <c r="N124" s="181" t="s">
        <v>43</v>
      </c>
      <c r="O124" s="64"/>
      <c r="P124" s="182">
        <f>O124*H124</f>
        <v>0</v>
      </c>
      <c r="Q124" s="182">
        <v>0.00011</v>
      </c>
      <c r="R124" s="182">
        <f>Q124*H124</f>
        <v>0.02508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152</v>
      </c>
      <c r="AT124" s="184" t="s">
        <v>147</v>
      </c>
      <c r="AU124" s="184" t="s">
        <v>82</v>
      </c>
      <c r="AY124" s="17" t="s">
        <v>145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80</v>
      </c>
      <c r="BK124" s="185">
        <f>ROUND(I124*H124,2)</f>
        <v>0</v>
      </c>
      <c r="BL124" s="17" t="s">
        <v>152</v>
      </c>
      <c r="BM124" s="184" t="s">
        <v>777</v>
      </c>
    </row>
    <row r="125" spans="1:47" s="2" customFormat="1" ht="11.25">
      <c r="A125" s="34"/>
      <c r="B125" s="35"/>
      <c r="C125" s="36"/>
      <c r="D125" s="186" t="s">
        <v>154</v>
      </c>
      <c r="E125" s="36"/>
      <c r="F125" s="187" t="s">
        <v>778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154</v>
      </c>
      <c r="AU125" s="17" t="s">
        <v>82</v>
      </c>
    </row>
    <row r="126" spans="2:51" s="14" customFormat="1" ht="11.25">
      <c r="B126" s="217"/>
      <c r="C126" s="218"/>
      <c r="D126" s="186" t="s">
        <v>158</v>
      </c>
      <c r="E126" s="219" t="s">
        <v>19</v>
      </c>
      <c r="F126" s="220" t="s">
        <v>773</v>
      </c>
      <c r="G126" s="218"/>
      <c r="H126" s="219" t="s">
        <v>19</v>
      </c>
      <c r="I126" s="221"/>
      <c r="J126" s="218"/>
      <c r="K126" s="218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158</v>
      </c>
      <c r="AU126" s="226" t="s">
        <v>82</v>
      </c>
      <c r="AV126" s="14" t="s">
        <v>80</v>
      </c>
      <c r="AW126" s="14" t="s">
        <v>33</v>
      </c>
      <c r="AX126" s="14" t="s">
        <v>72</v>
      </c>
      <c r="AY126" s="226" t="s">
        <v>145</v>
      </c>
    </row>
    <row r="127" spans="2:51" s="13" customFormat="1" ht="11.25">
      <c r="B127" s="192"/>
      <c r="C127" s="193"/>
      <c r="D127" s="186" t="s">
        <v>158</v>
      </c>
      <c r="E127" s="194" t="s">
        <v>19</v>
      </c>
      <c r="F127" s="195" t="s">
        <v>779</v>
      </c>
      <c r="G127" s="193"/>
      <c r="H127" s="196">
        <v>228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33</v>
      </c>
      <c r="AX127" s="13" t="s">
        <v>72</v>
      </c>
      <c r="AY127" s="202" t="s">
        <v>145</v>
      </c>
    </row>
    <row r="128" spans="1:65" s="2" customFormat="1" ht="14.45" customHeight="1">
      <c r="A128" s="34"/>
      <c r="B128" s="35"/>
      <c r="C128" s="173" t="s">
        <v>208</v>
      </c>
      <c r="D128" s="173" t="s">
        <v>147</v>
      </c>
      <c r="E128" s="174" t="s">
        <v>780</v>
      </c>
      <c r="F128" s="175" t="s">
        <v>781</v>
      </c>
      <c r="G128" s="176" t="s">
        <v>287</v>
      </c>
      <c r="H128" s="177">
        <v>1152</v>
      </c>
      <c r="I128" s="178"/>
      <c r="J128" s="179">
        <f>ROUND(I128*H128,2)</f>
        <v>0</v>
      </c>
      <c r="K128" s="175" t="s">
        <v>151</v>
      </c>
      <c r="L128" s="39"/>
      <c r="M128" s="180" t="s">
        <v>19</v>
      </c>
      <c r="N128" s="181" t="s">
        <v>43</v>
      </c>
      <c r="O128" s="64"/>
      <c r="P128" s="182">
        <f>O128*H128</f>
        <v>0</v>
      </c>
      <c r="Q128" s="182">
        <v>4E-05</v>
      </c>
      <c r="R128" s="182">
        <f>Q128*H128</f>
        <v>0.04608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152</v>
      </c>
      <c r="AT128" s="184" t="s">
        <v>147</v>
      </c>
      <c r="AU128" s="184" t="s">
        <v>82</v>
      </c>
      <c r="AY128" s="17" t="s">
        <v>145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152</v>
      </c>
      <c r="BM128" s="184" t="s">
        <v>782</v>
      </c>
    </row>
    <row r="129" spans="1:47" s="2" customFormat="1" ht="11.25">
      <c r="A129" s="34"/>
      <c r="B129" s="35"/>
      <c r="C129" s="36"/>
      <c r="D129" s="186" t="s">
        <v>154</v>
      </c>
      <c r="E129" s="36"/>
      <c r="F129" s="187" t="s">
        <v>783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154</v>
      </c>
      <c r="AU129" s="17" t="s">
        <v>82</v>
      </c>
    </row>
    <row r="130" spans="2:51" s="14" customFormat="1" ht="11.25">
      <c r="B130" s="217"/>
      <c r="C130" s="218"/>
      <c r="D130" s="186" t="s">
        <v>158</v>
      </c>
      <c r="E130" s="219" t="s">
        <v>19</v>
      </c>
      <c r="F130" s="220" t="s">
        <v>773</v>
      </c>
      <c r="G130" s="218"/>
      <c r="H130" s="219" t="s">
        <v>19</v>
      </c>
      <c r="I130" s="221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158</v>
      </c>
      <c r="AU130" s="226" t="s">
        <v>82</v>
      </c>
      <c r="AV130" s="14" t="s">
        <v>80</v>
      </c>
      <c r="AW130" s="14" t="s">
        <v>33</v>
      </c>
      <c r="AX130" s="14" t="s">
        <v>72</v>
      </c>
      <c r="AY130" s="226" t="s">
        <v>145</v>
      </c>
    </row>
    <row r="131" spans="2:51" s="13" customFormat="1" ht="11.25">
      <c r="B131" s="192"/>
      <c r="C131" s="193"/>
      <c r="D131" s="186" t="s">
        <v>158</v>
      </c>
      <c r="E131" s="194" t="s">
        <v>19</v>
      </c>
      <c r="F131" s="195" t="s">
        <v>784</v>
      </c>
      <c r="G131" s="193"/>
      <c r="H131" s="196">
        <v>330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158</v>
      </c>
      <c r="AU131" s="202" t="s">
        <v>82</v>
      </c>
      <c r="AV131" s="13" t="s">
        <v>82</v>
      </c>
      <c r="AW131" s="13" t="s">
        <v>33</v>
      </c>
      <c r="AX131" s="13" t="s">
        <v>72</v>
      </c>
      <c r="AY131" s="202" t="s">
        <v>145</v>
      </c>
    </row>
    <row r="132" spans="2:51" s="13" customFormat="1" ht="11.25">
      <c r="B132" s="192"/>
      <c r="C132" s="193"/>
      <c r="D132" s="186" t="s">
        <v>158</v>
      </c>
      <c r="E132" s="194" t="s">
        <v>19</v>
      </c>
      <c r="F132" s="195" t="s">
        <v>785</v>
      </c>
      <c r="G132" s="193"/>
      <c r="H132" s="196">
        <v>725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158</v>
      </c>
      <c r="AU132" s="202" t="s">
        <v>82</v>
      </c>
      <c r="AV132" s="13" t="s">
        <v>82</v>
      </c>
      <c r="AW132" s="13" t="s">
        <v>33</v>
      </c>
      <c r="AX132" s="13" t="s">
        <v>72</v>
      </c>
      <c r="AY132" s="202" t="s">
        <v>145</v>
      </c>
    </row>
    <row r="133" spans="2:51" s="13" customFormat="1" ht="11.25">
      <c r="B133" s="192"/>
      <c r="C133" s="193"/>
      <c r="D133" s="186" t="s">
        <v>158</v>
      </c>
      <c r="E133" s="194" t="s">
        <v>19</v>
      </c>
      <c r="F133" s="195" t="s">
        <v>786</v>
      </c>
      <c r="G133" s="193"/>
      <c r="H133" s="196">
        <v>97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158</v>
      </c>
      <c r="AU133" s="202" t="s">
        <v>82</v>
      </c>
      <c r="AV133" s="13" t="s">
        <v>82</v>
      </c>
      <c r="AW133" s="13" t="s">
        <v>33</v>
      </c>
      <c r="AX133" s="13" t="s">
        <v>72</v>
      </c>
      <c r="AY133" s="202" t="s">
        <v>145</v>
      </c>
    </row>
    <row r="134" spans="1:65" s="2" customFormat="1" ht="14.45" customHeight="1">
      <c r="A134" s="34"/>
      <c r="B134" s="35"/>
      <c r="C134" s="173" t="s">
        <v>214</v>
      </c>
      <c r="D134" s="173" t="s">
        <v>147</v>
      </c>
      <c r="E134" s="174" t="s">
        <v>787</v>
      </c>
      <c r="F134" s="175" t="s">
        <v>788</v>
      </c>
      <c r="G134" s="176" t="s">
        <v>287</v>
      </c>
      <c r="H134" s="177">
        <v>7860</v>
      </c>
      <c r="I134" s="178"/>
      <c r="J134" s="179">
        <f>ROUND(I134*H134,2)</f>
        <v>0</v>
      </c>
      <c r="K134" s="175" t="s">
        <v>151</v>
      </c>
      <c r="L134" s="39"/>
      <c r="M134" s="180" t="s">
        <v>19</v>
      </c>
      <c r="N134" s="181" t="s">
        <v>43</v>
      </c>
      <c r="O134" s="64"/>
      <c r="P134" s="182">
        <f>O134*H134</f>
        <v>0</v>
      </c>
      <c r="Q134" s="182">
        <v>0.00021</v>
      </c>
      <c r="R134" s="182">
        <f>Q134*H134</f>
        <v>1.6506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152</v>
      </c>
      <c r="AT134" s="184" t="s">
        <v>147</v>
      </c>
      <c r="AU134" s="184" t="s">
        <v>82</v>
      </c>
      <c r="AY134" s="17" t="s">
        <v>145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80</v>
      </c>
      <c r="BK134" s="185">
        <f>ROUND(I134*H134,2)</f>
        <v>0</v>
      </c>
      <c r="BL134" s="17" t="s">
        <v>152</v>
      </c>
      <c r="BM134" s="184" t="s">
        <v>789</v>
      </c>
    </row>
    <row r="135" spans="1:47" s="2" customFormat="1" ht="11.25">
      <c r="A135" s="34"/>
      <c r="B135" s="35"/>
      <c r="C135" s="36"/>
      <c r="D135" s="186" t="s">
        <v>154</v>
      </c>
      <c r="E135" s="36"/>
      <c r="F135" s="187" t="s">
        <v>790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154</v>
      </c>
      <c r="AU135" s="17" t="s">
        <v>82</v>
      </c>
    </row>
    <row r="136" spans="2:51" s="14" customFormat="1" ht="11.25">
      <c r="B136" s="217"/>
      <c r="C136" s="218"/>
      <c r="D136" s="186" t="s">
        <v>158</v>
      </c>
      <c r="E136" s="219" t="s">
        <v>19</v>
      </c>
      <c r="F136" s="220" t="s">
        <v>773</v>
      </c>
      <c r="G136" s="218"/>
      <c r="H136" s="219" t="s">
        <v>19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158</v>
      </c>
      <c r="AU136" s="226" t="s">
        <v>82</v>
      </c>
      <c r="AV136" s="14" t="s">
        <v>80</v>
      </c>
      <c r="AW136" s="14" t="s">
        <v>33</v>
      </c>
      <c r="AX136" s="14" t="s">
        <v>72</v>
      </c>
      <c r="AY136" s="226" t="s">
        <v>145</v>
      </c>
    </row>
    <row r="137" spans="2:51" s="13" customFormat="1" ht="11.25">
      <c r="B137" s="192"/>
      <c r="C137" s="193"/>
      <c r="D137" s="186" t="s">
        <v>158</v>
      </c>
      <c r="E137" s="194" t="s">
        <v>19</v>
      </c>
      <c r="F137" s="195" t="s">
        <v>791</v>
      </c>
      <c r="G137" s="193"/>
      <c r="H137" s="196">
        <v>7860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82</v>
      </c>
      <c r="AV137" s="13" t="s">
        <v>82</v>
      </c>
      <c r="AW137" s="13" t="s">
        <v>33</v>
      </c>
      <c r="AX137" s="13" t="s">
        <v>72</v>
      </c>
      <c r="AY137" s="202" t="s">
        <v>145</v>
      </c>
    </row>
    <row r="138" spans="1:65" s="2" customFormat="1" ht="14.45" customHeight="1">
      <c r="A138" s="34"/>
      <c r="B138" s="35"/>
      <c r="C138" s="173" t="s">
        <v>220</v>
      </c>
      <c r="D138" s="173" t="s">
        <v>147</v>
      </c>
      <c r="E138" s="174" t="s">
        <v>792</v>
      </c>
      <c r="F138" s="175" t="s">
        <v>793</v>
      </c>
      <c r="G138" s="176" t="s">
        <v>287</v>
      </c>
      <c r="H138" s="177">
        <v>304</v>
      </c>
      <c r="I138" s="178"/>
      <c r="J138" s="179">
        <f>ROUND(I138*H138,2)</f>
        <v>0</v>
      </c>
      <c r="K138" s="175" t="s">
        <v>151</v>
      </c>
      <c r="L138" s="39"/>
      <c r="M138" s="180" t="s">
        <v>19</v>
      </c>
      <c r="N138" s="181" t="s">
        <v>43</v>
      </c>
      <c r="O138" s="64"/>
      <c r="P138" s="182">
        <f>O138*H138</f>
        <v>0</v>
      </c>
      <c r="Q138" s="182">
        <v>0.00011</v>
      </c>
      <c r="R138" s="182">
        <f>Q138*H138</f>
        <v>0.033440000000000004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152</v>
      </c>
      <c r="AT138" s="184" t="s">
        <v>147</v>
      </c>
      <c r="AU138" s="184" t="s">
        <v>82</v>
      </c>
      <c r="AY138" s="17" t="s">
        <v>145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80</v>
      </c>
      <c r="BK138" s="185">
        <f>ROUND(I138*H138,2)</f>
        <v>0</v>
      </c>
      <c r="BL138" s="17" t="s">
        <v>152</v>
      </c>
      <c r="BM138" s="184" t="s">
        <v>794</v>
      </c>
    </row>
    <row r="139" spans="1:47" s="2" customFormat="1" ht="11.25">
      <c r="A139" s="34"/>
      <c r="B139" s="35"/>
      <c r="C139" s="36"/>
      <c r="D139" s="186" t="s">
        <v>154</v>
      </c>
      <c r="E139" s="36"/>
      <c r="F139" s="187" t="s">
        <v>795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154</v>
      </c>
      <c r="AU139" s="17" t="s">
        <v>82</v>
      </c>
    </row>
    <row r="140" spans="2:51" s="14" customFormat="1" ht="11.25">
      <c r="B140" s="217"/>
      <c r="C140" s="218"/>
      <c r="D140" s="186" t="s">
        <v>158</v>
      </c>
      <c r="E140" s="219" t="s">
        <v>19</v>
      </c>
      <c r="F140" s="220" t="s">
        <v>773</v>
      </c>
      <c r="G140" s="218"/>
      <c r="H140" s="219" t="s">
        <v>19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158</v>
      </c>
      <c r="AU140" s="226" t="s">
        <v>82</v>
      </c>
      <c r="AV140" s="14" t="s">
        <v>80</v>
      </c>
      <c r="AW140" s="14" t="s">
        <v>33</v>
      </c>
      <c r="AX140" s="14" t="s">
        <v>72</v>
      </c>
      <c r="AY140" s="226" t="s">
        <v>145</v>
      </c>
    </row>
    <row r="141" spans="2:51" s="13" customFormat="1" ht="11.25">
      <c r="B141" s="192"/>
      <c r="C141" s="193"/>
      <c r="D141" s="186" t="s">
        <v>158</v>
      </c>
      <c r="E141" s="194" t="s">
        <v>19</v>
      </c>
      <c r="F141" s="195" t="s">
        <v>796</v>
      </c>
      <c r="G141" s="193"/>
      <c r="H141" s="196">
        <v>108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158</v>
      </c>
      <c r="AU141" s="202" t="s">
        <v>82</v>
      </c>
      <c r="AV141" s="13" t="s">
        <v>82</v>
      </c>
      <c r="AW141" s="13" t="s">
        <v>33</v>
      </c>
      <c r="AX141" s="13" t="s">
        <v>72</v>
      </c>
      <c r="AY141" s="202" t="s">
        <v>145</v>
      </c>
    </row>
    <row r="142" spans="2:51" s="13" customFormat="1" ht="11.25">
      <c r="B142" s="192"/>
      <c r="C142" s="193"/>
      <c r="D142" s="186" t="s">
        <v>158</v>
      </c>
      <c r="E142" s="194" t="s">
        <v>19</v>
      </c>
      <c r="F142" s="195" t="s">
        <v>797</v>
      </c>
      <c r="G142" s="193"/>
      <c r="H142" s="196">
        <v>196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158</v>
      </c>
      <c r="AU142" s="202" t="s">
        <v>82</v>
      </c>
      <c r="AV142" s="13" t="s">
        <v>82</v>
      </c>
      <c r="AW142" s="13" t="s">
        <v>33</v>
      </c>
      <c r="AX142" s="13" t="s">
        <v>72</v>
      </c>
      <c r="AY142" s="202" t="s">
        <v>145</v>
      </c>
    </row>
    <row r="143" spans="1:65" s="2" customFormat="1" ht="14.45" customHeight="1">
      <c r="A143" s="34"/>
      <c r="B143" s="35"/>
      <c r="C143" s="173" t="s">
        <v>226</v>
      </c>
      <c r="D143" s="173" t="s">
        <v>147</v>
      </c>
      <c r="E143" s="174" t="s">
        <v>798</v>
      </c>
      <c r="F143" s="175" t="s">
        <v>799</v>
      </c>
      <c r="G143" s="176" t="s">
        <v>287</v>
      </c>
      <c r="H143" s="177">
        <v>2657</v>
      </c>
      <c r="I143" s="178"/>
      <c r="J143" s="179">
        <f>ROUND(I143*H143,2)</f>
        <v>0</v>
      </c>
      <c r="K143" s="175" t="s">
        <v>151</v>
      </c>
      <c r="L143" s="39"/>
      <c r="M143" s="180" t="s">
        <v>19</v>
      </c>
      <c r="N143" s="181" t="s">
        <v>43</v>
      </c>
      <c r="O143" s="64"/>
      <c r="P143" s="182">
        <f>O143*H143</f>
        <v>0</v>
      </c>
      <c r="Q143" s="182">
        <v>0.00033</v>
      </c>
      <c r="R143" s="182">
        <f>Q143*H143</f>
        <v>0.87681</v>
      </c>
      <c r="S143" s="182">
        <v>0</v>
      </c>
      <c r="T143" s="18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152</v>
      </c>
      <c r="AT143" s="184" t="s">
        <v>147</v>
      </c>
      <c r="AU143" s="184" t="s">
        <v>82</v>
      </c>
      <c r="AY143" s="17" t="s">
        <v>145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80</v>
      </c>
      <c r="BK143" s="185">
        <f>ROUND(I143*H143,2)</f>
        <v>0</v>
      </c>
      <c r="BL143" s="17" t="s">
        <v>152</v>
      </c>
      <c r="BM143" s="184" t="s">
        <v>800</v>
      </c>
    </row>
    <row r="144" spans="1:47" s="2" customFormat="1" ht="11.25">
      <c r="A144" s="34"/>
      <c r="B144" s="35"/>
      <c r="C144" s="36"/>
      <c r="D144" s="186" t="s">
        <v>154</v>
      </c>
      <c r="E144" s="36"/>
      <c r="F144" s="187" t="s">
        <v>801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154</v>
      </c>
      <c r="AU144" s="17" t="s">
        <v>82</v>
      </c>
    </row>
    <row r="145" spans="2:51" s="14" customFormat="1" ht="11.25">
      <c r="B145" s="217"/>
      <c r="C145" s="218"/>
      <c r="D145" s="186" t="s">
        <v>158</v>
      </c>
      <c r="E145" s="219" t="s">
        <v>19</v>
      </c>
      <c r="F145" s="220" t="s">
        <v>802</v>
      </c>
      <c r="G145" s="218"/>
      <c r="H145" s="219" t="s">
        <v>19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158</v>
      </c>
      <c r="AU145" s="226" t="s">
        <v>82</v>
      </c>
      <c r="AV145" s="14" t="s">
        <v>80</v>
      </c>
      <c r="AW145" s="14" t="s">
        <v>33</v>
      </c>
      <c r="AX145" s="14" t="s">
        <v>72</v>
      </c>
      <c r="AY145" s="226" t="s">
        <v>145</v>
      </c>
    </row>
    <row r="146" spans="2:51" s="13" customFormat="1" ht="11.25">
      <c r="B146" s="192"/>
      <c r="C146" s="193"/>
      <c r="D146" s="186" t="s">
        <v>158</v>
      </c>
      <c r="E146" s="194" t="s">
        <v>19</v>
      </c>
      <c r="F146" s="195" t="s">
        <v>774</v>
      </c>
      <c r="G146" s="193"/>
      <c r="H146" s="196">
        <v>2657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158</v>
      </c>
      <c r="AU146" s="202" t="s">
        <v>82</v>
      </c>
      <c r="AV146" s="13" t="s">
        <v>82</v>
      </c>
      <c r="AW146" s="13" t="s">
        <v>33</v>
      </c>
      <c r="AX146" s="13" t="s">
        <v>72</v>
      </c>
      <c r="AY146" s="202" t="s">
        <v>145</v>
      </c>
    </row>
    <row r="147" spans="1:65" s="2" customFormat="1" ht="14.45" customHeight="1">
      <c r="A147" s="34"/>
      <c r="B147" s="35"/>
      <c r="C147" s="173" t="s">
        <v>232</v>
      </c>
      <c r="D147" s="173" t="s">
        <v>147</v>
      </c>
      <c r="E147" s="174" t="s">
        <v>803</v>
      </c>
      <c r="F147" s="175" t="s">
        <v>804</v>
      </c>
      <c r="G147" s="176" t="s">
        <v>287</v>
      </c>
      <c r="H147" s="177">
        <v>228</v>
      </c>
      <c r="I147" s="178"/>
      <c r="J147" s="179">
        <f>ROUND(I147*H147,2)</f>
        <v>0</v>
      </c>
      <c r="K147" s="175" t="s">
        <v>151</v>
      </c>
      <c r="L147" s="39"/>
      <c r="M147" s="180" t="s">
        <v>19</v>
      </c>
      <c r="N147" s="181" t="s">
        <v>43</v>
      </c>
      <c r="O147" s="64"/>
      <c r="P147" s="182">
        <f>O147*H147</f>
        <v>0</v>
      </c>
      <c r="Q147" s="182">
        <v>0.00033</v>
      </c>
      <c r="R147" s="182">
        <f>Q147*H147</f>
        <v>0.07524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152</v>
      </c>
      <c r="AT147" s="184" t="s">
        <v>147</v>
      </c>
      <c r="AU147" s="184" t="s">
        <v>82</v>
      </c>
      <c r="AY147" s="17" t="s">
        <v>145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80</v>
      </c>
      <c r="BK147" s="185">
        <f>ROUND(I147*H147,2)</f>
        <v>0</v>
      </c>
      <c r="BL147" s="17" t="s">
        <v>152</v>
      </c>
      <c r="BM147" s="184" t="s">
        <v>805</v>
      </c>
    </row>
    <row r="148" spans="1:47" s="2" customFormat="1" ht="11.25">
      <c r="A148" s="34"/>
      <c r="B148" s="35"/>
      <c r="C148" s="36"/>
      <c r="D148" s="186" t="s">
        <v>154</v>
      </c>
      <c r="E148" s="36"/>
      <c r="F148" s="187" t="s">
        <v>806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154</v>
      </c>
      <c r="AU148" s="17" t="s">
        <v>82</v>
      </c>
    </row>
    <row r="149" spans="2:51" s="14" customFormat="1" ht="11.25">
      <c r="B149" s="217"/>
      <c r="C149" s="218"/>
      <c r="D149" s="186" t="s">
        <v>158</v>
      </c>
      <c r="E149" s="219" t="s">
        <v>19</v>
      </c>
      <c r="F149" s="220" t="s">
        <v>802</v>
      </c>
      <c r="G149" s="218"/>
      <c r="H149" s="219" t="s">
        <v>19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158</v>
      </c>
      <c r="AU149" s="226" t="s">
        <v>82</v>
      </c>
      <c r="AV149" s="14" t="s">
        <v>80</v>
      </c>
      <c r="AW149" s="14" t="s">
        <v>33</v>
      </c>
      <c r="AX149" s="14" t="s">
        <v>72</v>
      </c>
      <c r="AY149" s="226" t="s">
        <v>145</v>
      </c>
    </row>
    <row r="150" spans="2:51" s="13" customFormat="1" ht="11.25">
      <c r="B150" s="192"/>
      <c r="C150" s="193"/>
      <c r="D150" s="186" t="s">
        <v>158</v>
      </c>
      <c r="E150" s="194" t="s">
        <v>19</v>
      </c>
      <c r="F150" s="195" t="s">
        <v>779</v>
      </c>
      <c r="G150" s="193"/>
      <c r="H150" s="196">
        <v>228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158</v>
      </c>
      <c r="AU150" s="202" t="s">
        <v>82</v>
      </c>
      <c r="AV150" s="13" t="s">
        <v>82</v>
      </c>
      <c r="AW150" s="13" t="s">
        <v>33</v>
      </c>
      <c r="AX150" s="13" t="s">
        <v>72</v>
      </c>
      <c r="AY150" s="202" t="s">
        <v>145</v>
      </c>
    </row>
    <row r="151" spans="1:65" s="2" customFormat="1" ht="14.45" customHeight="1">
      <c r="A151" s="34"/>
      <c r="B151" s="35"/>
      <c r="C151" s="173" t="s">
        <v>8</v>
      </c>
      <c r="D151" s="173" t="s">
        <v>147</v>
      </c>
      <c r="E151" s="174" t="s">
        <v>807</v>
      </c>
      <c r="F151" s="175" t="s">
        <v>808</v>
      </c>
      <c r="G151" s="176" t="s">
        <v>287</v>
      </c>
      <c r="H151" s="177">
        <v>1152</v>
      </c>
      <c r="I151" s="178"/>
      <c r="J151" s="179">
        <f>ROUND(I151*H151,2)</f>
        <v>0</v>
      </c>
      <c r="K151" s="175" t="s">
        <v>151</v>
      </c>
      <c r="L151" s="39"/>
      <c r="M151" s="180" t="s">
        <v>19</v>
      </c>
      <c r="N151" s="181" t="s">
        <v>43</v>
      </c>
      <c r="O151" s="64"/>
      <c r="P151" s="182">
        <f>O151*H151</f>
        <v>0</v>
      </c>
      <c r="Q151" s="182">
        <v>0.00011</v>
      </c>
      <c r="R151" s="182">
        <f>Q151*H151</f>
        <v>0.12672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152</v>
      </c>
      <c r="AT151" s="184" t="s">
        <v>147</v>
      </c>
      <c r="AU151" s="184" t="s">
        <v>82</v>
      </c>
      <c r="AY151" s="17" t="s">
        <v>145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80</v>
      </c>
      <c r="BK151" s="185">
        <f>ROUND(I151*H151,2)</f>
        <v>0</v>
      </c>
      <c r="BL151" s="17" t="s">
        <v>152</v>
      </c>
      <c r="BM151" s="184" t="s">
        <v>809</v>
      </c>
    </row>
    <row r="152" spans="1:47" s="2" customFormat="1" ht="11.25">
      <c r="A152" s="34"/>
      <c r="B152" s="35"/>
      <c r="C152" s="36"/>
      <c r="D152" s="186" t="s">
        <v>154</v>
      </c>
      <c r="E152" s="36"/>
      <c r="F152" s="187" t="s">
        <v>810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154</v>
      </c>
      <c r="AU152" s="17" t="s">
        <v>82</v>
      </c>
    </row>
    <row r="153" spans="2:51" s="14" customFormat="1" ht="11.25">
      <c r="B153" s="217"/>
      <c r="C153" s="218"/>
      <c r="D153" s="186" t="s">
        <v>158</v>
      </c>
      <c r="E153" s="219" t="s">
        <v>19</v>
      </c>
      <c r="F153" s="220" t="s">
        <v>802</v>
      </c>
      <c r="G153" s="218"/>
      <c r="H153" s="219" t="s">
        <v>19</v>
      </c>
      <c r="I153" s="221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158</v>
      </c>
      <c r="AU153" s="226" t="s">
        <v>82</v>
      </c>
      <c r="AV153" s="14" t="s">
        <v>80</v>
      </c>
      <c r="AW153" s="14" t="s">
        <v>33</v>
      </c>
      <c r="AX153" s="14" t="s">
        <v>72</v>
      </c>
      <c r="AY153" s="226" t="s">
        <v>145</v>
      </c>
    </row>
    <row r="154" spans="2:51" s="13" customFormat="1" ht="11.25">
      <c r="B154" s="192"/>
      <c r="C154" s="193"/>
      <c r="D154" s="186" t="s">
        <v>158</v>
      </c>
      <c r="E154" s="194" t="s">
        <v>19</v>
      </c>
      <c r="F154" s="195" t="s">
        <v>784</v>
      </c>
      <c r="G154" s="193"/>
      <c r="H154" s="196">
        <v>330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158</v>
      </c>
      <c r="AU154" s="202" t="s">
        <v>82</v>
      </c>
      <c r="AV154" s="13" t="s">
        <v>82</v>
      </c>
      <c r="AW154" s="13" t="s">
        <v>33</v>
      </c>
      <c r="AX154" s="13" t="s">
        <v>72</v>
      </c>
      <c r="AY154" s="202" t="s">
        <v>145</v>
      </c>
    </row>
    <row r="155" spans="2:51" s="13" customFormat="1" ht="11.25">
      <c r="B155" s="192"/>
      <c r="C155" s="193"/>
      <c r="D155" s="186" t="s">
        <v>158</v>
      </c>
      <c r="E155" s="194" t="s">
        <v>19</v>
      </c>
      <c r="F155" s="195" t="s">
        <v>785</v>
      </c>
      <c r="G155" s="193"/>
      <c r="H155" s="196">
        <v>725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158</v>
      </c>
      <c r="AU155" s="202" t="s">
        <v>82</v>
      </c>
      <c r="AV155" s="13" t="s">
        <v>82</v>
      </c>
      <c r="AW155" s="13" t="s">
        <v>33</v>
      </c>
      <c r="AX155" s="13" t="s">
        <v>72</v>
      </c>
      <c r="AY155" s="202" t="s">
        <v>145</v>
      </c>
    </row>
    <row r="156" spans="2:51" s="13" customFormat="1" ht="11.25">
      <c r="B156" s="192"/>
      <c r="C156" s="193"/>
      <c r="D156" s="186" t="s">
        <v>158</v>
      </c>
      <c r="E156" s="194" t="s">
        <v>19</v>
      </c>
      <c r="F156" s="195" t="s">
        <v>786</v>
      </c>
      <c r="G156" s="193"/>
      <c r="H156" s="196">
        <v>97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158</v>
      </c>
      <c r="AU156" s="202" t="s">
        <v>82</v>
      </c>
      <c r="AV156" s="13" t="s">
        <v>82</v>
      </c>
      <c r="AW156" s="13" t="s">
        <v>33</v>
      </c>
      <c r="AX156" s="13" t="s">
        <v>72</v>
      </c>
      <c r="AY156" s="202" t="s">
        <v>145</v>
      </c>
    </row>
    <row r="157" spans="1:65" s="2" customFormat="1" ht="14.45" customHeight="1">
      <c r="A157" s="34"/>
      <c r="B157" s="35"/>
      <c r="C157" s="173" t="s">
        <v>241</v>
      </c>
      <c r="D157" s="173" t="s">
        <v>147</v>
      </c>
      <c r="E157" s="174" t="s">
        <v>811</v>
      </c>
      <c r="F157" s="175" t="s">
        <v>812</v>
      </c>
      <c r="G157" s="176" t="s">
        <v>287</v>
      </c>
      <c r="H157" s="177">
        <v>7860</v>
      </c>
      <c r="I157" s="178"/>
      <c r="J157" s="179">
        <f>ROUND(I157*H157,2)</f>
        <v>0</v>
      </c>
      <c r="K157" s="175" t="s">
        <v>151</v>
      </c>
      <c r="L157" s="39"/>
      <c r="M157" s="180" t="s">
        <v>19</v>
      </c>
      <c r="N157" s="181" t="s">
        <v>43</v>
      </c>
      <c r="O157" s="64"/>
      <c r="P157" s="182">
        <f>O157*H157</f>
        <v>0</v>
      </c>
      <c r="Q157" s="182">
        <v>0.00065</v>
      </c>
      <c r="R157" s="182">
        <f>Q157*H157</f>
        <v>5.109</v>
      </c>
      <c r="S157" s="182">
        <v>0</v>
      </c>
      <c r="T157" s="183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4" t="s">
        <v>152</v>
      </c>
      <c r="AT157" s="184" t="s">
        <v>147</v>
      </c>
      <c r="AU157" s="184" t="s">
        <v>82</v>
      </c>
      <c r="AY157" s="17" t="s">
        <v>145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7" t="s">
        <v>80</v>
      </c>
      <c r="BK157" s="185">
        <f>ROUND(I157*H157,2)</f>
        <v>0</v>
      </c>
      <c r="BL157" s="17" t="s">
        <v>152</v>
      </c>
      <c r="BM157" s="184" t="s">
        <v>813</v>
      </c>
    </row>
    <row r="158" spans="1:47" s="2" customFormat="1" ht="11.25">
      <c r="A158" s="34"/>
      <c r="B158" s="35"/>
      <c r="C158" s="36"/>
      <c r="D158" s="186" t="s">
        <v>154</v>
      </c>
      <c r="E158" s="36"/>
      <c r="F158" s="187" t="s">
        <v>814</v>
      </c>
      <c r="G158" s="36"/>
      <c r="H158" s="36"/>
      <c r="I158" s="188"/>
      <c r="J158" s="36"/>
      <c r="K158" s="36"/>
      <c r="L158" s="39"/>
      <c r="M158" s="189"/>
      <c r="N158" s="190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154</v>
      </c>
      <c r="AU158" s="17" t="s">
        <v>82</v>
      </c>
    </row>
    <row r="159" spans="2:51" s="14" customFormat="1" ht="11.25">
      <c r="B159" s="217"/>
      <c r="C159" s="218"/>
      <c r="D159" s="186" t="s">
        <v>158</v>
      </c>
      <c r="E159" s="219" t="s">
        <v>19</v>
      </c>
      <c r="F159" s="220" t="s">
        <v>802</v>
      </c>
      <c r="G159" s="218"/>
      <c r="H159" s="219" t="s">
        <v>19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158</v>
      </c>
      <c r="AU159" s="226" t="s">
        <v>82</v>
      </c>
      <c r="AV159" s="14" t="s">
        <v>80</v>
      </c>
      <c r="AW159" s="14" t="s">
        <v>33</v>
      </c>
      <c r="AX159" s="14" t="s">
        <v>72</v>
      </c>
      <c r="AY159" s="226" t="s">
        <v>145</v>
      </c>
    </row>
    <row r="160" spans="2:51" s="13" customFormat="1" ht="11.25">
      <c r="B160" s="192"/>
      <c r="C160" s="193"/>
      <c r="D160" s="186" t="s">
        <v>158</v>
      </c>
      <c r="E160" s="194" t="s">
        <v>19</v>
      </c>
      <c r="F160" s="195" t="s">
        <v>791</v>
      </c>
      <c r="G160" s="193"/>
      <c r="H160" s="196">
        <v>7860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158</v>
      </c>
      <c r="AU160" s="202" t="s">
        <v>82</v>
      </c>
      <c r="AV160" s="13" t="s">
        <v>82</v>
      </c>
      <c r="AW160" s="13" t="s">
        <v>33</v>
      </c>
      <c r="AX160" s="13" t="s">
        <v>72</v>
      </c>
      <c r="AY160" s="202" t="s">
        <v>145</v>
      </c>
    </row>
    <row r="161" spans="1:65" s="2" customFormat="1" ht="14.45" customHeight="1">
      <c r="A161" s="34"/>
      <c r="B161" s="35"/>
      <c r="C161" s="173" t="s">
        <v>246</v>
      </c>
      <c r="D161" s="173" t="s">
        <v>147</v>
      </c>
      <c r="E161" s="174" t="s">
        <v>815</v>
      </c>
      <c r="F161" s="175" t="s">
        <v>816</v>
      </c>
      <c r="G161" s="176" t="s">
        <v>287</v>
      </c>
      <c r="H161" s="177">
        <v>304</v>
      </c>
      <c r="I161" s="178"/>
      <c r="J161" s="179">
        <f>ROUND(I161*H161,2)</f>
        <v>0</v>
      </c>
      <c r="K161" s="175" t="s">
        <v>151</v>
      </c>
      <c r="L161" s="39"/>
      <c r="M161" s="180" t="s">
        <v>19</v>
      </c>
      <c r="N161" s="181" t="s">
        <v>43</v>
      </c>
      <c r="O161" s="64"/>
      <c r="P161" s="182">
        <f>O161*H161</f>
        <v>0</v>
      </c>
      <c r="Q161" s="182">
        <v>0.00038</v>
      </c>
      <c r="R161" s="182">
        <f>Q161*H161</f>
        <v>0.11552000000000001</v>
      </c>
      <c r="S161" s="182">
        <v>0</v>
      </c>
      <c r="T161" s="18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4" t="s">
        <v>152</v>
      </c>
      <c r="AT161" s="184" t="s">
        <v>147</v>
      </c>
      <c r="AU161" s="184" t="s">
        <v>82</v>
      </c>
      <c r="AY161" s="17" t="s">
        <v>145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7" t="s">
        <v>80</v>
      </c>
      <c r="BK161" s="185">
        <f>ROUND(I161*H161,2)</f>
        <v>0</v>
      </c>
      <c r="BL161" s="17" t="s">
        <v>152</v>
      </c>
      <c r="BM161" s="184" t="s">
        <v>817</v>
      </c>
    </row>
    <row r="162" spans="1:47" s="2" customFormat="1" ht="11.25">
      <c r="A162" s="34"/>
      <c r="B162" s="35"/>
      <c r="C162" s="36"/>
      <c r="D162" s="186" t="s">
        <v>154</v>
      </c>
      <c r="E162" s="36"/>
      <c r="F162" s="187" t="s">
        <v>818</v>
      </c>
      <c r="G162" s="36"/>
      <c r="H162" s="36"/>
      <c r="I162" s="188"/>
      <c r="J162" s="36"/>
      <c r="K162" s="36"/>
      <c r="L162" s="39"/>
      <c r="M162" s="189"/>
      <c r="N162" s="190"/>
      <c r="O162" s="64"/>
      <c r="P162" s="64"/>
      <c r="Q162" s="64"/>
      <c r="R162" s="64"/>
      <c r="S162" s="64"/>
      <c r="T162" s="65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154</v>
      </c>
      <c r="AU162" s="17" t="s">
        <v>82</v>
      </c>
    </row>
    <row r="163" spans="2:51" s="14" customFormat="1" ht="11.25">
      <c r="B163" s="217"/>
      <c r="C163" s="218"/>
      <c r="D163" s="186" t="s">
        <v>158</v>
      </c>
      <c r="E163" s="219" t="s">
        <v>19</v>
      </c>
      <c r="F163" s="220" t="s">
        <v>802</v>
      </c>
      <c r="G163" s="218"/>
      <c r="H163" s="219" t="s">
        <v>19</v>
      </c>
      <c r="I163" s="221"/>
      <c r="J163" s="218"/>
      <c r="K163" s="218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158</v>
      </c>
      <c r="AU163" s="226" t="s">
        <v>82</v>
      </c>
      <c r="AV163" s="14" t="s">
        <v>80</v>
      </c>
      <c r="AW163" s="14" t="s">
        <v>33</v>
      </c>
      <c r="AX163" s="14" t="s">
        <v>72</v>
      </c>
      <c r="AY163" s="226" t="s">
        <v>145</v>
      </c>
    </row>
    <row r="164" spans="2:51" s="13" customFormat="1" ht="11.25">
      <c r="B164" s="192"/>
      <c r="C164" s="193"/>
      <c r="D164" s="186" t="s">
        <v>158</v>
      </c>
      <c r="E164" s="194" t="s">
        <v>19</v>
      </c>
      <c r="F164" s="195" t="s">
        <v>796</v>
      </c>
      <c r="G164" s="193"/>
      <c r="H164" s="196">
        <v>108</v>
      </c>
      <c r="I164" s="197"/>
      <c r="J164" s="193"/>
      <c r="K164" s="193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158</v>
      </c>
      <c r="AU164" s="202" t="s">
        <v>82</v>
      </c>
      <c r="AV164" s="13" t="s">
        <v>82</v>
      </c>
      <c r="AW164" s="13" t="s">
        <v>33</v>
      </c>
      <c r="AX164" s="13" t="s">
        <v>72</v>
      </c>
      <c r="AY164" s="202" t="s">
        <v>145</v>
      </c>
    </row>
    <row r="165" spans="2:51" s="13" customFormat="1" ht="11.25">
      <c r="B165" s="192"/>
      <c r="C165" s="193"/>
      <c r="D165" s="186" t="s">
        <v>158</v>
      </c>
      <c r="E165" s="194" t="s">
        <v>19</v>
      </c>
      <c r="F165" s="195" t="s">
        <v>797</v>
      </c>
      <c r="G165" s="193"/>
      <c r="H165" s="196">
        <v>196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158</v>
      </c>
      <c r="AU165" s="202" t="s">
        <v>82</v>
      </c>
      <c r="AV165" s="13" t="s">
        <v>82</v>
      </c>
      <c r="AW165" s="13" t="s">
        <v>33</v>
      </c>
      <c r="AX165" s="13" t="s">
        <v>72</v>
      </c>
      <c r="AY165" s="202" t="s">
        <v>145</v>
      </c>
    </row>
    <row r="166" spans="1:65" s="2" customFormat="1" ht="14.45" customHeight="1">
      <c r="A166" s="34"/>
      <c r="B166" s="35"/>
      <c r="C166" s="173" t="s">
        <v>251</v>
      </c>
      <c r="D166" s="173" t="s">
        <v>147</v>
      </c>
      <c r="E166" s="174" t="s">
        <v>819</v>
      </c>
      <c r="F166" s="175" t="s">
        <v>820</v>
      </c>
      <c r="G166" s="176" t="s">
        <v>287</v>
      </c>
      <c r="H166" s="177">
        <v>12201</v>
      </c>
      <c r="I166" s="178"/>
      <c r="J166" s="179">
        <f>ROUND(I166*H166,2)</f>
        <v>0</v>
      </c>
      <c r="K166" s="175" t="s">
        <v>151</v>
      </c>
      <c r="L166" s="39"/>
      <c r="M166" s="180" t="s">
        <v>19</v>
      </c>
      <c r="N166" s="181" t="s">
        <v>43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152</v>
      </c>
      <c r="AT166" s="184" t="s">
        <v>147</v>
      </c>
      <c r="AU166" s="184" t="s">
        <v>82</v>
      </c>
      <c r="AY166" s="17" t="s">
        <v>145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80</v>
      </c>
      <c r="BK166" s="185">
        <f>ROUND(I166*H166,2)</f>
        <v>0</v>
      </c>
      <c r="BL166" s="17" t="s">
        <v>152</v>
      </c>
      <c r="BM166" s="184" t="s">
        <v>821</v>
      </c>
    </row>
    <row r="167" spans="1:47" s="2" customFormat="1" ht="11.25">
      <c r="A167" s="34"/>
      <c r="B167" s="35"/>
      <c r="C167" s="36"/>
      <c r="D167" s="186" t="s">
        <v>154</v>
      </c>
      <c r="E167" s="36"/>
      <c r="F167" s="187" t="s">
        <v>822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154</v>
      </c>
      <c r="AU167" s="17" t="s">
        <v>82</v>
      </c>
    </row>
    <row r="168" spans="2:51" s="14" customFormat="1" ht="11.25">
      <c r="B168" s="217"/>
      <c r="C168" s="218"/>
      <c r="D168" s="186" t="s">
        <v>158</v>
      </c>
      <c r="E168" s="219" t="s">
        <v>19</v>
      </c>
      <c r="F168" s="220" t="s">
        <v>773</v>
      </c>
      <c r="G168" s="218"/>
      <c r="H168" s="219" t="s">
        <v>19</v>
      </c>
      <c r="I168" s="221"/>
      <c r="J168" s="218"/>
      <c r="K168" s="218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158</v>
      </c>
      <c r="AU168" s="226" t="s">
        <v>82</v>
      </c>
      <c r="AV168" s="14" t="s">
        <v>80</v>
      </c>
      <c r="AW168" s="14" t="s">
        <v>33</v>
      </c>
      <c r="AX168" s="14" t="s">
        <v>72</v>
      </c>
      <c r="AY168" s="226" t="s">
        <v>145</v>
      </c>
    </row>
    <row r="169" spans="2:51" s="13" customFormat="1" ht="11.25">
      <c r="B169" s="192"/>
      <c r="C169" s="193"/>
      <c r="D169" s="186" t="s">
        <v>158</v>
      </c>
      <c r="E169" s="194" t="s">
        <v>19</v>
      </c>
      <c r="F169" s="195" t="s">
        <v>791</v>
      </c>
      <c r="G169" s="193"/>
      <c r="H169" s="196">
        <v>7860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158</v>
      </c>
      <c r="AU169" s="202" t="s">
        <v>82</v>
      </c>
      <c r="AV169" s="13" t="s">
        <v>82</v>
      </c>
      <c r="AW169" s="13" t="s">
        <v>33</v>
      </c>
      <c r="AX169" s="13" t="s">
        <v>72</v>
      </c>
      <c r="AY169" s="202" t="s">
        <v>145</v>
      </c>
    </row>
    <row r="170" spans="2:51" s="13" customFormat="1" ht="11.25">
      <c r="B170" s="192"/>
      <c r="C170" s="193"/>
      <c r="D170" s="186" t="s">
        <v>158</v>
      </c>
      <c r="E170" s="194" t="s">
        <v>19</v>
      </c>
      <c r="F170" s="195" t="s">
        <v>774</v>
      </c>
      <c r="G170" s="193"/>
      <c r="H170" s="196">
        <v>2657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158</v>
      </c>
      <c r="AU170" s="202" t="s">
        <v>82</v>
      </c>
      <c r="AV170" s="13" t="s">
        <v>82</v>
      </c>
      <c r="AW170" s="13" t="s">
        <v>33</v>
      </c>
      <c r="AX170" s="13" t="s">
        <v>72</v>
      </c>
      <c r="AY170" s="202" t="s">
        <v>145</v>
      </c>
    </row>
    <row r="171" spans="2:51" s="13" customFormat="1" ht="11.25">
      <c r="B171" s="192"/>
      <c r="C171" s="193"/>
      <c r="D171" s="186" t="s">
        <v>158</v>
      </c>
      <c r="E171" s="194" t="s">
        <v>19</v>
      </c>
      <c r="F171" s="195" t="s">
        <v>784</v>
      </c>
      <c r="G171" s="193"/>
      <c r="H171" s="196">
        <v>330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158</v>
      </c>
      <c r="AU171" s="202" t="s">
        <v>82</v>
      </c>
      <c r="AV171" s="13" t="s">
        <v>82</v>
      </c>
      <c r="AW171" s="13" t="s">
        <v>33</v>
      </c>
      <c r="AX171" s="13" t="s">
        <v>72</v>
      </c>
      <c r="AY171" s="202" t="s">
        <v>145</v>
      </c>
    </row>
    <row r="172" spans="2:51" s="13" customFormat="1" ht="11.25">
      <c r="B172" s="192"/>
      <c r="C172" s="193"/>
      <c r="D172" s="186" t="s">
        <v>158</v>
      </c>
      <c r="E172" s="194" t="s">
        <v>19</v>
      </c>
      <c r="F172" s="195" t="s">
        <v>785</v>
      </c>
      <c r="G172" s="193"/>
      <c r="H172" s="196">
        <v>725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158</v>
      </c>
      <c r="AU172" s="202" t="s">
        <v>82</v>
      </c>
      <c r="AV172" s="13" t="s">
        <v>82</v>
      </c>
      <c r="AW172" s="13" t="s">
        <v>33</v>
      </c>
      <c r="AX172" s="13" t="s">
        <v>72</v>
      </c>
      <c r="AY172" s="202" t="s">
        <v>145</v>
      </c>
    </row>
    <row r="173" spans="2:51" s="13" customFormat="1" ht="11.25">
      <c r="B173" s="192"/>
      <c r="C173" s="193"/>
      <c r="D173" s="186" t="s">
        <v>158</v>
      </c>
      <c r="E173" s="194" t="s">
        <v>19</v>
      </c>
      <c r="F173" s="195" t="s">
        <v>796</v>
      </c>
      <c r="G173" s="193"/>
      <c r="H173" s="196">
        <v>108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158</v>
      </c>
      <c r="AU173" s="202" t="s">
        <v>82</v>
      </c>
      <c r="AV173" s="13" t="s">
        <v>82</v>
      </c>
      <c r="AW173" s="13" t="s">
        <v>33</v>
      </c>
      <c r="AX173" s="13" t="s">
        <v>72</v>
      </c>
      <c r="AY173" s="202" t="s">
        <v>145</v>
      </c>
    </row>
    <row r="174" spans="2:51" s="13" customFormat="1" ht="11.25">
      <c r="B174" s="192"/>
      <c r="C174" s="193"/>
      <c r="D174" s="186" t="s">
        <v>158</v>
      </c>
      <c r="E174" s="194" t="s">
        <v>19</v>
      </c>
      <c r="F174" s="195" t="s">
        <v>786</v>
      </c>
      <c r="G174" s="193"/>
      <c r="H174" s="196">
        <v>97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158</v>
      </c>
      <c r="AU174" s="202" t="s">
        <v>82</v>
      </c>
      <c r="AV174" s="13" t="s">
        <v>82</v>
      </c>
      <c r="AW174" s="13" t="s">
        <v>33</v>
      </c>
      <c r="AX174" s="13" t="s">
        <v>72</v>
      </c>
      <c r="AY174" s="202" t="s">
        <v>145</v>
      </c>
    </row>
    <row r="175" spans="2:51" s="13" customFormat="1" ht="11.25">
      <c r="B175" s="192"/>
      <c r="C175" s="193"/>
      <c r="D175" s="186" t="s">
        <v>158</v>
      </c>
      <c r="E175" s="194" t="s">
        <v>19</v>
      </c>
      <c r="F175" s="195" t="s">
        <v>797</v>
      </c>
      <c r="G175" s="193"/>
      <c r="H175" s="196">
        <v>196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158</v>
      </c>
      <c r="AU175" s="202" t="s">
        <v>82</v>
      </c>
      <c r="AV175" s="13" t="s">
        <v>82</v>
      </c>
      <c r="AW175" s="13" t="s">
        <v>33</v>
      </c>
      <c r="AX175" s="13" t="s">
        <v>72</v>
      </c>
      <c r="AY175" s="202" t="s">
        <v>145</v>
      </c>
    </row>
    <row r="176" spans="2:51" s="13" customFormat="1" ht="11.25">
      <c r="B176" s="192"/>
      <c r="C176" s="193"/>
      <c r="D176" s="186" t="s">
        <v>158</v>
      </c>
      <c r="E176" s="194" t="s">
        <v>19</v>
      </c>
      <c r="F176" s="195" t="s">
        <v>779</v>
      </c>
      <c r="G176" s="193"/>
      <c r="H176" s="196">
        <v>228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158</v>
      </c>
      <c r="AU176" s="202" t="s">
        <v>82</v>
      </c>
      <c r="AV176" s="13" t="s">
        <v>82</v>
      </c>
      <c r="AW176" s="13" t="s">
        <v>33</v>
      </c>
      <c r="AX176" s="13" t="s">
        <v>72</v>
      </c>
      <c r="AY176" s="202" t="s">
        <v>145</v>
      </c>
    </row>
    <row r="177" spans="2:63" s="12" customFormat="1" ht="22.9" customHeight="1">
      <c r="B177" s="157"/>
      <c r="C177" s="158"/>
      <c r="D177" s="159" t="s">
        <v>71</v>
      </c>
      <c r="E177" s="171" t="s">
        <v>327</v>
      </c>
      <c r="F177" s="171" t="s">
        <v>328</v>
      </c>
      <c r="G177" s="158"/>
      <c r="H177" s="158"/>
      <c r="I177" s="161"/>
      <c r="J177" s="172">
        <f>BK177</f>
        <v>0</v>
      </c>
      <c r="K177" s="158"/>
      <c r="L177" s="163"/>
      <c r="M177" s="164"/>
      <c r="N177" s="165"/>
      <c r="O177" s="165"/>
      <c r="P177" s="166">
        <f>SUM(P178:P181)</f>
        <v>0</v>
      </c>
      <c r="Q177" s="165"/>
      <c r="R177" s="166">
        <f>SUM(R178:R181)</f>
        <v>0</v>
      </c>
      <c r="S177" s="165"/>
      <c r="T177" s="167">
        <f>SUM(T178:T181)</f>
        <v>0</v>
      </c>
      <c r="AR177" s="168" t="s">
        <v>80</v>
      </c>
      <c r="AT177" s="169" t="s">
        <v>71</v>
      </c>
      <c r="AU177" s="169" t="s">
        <v>80</v>
      </c>
      <c r="AY177" s="168" t="s">
        <v>145</v>
      </c>
      <c r="BK177" s="170">
        <f>SUM(BK178:BK181)</f>
        <v>0</v>
      </c>
    </row>
    <row r="178" spans="1:65" s="2" customFormat="1" ht="14.45" customHeight="1">
      <c r="A178" s="34"/>
      <c r="B178" s="35"/>
      <c r="C178" s="173" t="s">
        <v>256</v>
      </c>
      <c r="D178" s="173" t="s">
        <v>147</v>
      </c>
      <c r="E178" s="174" t="s">
        <v>704</v>
      </c>
      <c r="F178" s="175" t="s">
        <v>705</v>
      </c>
      <c r="G178" s="176" t="s">
        <v>308</v>
      </c>
      <c r="H178" s="177">
        <v>10.28</v>
      </c>
      <c r="I178" s="178"/>
      <c r="J178" s="179">
        <f>ROUND(I178*H178,2)</f>
        <v>0</v>
      </c>
      <c r="K178" s="175" t="s">
        <v>151</v>
      </c>
      <c r="L178" s="39"/>
      <c r="M178" s="180" t="s">
        <v>19</v>
      </c>
      <c r="N178" s="181" t="s">
        <v>43</v>
      </c>
      <c r="O178" s="64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4" t="s">
        <v>152</v>
      </c>
      <c r="AT178" s="184" t="s">
        <v>147</v>
      </c>
      <c r="AU178" s="184" t="s">
        <v>82</v>
      </c>
      <c r="AY178" s="17" t="s">
        <v>145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7" t="s">
        <v>80</v>
      </c>
      <c r="BK178" s="185">
        <f>ROUND(I178*H178,2)</f>
        <v>0</v>
      </c>
      <c r="BL178" s="17" t="s">
        <v>152</v>
      </c>
      <c r="BM178" s="184" t="s">
        <v>823</v>
      </c>
    </row>
    <row r="179" spans="1:47" s="2" customFormat="1" ht="19.5">
      <c r="A179" s="34"/>
      <c r="B179" s="35"/>
      <c r="C179" s="36"/>
      <c r="D179" s="186" t="s">
        <v>154</v>
      </c>
      <c r="E179" s="36"/>
      <c r="F179" s="187" t="s">
        <v>707</v>
      </c>
      <c r="G179" s="36"/>
      <c r="H179" s="36"/>
      <c r="I179" s="188"/>
      <c r="J179" s="36"/>
      <c r="K179" s="36"/>
      <c r="L179" s="39"/>
      <c r="M179" s="189"/>
      <c r="N179" s="190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154</v>
      </c>
      <c r="AU179" s="17" t="s">
        <v>82</v>
      </c>
    </row>
    <row r="180" spans="1:65" s="2" customFormat="1" ht="14.45" customHeight="1">
      <c r="A180" s="34"/>
      <c r="B180" s="35"/>
      <c r="C180" s="173" t="s">
        <v>261</v>
      </c>
      <c r="D180" s="173" t="s">
        <v>147</v>
      </c>
      <c r="E180" s="174" t="s">
        <v>709</v>
      </c>
      <c r="F180" s="175" t="s">
        <v>710</v>
      </c>
      <c r="G180" s="176" t="s">
        <v>308</v>
      </c>
      <c r="H180" s="177">
        <v>10.28</v>
      </c>
      <c r="I180" s="178"/>
      <c r="J180" s="179">
        <f>ROUND(I180*H180,2)</f>
        <v>0</v>
      </c>
      <c r="K180" s="175" t="s">
        <v>151</v>
      </c>
      <c r="L180" s="39"/>
      <c r="M180" s="180" t="s">
        <v>19</v>
      </c>
      <c r="N180" s="181" t="s">
        <v>43</v>
      </c>
      <c r="O180" s="64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152</v>
      </c>
      <c r="AT180" s="184" t="s">
        <v>147</v>
      </c>
      <c r="AU180" s="184" t="s">
        <v>82</v>
      </c>
      <c r="AY180" s="17" t="s">
        <v>145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80</v>
      </c>
      <c r="BK180" s="185">
        <f>ROUND(I180*H180,2)</f>
        <v>0</v>
      </c>
      <c r="BL180" s="17" t="s">
        <v>152</v>
      </c>
      <c r="BM180" s="184" t="s">
        <v>824</v>
      </c>
    </row>
    <row r="181" spans="1:47" s="2" customFormat="1" ht="19.5">
      <c r="A181" s="34"/>
      <c r="B181" s="35"/>
      <c r="C181" s="36"/>
      <c r="D181" s="186" t="s">
        <v>154</v>
      </c>
      <c r="E181" s="36"/>
      <c r="F181" s="187" t="s">
        <v>712</v>
      </c>
      <c r="G181" s="36"/>
      <c r="H181" s="36"/>
      <c r="I181" s="188"/>
      <c r="J181" s="36"/>
      <c r="K181" s="36"/>
      <c r="L181" s="39"/>
      <c r="M181" s="213"/>
      <c r="N181" s="214"/>
      <c r="O181" s="215"/>
      <c r="P181" s="215"/>
      <c r="Q181" s="215"/>
      <c r="R181" s="215"/>
      <c r="S181" s="215"/>
      <c r="T181" s="21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154</v>
      </c>
      <c r="AU181" s="17" t="s">
        <v>82</v>
      </c>
    </row>
    <row r="182" spans="1:31" s="2" customFormat="1" ht="6.95" customHeight="1">
      <c r="A182" s="34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39"/>
      <c r="M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sheetProtection algorithmName="SHA-512" hashValue="wIpfRlHAjjxzqaFkQebxOU6HDXtDw4KsW+44mrikv0EJEi9QL5IWzzKj87kYfkmb8QOkD0qHTCngCKagPQxTWQ==" saltValue="onOwuG+Ly6jp4pypmZxE3dNPFx4KHQhRWFqf+sBAgkcj6Wu/qyQZhXk7Yam8i9jQ70/RzzAbzMBvEx2BOlwBjA==" spinCount="100000" sheet="1" objects="1" scenarios="1" formatColumns="0" formatRows="0" autoFilter="0"/>
  <autoFilter ref="C82:K18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91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825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ROUND(J88,2)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ROUND((SUM(BE88:BE375)),2)</f>
        <v>0</v>
      </c>
      <c r="G33" s="34"/>
      <c r="H33" s="34"/>
      <c r="I33" s="118">
        <v>0.21</v>
      </c>
      <c r="J33" s="117">
        <f>ROUND(((SUM(BE88:BE375))*I33),2)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ROUND((SUM(BF88:BF375)),2)</f>
        <v>0</v>
      </c>
      <c r="G34" s="34"/>
      <c r="H34" s="34"/>
      <c r="I34" s="118">
        <v>0.15</v>
      </c>
      <c r="J34" s="117">
        <f>ROUND(((SUM(BF88:BF375))*I34),2)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ROUND((SUM(BG88:BG375)),2)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ROUND((SUM(BH88:BH375)),2)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ROUND((SUM(BI88:BI375)),2)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101.103 - Provizorní dopravní značení, DIO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826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2:12" s="10" customFormat="1" ht="19.9" customHeight="1">
      <c r="B62" s="140"/>
      <c r="C62" s="141"/>
      <c r="D62" s="142" t="s">
        <v>335</v>
      </c>
      <c r="E62" s="143"/>
      <c r="F62" s="143"/>
      <c r="G62" s="143"/>
      <c r="H62" s="143"/>
      <c r="I62" s="143"/>
      <c r="J62" s="144">
        <f>J100</f>
        <v>0</v>
      </c>
      <c r="K62" s="141"/>
      <c r="L62" s="145"/>
    </row>
    <row r="63" spans="2:12" s="10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3"/>
      <c r="J63" s="144">
        <f>J112</f>
        <v>0</v>
      </c>
      <c r="K63" s="141"/>
      <c r="L63" s="145"/>
    </row>
    <row r="64" spans="2:12" s="10" customFormat="1" ht="19.9" customHeight="1">
      <c r="B64" s="140"/>
      <c r="C64" s="141"/>
      <c r="D64" s="142" t="s">
        <v>127</v>
      </c>
      <c r="E64" s="143"/>
      <c r="F64" s="143"/>
      <c r="G64" s="143"/>
      <c r="H64" s="143"/>
      <c r="I64" s="143"/>
      <c r="J64" s="144">
        <f>J117</f>
        <v>0</v>
      </c>
      <c r="K64" s="141"/>
      <c r="L64" s="145"/>
    </row>
    <row r="65" spans="2:12" s="10" customFormat="1" ht="19.9" customHeight="1">
      <c r="B65" s="140"/>
      <c r="C65" s="141"/>
      <c r="D65" s="142" t="s">
        <v>128</v>
      </c>
      <c r="E65" s="143"/>
      <c r="F65" s="143"/>
      <c r="G65" s="143"/>
      <c r="H65" s="143"/>
      <c r="I65" s="143"/>
      <c r="J65" s="144">
        <f>J254</f>
        <v>0</v>
      </c>
      <c r="K65" s="141"/>
      <c r="L65" s="145"/>
    </row>
    <row r="66" spans="2:12" s="10" customFormat="1" ht="19.9" customHeight="1">
      <c r="B66" s="140"/>
      <c r="C66" s="141"/>
      <c r="D66" s="142" t="s">
        <v>129</v>
      </c>
      <c r="E66" s="143"/>
      <c r="F66" s="143"/>
      <c r="G66" s="143"/>
      <c r="H66" s="143"/>
      <c r="I66" s="143"/>
      <c r="J66" s="144">
        <f>J263</f>
        <v>0</v>
      </c>
      <c r="K66" s="141"/>
      <c r="L66" s="145"/>
    </row>
    <row r="67" spans="2:12" s="9" customFormat="1" ht="24.95" customHeight="1">
      <c r="B67" s="134"/>
      <c r="C67" s="135"/>
      <c r="D67" s="136" t="s">
        <v>827</v>
      </c>
      <c r="E67" s="137"/>
      <c r="F67" s="137"/>
      <c r="G67" s="137"/>
      <c r="H67" s="137"/>
      <c r="I67" s="137"/>
      <c r="J67" s="138">
        <f>J266</f>
        <v>0</v>
      </c>
      <c r="K67" s="135"/>
      <c r="L67" s="139"/>
    </row>
    <row r="68" spans="2:12" s="10" customFormat="1" ht="19.9" customHeight="1">
      <c r="B68" s="140"/>
      <c r="C68" s="141"/>
      <c r="D68" s="142" t="s">
        <v>127</v>
      </c>
      <c r="E68" s="143"/>
      <c r="F68" s="143"/>
      <c r="G68" s="143"/>
      <c r="H68" s="143"/>
      <c r="I68" s="143"/>
      <c r="J68" s="144">
        <f>J267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130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60" t="str">
        <f>E7</f>
        <v>Přeložka silnice II/187 – Číhaň - Kolinec</v>
      </c>
      <c r="F78" s="361"/>
      <c r="G78" s="361"/>
      <c r="H78" s="361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117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17" t="str">
        <f>E9</f>
        <v>SO 101.103 - Provizorní dopravní značení, DIO</v>
      </c>
      <c r="F80" s="362"/>
      <c r="G80" s="362"/>
      <c r="H80" s="362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6"/>
      <c r="E82" s="36"/>
      <c r="F82" s="27" t="str">
        <f>F12</f>
        <v>mezi obcemi Číhaň – Kolinec</v>
      </c>
      <c r="G82" s="36"/>
      <c r="H82" s="36"/>
      <c r="I82" s="29" t="s">
        <v>23</v>
      </c>
      <c r="J82" s="59" t="str">
        <f>IF(J12="","",J12)</f>
        <v>31. 1. 2020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25</v>
      </c>
      <c r="D84" s="36"/>
      <c r="E84" s="36"/>
      <c r="F84" s="27" t="str">
        <f>E15</f>
        <v>SÚS Plzeňského kraje</v>
      </c>
      <c r="G84" s="36"/>
      <c r="H84" s="36"/>
      <c r="I84" s="29" t="s">
        <v>31</v>
      </c>
      <c r="J84" s="32" t="str">
        <f>E21</f>
        <v>VIN Consult, s. r. o.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29</v>
      </c>
      <c r="D85" s="36"/>
      <c r="E85" s="36"/>
      <c r="F85" s="27" t="str">
        <f>IF(E18="","",E18)</f>
        <v>Vyplň údaj</v>
      </c>
      <c r="G85" s="36"/>
      <c r="H85" s="36"/>
      <c r="I85" s="29" t="s">
        <v>34</v>
      </c>
      <c r="J85" s="32" t="str">
        <f>E24</f>
        <v xml:space="preserve"> 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46"/>
      <c r="B87" s="147"/>
      <c r="C87" s="148" t="s">
        <v>131</v>
      </c>
      <c r="D87" s="149" t="s">
        <v>57</v>
      </c>
      <c r="E87" s="149" t="s">
        <v>53</v>
      </c>
      <c r="F87" s="149" t="s">
        <v>54</v>
      </c>
      <c r="G87" s="149" t="s">
        <v>132</v>
      </c>
      <c r="H87" s="149" t="s">
        <v>133</v>
      </c>
      <c r="I87" s="149" t="s">
        <v>134</v>
      </c>
      <c r="J87" s="149" t="s">
        <v>122</v>
      </c>
      <c r="K87" s="150" t="s">
        <v>135</v>
      </c>
      <c r="L87" s="151"/>
      <c r="M87" s="68" t="s">
        <v>19</v>
      </c>
      <c r="N87" s="69" t="s">
        <v>42</v>
      </c>
      <c r="O87" s="69" t="s">
        <v>136</v>
      </c>
      <c r="P87" s="69" t="s">
        <v>137</v>
      </c>
      <c r="Q87" s="69" t="s">
        <v>138</v>
      </c>
      <c r="R87" s="69" t="s">
        <v>139</v>
      </c>
      <c r="S87" s="69" t="s">
        <v>140</v>
      </c>
      <c r="T87" s="70" t="s">
        <v>141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3" s="2" customFormat="1" ht="22.9" customHeight="1">
      <c r="A88" s="34"/>
      <c r="B88" s="35"/>
      <c r="C88" s="75" t="s">
        <v>142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P89+P266</f>
        <v>0</v>
      </c>
      <c r="Q88" s="72"/>
      <c r="R88" s="154">
        <f>R89+R266</f>
        <v>175.16434999999998</v>
      </c>
      <c r="S88" s="72"/>
      <c r="T88" s="155">
        <f>T89+T266</f>
        <v>422.4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71</v>
      </c>
      <c r="AU88" s="17" t="s">
        <v>123</v>
      </c>
      <c r="BK88" s="156">
        <f>BK89+BK266</f>
        <v>0</v>
      </c>
    </row>
    <row r="89" spans="2:63" s="12" customFormat="1" ht="25.9" customHeight="1">
      <c r="B89" s="157"/>
      <c r="C89" s="158"/>
      <c r="D89" s="159" t="s">
        <v>71</v>
      </c>
      <c r="E89" s="160" t="s">
        <v>828</v>
      </c>
      <c r="F89" s="160" t="s">
        <v>829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P90+P100+P112+P117+P254+P263</f>
        <v>0</v>
      </c>
      <c r="Q89" s="165"/>
      <c r="R89" s="166">
        <f>R90+R100+R112+R117+R254+R263</f>
        <v>175.16434999999998</v>
      </c>
      <c r="S89" s="165"/>
      <c r="T89" s="167">
        <f>T90+T100+T112+T117+T254+T263</f>
        <v>422.4</v>
      </c>
      <c r="AR89" s="168" t="s">
        <v>178</v>
      </c>
      <c r="AT89" s="169" t="s">
        <v>71</v>
      </c>
      <c r="AU89" s="169" t="s">
        <v>72</v>
      </c>
      <c r="AY89" s="168" t="s">
        <v>145</v>
      </c>
      <c r="BK89" s="170">
        <f>BK90+BK100+BK112+BK117+BK254+BK263</f>
        <v>0</v>
      </c>
    </row>
    <row r="90" spans="2:63" s="12" customFormat="1" ht="22.9" customHeight="1">
      <c r="B90" s="157"/>
      <c r="C90" s="158"/>
      <c r="D90" s="159" t="s">
        <v>71</v>
      </c>
      <c r="E90" s="171" t="s">
        <v>80</v>
      </c>
      <c r="F90" s="171" t="s">
        <v>146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SUM(P91:P99)</f>
        <v>0</v>
      </c>
      <c r="Q90" s="165"/>
      <c r="R90" s="166">
        <f>SUM(R91:R99)</f>
        <v>0</v>
      </c>
      <c r="S90" s="165"/>
      <c r="T90" s="167">
        <f>SUM(T91:T99)</f>
        <v>422.4</v>
      </c>
      <c r="AR90" s="168" t="s">
        <v>80</v>
      </c>
      <c r="AT90" s="169" t="s">
        <v>71</v>
      </c>
      <c r="AU90" s="169" t="s">
        <v>80</v>
      </c>
      <c r="AY90" s="168" t="s">
        <v>145</v>
      </c>
      <c r="BK90" s="170">
        <f>SUM(BK91:BK99)</f>
        <v>0</v>
      </c>
    </row>
    <row r="91" spans="1:65" s="2" customFormat="1" ht="14.45" customHeight="1">
      <c r="A91" s="34"/>
      <c r="B91" s="35"/>
      <c r="C91" s="173" t="s">
        <v>80</v>
      </c>
      <c r="D91" s="173" t="s">
        <v>147</v>
      </c>
      <c r="E91" s="174" t="s">
        <v>271</v>
      </c>
      <c r="F91" s="175" t="s">
        <v>272</v>
      </c>
      <c r="G91" s="176" t="s">
        <v>150</v>
      </c>
      <c r="H91" s="177">
        <v>960</v>
      </c>
      <c r="I91" s="178"/>
      <c r="J91" s="179">
        <f>ROUND(I91*H91,2)</f>
        <v>0</v>
      </c>
      <c r="K91" s="175" t="s">
        <v>151</v>
      </c>
      <c r="L91" s="39"/>
      <c r="M91" s="180" t="s">
        <v>19</v>
      </c>
      <c r="N91" s="181" t="s">
        <v>43</v>
      </c>
      <c r="O91" s="64"/>
      <c r="P91" s="182">
        <f>O91*H91</f>
        <v>0</v>
      </c>
      <c r="Q91" s="182">
        <v>0</v>
      </c>
      <c r="R91" s="182">
        <f>Q91*H91</f>
        <v>0</v>
      </c>
      <c r="S91" s="182">
        <v>0.44</v>
      </c>
      <c r="T91" s="183">
        <f>S91*H91</f>
        <v>422.4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4" t="s">
        <v>152</v>
      </c>
      <c r="AT91" s="184" t="s">
        <v>147</v>
      </c>
      <c r="AU91" s="184" t="s">
        <v>82</v>
      </c>
      <c r="AY91" s="17" t="s">
        <v>145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7" t="s">
        <v>80</v>
      </c>
      <c r="BK91" s="185">
        <f>ROUND(I91*H91,2)</f>
        <v>0</v>
      </c>
      <c r="BL91" s="17" t="s">
        <v>152</v>
      </c>
      <c r="BM91" s="184" t="s">
        <v>830</v>
      </c>
    </row>
    <row r="92" spans="1:47" s="2" customFormat="1" ht="19.5">
      <c r="A92" s="34"/>
      <c r="B92" s="35"/>
      <c r="C92" s="36"/>
      <c r="D92" s="186" t="s">
        <v>154</v>
      </c>
      <c r="E92" s="36"/>
      <c r="F92" s="187" t="s">
        <v>274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154</v>
      </c>
      <c r="AU92" s="17" t="s">
        <v>82</v>
      </c>
    </row>
    <row r="93" spans="2:51" s="14" customFormat="1" ht="11.25">
      <c r="B93" s="217"/>
      <c r="C93" s="218"/>
      <c r="D93" s="186" t="s">
        <v>158</v>
      </c>
      <c r="E93" s="219" t="s">
        <v>19</v>
      </c>
      <c r="F93" s="220" t="s">
        <v>831</v>
      </c>
      <c r="G93" s="218"/>
      <c r="H93" s="219" t="s">
        <v>19</v>
      </c>
      <c r="I93" s="221"/>
      <c r="J93" s="218"/>
      <c r="K93" s="218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158</v>
      </c>
      <c r="AU93" s="226" t="s">
        <v>82</v>
      </c>
      <c r="AV93" s="14" t="s">
        <v>80</v>
      </c>
      <c r="AW93" s="14" t="s">
        <v>33</v>
      </c>
      <c r="AX93" s="14" t="s">
        <v>72</v>
      </c>
      <c r="AY93" s="226" t="s">
        <v>145</v>
      </c>
    </row>
    <row r="94" spans="2:51" s="13" customFormat="1" ht="11.25">
      <c r="B94" s="192"/>
      <c r="C94" s="193"/>
      <c r="D94" s="186" t="s">
        <v>158</v>
      </c>
      <c r="E94" s="194" t="s">
        <v>19</v>
      </c>
      <c r="F94" s="195" t="s">
        <v>832</v>
      </c>
      <c r="G94" s="193"/>
      <c r="H94" s="196">
        <v>960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158</v>
      </c>
      <c r="AU94" s="202" t="s">
        <v>82</v>
      </c>
      <c r="AV94" s="13" t="s">
        <v>82</v>
      </c>
      <c r="AW94" s="13" t="s">
        <v>33</v>
      </c>
      <c r="AX94" s="13" t="s">
        <v>72</v>
      </c>
      <c r="AY94" s="202" t="s">
        <v>145</v>
      </c>
    </row>
    <row r="95" spans="1:65" s="2" customFormat="1" ht="14.45" customHeight="1">
      <c r="A95" s="34"/>
      <c r="B95" s="35"/>
      <c r="C95" s="173" t="s">
        <v>82</v>
      </c>
      <c r="D95" s="173" t="s">
        <v>147</v>
      </c>
      <c r="E95" s="174" t="s">
        <v>833</v>
      </c>
      <c r="F95" s="175" t="s">
        <v>834</v>
      </c>
      <c r="G95" s="176" t="s">
        <v>150</v>
      </c>
      <c r="H95" s="177">
        <v>870</v>
      </c>
      <c r="I95" s="178"/>
      <c r="J95" s="179">
        <f>ROUND(I95*H95,2)</f>
        <v>0</v>
      </c>
      <c r="K95" s="175" t="s">
        <v>151</v>
      </c>
      <c r="L95" s="39"/>
      <c r="M95" s="180" t="s">
        <v>19</v>
      </c>
      <c r="N95" s="181" t="s">
        <v>43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152</v>
      </c>
      <c r="AT95" s="184" t="s">
        <v>147</v>
      </c>
      <c r="AU95" s="184" t="s">
        <v>82</v>
      </c>
      <c r="AY95" s="17" t="s">
        <v>145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80</v>
      </c>
      <c r="BK95" s="185">
        <f>ROUND(I95*H95,2)</f>
        <v>0</v>
      </c>
      <c r="BL95" s="17" t="s">
        <v>152</v>
      </c>
      <c r="BM95" s="184" t="s">
        <v>835</v>
      </c>
    </row>
    <row r="96" spans="1:47" s="2" customFormat="1" ht="19.5">
      <c r="A96" s="34"/>
      <c r="B96" s="35"/>
      <c r="C96" s="36"/>
      <c r="D96" s="186" t="s">
        <v>154</v>
      </c>
      <c r="E96" s="36"/>
      <c r="F96" s="187" t="s">
        <v>836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154</v>
      </c>
      <c r="AU96" s="17" t="s">
        <v>82</v>
      </c>
    </row>
    <row r="97" spans="1:47" s="2" customFormat="1" ht="19.5">
      <c r="A97" s="34"/>
      <c r="B97" s="35"/>
      <c r="C97" s="36"/>
      <c r="D97" s="186" t="s">
        <v>156</v>
      </c>
      <c r="E97" s="36"/>
      <c r="F97" s="191" t="s">
        <v>837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156</v>
      </c>
      <c r="AU97" s="17" t="s">
        <v>82</v>
      </c>
    </row>
    <row r="98" spans="2:51" s="14" customFormat="1" ht="11.25">
      <c r="B98" s="217"/>
      <c r="C98" s="218"/>
      <c r="D98" s="186" t="s">
        <v>158</v>
      </c>
      <c r="E98" s="219" t="s">
        <v>19</v>
      </c>
      <c r="F98" s="220" t="s">
        <v>831</v>
      </c>
      <c r="G98" s="218"/>
      <c r="H98" s="219" t="s">
        <v>19</v>
      </c>
      <c r="I98" s="221"/>
      <c r="J98" s="218"/>
      <c r="K98" s="218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158</v>
      </c>
      <c r="AU98" s="226" t="s">
        <v>82</v>
      </c>
      <c r="AV98" s="14" t="s">
        <v>80</v>
      </c>
      <c r="AW98" s="14" t="s">
        <v>33</v>
      </c>
      <c r="AX98" s="14" t="s">
        <v>72</v>
      </c>
      <c r="AY98" s="226" t="s">
        <v>145</v>
      </c>
    </row>
    <row r="99" spans="2:51" s="13" customFormat="1" ht="11.25">
      <c r="B99" s="192"/>
      <c r="C99" s="193"/>
      <c r="D99" s="186" t="s">
        <v>158</v>
      </c>
      <c r="E99" s="194" t="s">
        <v>19</v>
      </c>
      <c r="F99" s="195" t="s">
        <v>838</v>
      </c>
      <c r="G99" s="193"/>
      <c r="H99" s="196">
        <v>870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158</v>
      </c>
      <c r="AU99" s="202" t="s">
        <v>82</v>
      </c>
      <c r="AV99" s="13" t="s">
        <v>82</v>
      </c>
      <c r="AW99" s="13" t="s">
        <v>33</v>
      </c>
      <c r="AX99" s="13" t="s">
        <v>72</v>
      </c>
      <c r="AY99" s="202" t="s">
        <v>145</v>
      </c>
    </row>
    <row r="100" spans="2:63" s="12" customFormat="1" ht="22.9" customHeight="1">
      <c r="B100" s="157"/>
      <c r="C100" s="158"/>
      <c r="D100" s="159" t="s">
        <v>71</v>
      </c>
      <c r="E100" s="171" t="s">
        <v>82</v>
      </c>
      <c r="F100" s="171" t="s">
        <v>397</v>
      </c>
      <c r="G100" s="158"/>
      <c r="H100" s="158"/>
      <c r="I100" s="161"/>
      <c r="J100" s="172">
        <f>BK100</f>
        <v>0</v>
      </c>
      <c r="K100" s="158"/>
      <c r="L100" s="163"/>
      <c r="M100" s="164"/>
      <c r="N100" s="165"/>
      <c r="O100" s="165"/>
      <c r="P100" s="166">
        <f>SUM(P101:P111)</f>
        <v>0</v>
      </c>
      <c r="Q100" s="165"/>
      <c r="R100" s="166">
        <f>SUM(R101:R111)</f>
        <v>175.16</v>
      </c>
      <c r="S100" s="165"/>
      <c r="T100" s="167">
        <f>SUM(T101:T111)</f>
        <v>0</v>
      </c>
      <c r="AR100" s="168" t="s">
        <v>80</v>
      </c>
      <c r="AT100" s="169" t="s">
        <v>71</v>
      </c>
      <c r="AU100" s="169" t="s">
        <v>80</v>
      </c>
      <c r="AY100" s="168" t="s">
        <v>145</v>
      </c>
      <c r="BK100" s="170">
        <f>SUM(BK101:BK111)</f>
        <v>0</v>
      </c>
    </row>
    <row r="101" spans="1:65" s="2" customFormat="1" ht="14.45" customHeight="1">
      <c r="A101" s="34"/>
      <c r="B101" s="35"/>
      <c r="C101" s="173" t="s">
        <v>165</v>
      </c>
      <c r="D101" s="173" t="s">
        <v>147</v>
      </c>
      <c r="E101" s="174" t="s">
        <v>839</v>
      </c>
      <c r="F101" s="175" t="s">
        <v>840</v>
      </c>
      <c r="G101" s="176" t="s">
        <v>150</v>
      </c>
      <c r="H101" s="177">
        <v>870</v>
      </c>
      <c r="I101" s="178"/>
      <c r="J101" s="179">
        <f>ROUND(I101*H101,2)</f>
        <v>0</v>
      </c>
      <c r="K101" s="175" t="s">
        <v>151</v>
      </c>
      <c r="L101" s="39"/>
      <c r="M101" s="180" t="s">
        <v>19</v>
      </c>
      <c r="N101" s="181" t="s">
        <v>43</v>
      </c>
      <c r="O101" s="64"/>
      <c r="P101" s="182">
        <f>O101*H101</f>
        <v>0</v>
      </c>
      <c r="Q101" s="182">
        <v>0.108</v>
      </c>
      <c r="R101" s="182">
        <f>Q101*H101</f>
        <v>93.96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152</v>
      </c>
      <c r="AT101" s="184" t="s">
        <v>147</v>
      </c>
      <c r="AU101" s="184" t="s">
        <v>82</v>
      </c>
      <c r="AY101" s="17" t="s">
        <v>145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80</v>
      </c>
      <c r="BK101" s="185">
        <f>ROUND(I101*H101,2)</f>
        <v>0</v>
      </c>
      <c r="BL101" s="17" t="s">
        <v>152</v>
      </c>
      <c r="BM101" s="184" t="s">
        <v>841</v>
      </c>
    </row>
    <row r="102" spans="1:47" s="2" customFormat="1" ht="11.25">
      <c r="A102" s="34"/>
      <c r="B102" s="35"/>
      <c r="C102" s="36"/>
      <c r="D102" s="186" t="s">
        <v>154</v>
      </c>
      <c r="E102" s="36"/>
      <c r="F102" s="187" t="s">
        <v>842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154</v>
      </c>
      <c r="AU102" s="17" t="s">
        <v>82</v>
      </c>
    </row>
    <row r="103" spans="1:47" s="2" customFormat="1" ht="19.5">
      <c r="A103" s="34"/>
      <c r="B103" s="35"/>
      <c r="C103" s="36"/>
      <c r="D103" s="186" t="s">
        <v>156</v>
      </c>
      <c r="E103" s="36"/>
      <c r="F103" s="191" t="s">
        <v>843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156</v>
      </c>
      <c r="AU103" s="17" t="s">
        <v>82</v>
      </c>
    </row>
    <row r="104" spans="2:51" s="14" customFormat="1" ht="11.25">
      <c r="B104" s="217"/>
      <c r="C104" s="218"/>
      <c r="D104" s="186" t="s">
        <v>158</v>
      </c>
      <c r="E104" s="219" t="s">
        <v>19</v>
      </c>
      <c r="F104" s="220" t="s">
        <v>831</v>
      </c>
      <c r="G104" s="218"/>
      <c r="H104" s="219" t="s">
        <v>19</v>
      </c>
      <c r="I104" s="221"/>
      <c r="J104" s="218"/>
      <c r="K104" s="218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158</v>
      </c>
      <c r="AU104" s="226" t="s">
        <v>82</v>
      </c>
      <c r="AV104" s="14" t="s">
        <v>80</v>
      </c>
      <c r="AW104" s="14" t="s">
        <v>33</v>
      </c>
      <c r="AX104" s="14" t="s">
        <v>72</v>
      </c>
      <c r="AY104" s="226" t="s">
        <v>145</v>
      </c>
    </row>
    <row r="105" spans="2:51" s="13" customFormat="1" ht="11.25">
      <c r="B105" s="192"/>
      <c r="C105" s="193"/>
      <c r="D105" s="186" t="s">
        <v>158</v>
      </c>
      <c r="E105" s="194" t="s">
        <v>19</v>
      </c>
      <c r="F105" s="195" t="s">
        <v>838</v>
      </c>
      <c r="G105" s="193"/>
      <c r="H105" s="196">
        <v>870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158</v>
      </c>
      <c r="AU105" s="202" t="s">
        <v>82</v>
      </c>
      <c r="AV105" s="13" t="s">
        <v>82</v>
      </c>
      <c r="AW105" s="13" t="s">
        <v>33</v>
      </c>
      <c r="AX105" s="13" t="s">
        <v>72</v>
      </c>
      <c r="AY105" s="202" t="s">
        <v>145</v>
      </c>
    </row>
    <row r="106" spans="1:65" s="2" customFormat="1" ht="14.45" customHeight="1">
      <c r="A106" s="34"/>
      <c r="B106" s="35"/>
      <c r="C106" s="203" t="s">
        <v>152</v>
      </c>
      <c r="D106" s="203" t="s">
        <v>292</v>
      </c>
      <c r="E106" s="204" t="s">
        <v>844</v>
      </c>
      <c r="F106" s="205" t="s">
        <v>845</v>
      </c>
      <c r="G106" s="206" t="s">
        <v>173</v>
      </c>
      <c r="H106" s="207">
        <v>72.5</v>
      </c>
      <c r="I106" s="208"/>
      <c r="J106" s="209">
        <f>ROUND(I106*H106,2)</f>
        <v>0</v>
      </c>
      <c r="K106" s="205" t="s">
        <v>151</v>
      </c>
      <c r="L106" s="210"/>
      <c r="M106" s="211" t="s">
        <v>19</v>
      </c>
      <c r="N106" s="212" t="s">
        <v>43</v>
      </c>
      <c r="O106" s="64"/>
      <c r="P106" s="182">
        <f>O106*H106</f>
        <v>0</v>
      </c>
      <c r="Q106" s="182">
        <v>1.12</v>
      </c>
      <c r="R106" s="182">
        <f>Q106*H106</f>
        <v>81.2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196</v>
      </c>
      <c r="AT106" s="184" t="s">
        <v>292</v>
      </c>
      <c r="AU106" s="184" t="s">
        <v>82</v>
      </c>
      <c r="AY106" s="17" t="s">
        <v>145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80</v>
      </c>
      <c r="BK106" s="185">
        <f>ROUND(I106*H106,2)</f>
        <v>0</v>
      </c>
      <c r="BL106" s="17" t="s">
        <v>152</v>
      </c>
      <c r="BM106" s="184" t="s">
        <v>846</v>
      </c>
    </row>
    <row r="107" spans="1:47" s="2" customFormat="1" ht="11.25">
      <c r="A107" s="34"/>
      <c r="B107" s="35"/>
      <c r="C107" s="36"/>
      <c r="D107" s="186" t="s">
        <v>154</v>
      </c>
      <c r="E107" s="36"/>
      <c r="F107" s="187" t="s">
        <v>845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154</v>
      </c>
      <c r="AU107" s="17" t="s">
        <v>82</v>
      </c>
    </row>
    <row r="108" spans="1:47" s="2" customFormat="1" ht="19.5">
      <c r="A108" s="34"/>
      <c r="B108" s="35"/>
      <c r="C108" s="36"/>
      <c r="D108" s="186" t="s">
        <v>156</v>
      </c>
      <c r="E108" s="36"/>
      <c r="F108" s="191" t="s">
        <v>847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156</v>
      </c>
      <c r="AU108" s="17" t="s">
        <v>82</v>
      </c>
    </row>
    <row r="109" spans="2:51" s="14" customFormat="1" ht="11.25">
      <c r="B109" s="217"/>
      <c r="C109" s="218"/>
      <c r="D109" s="186" t="s">
        <v>158</v>
      </c>
      <c r="E109" s="219" t="s">
        <v>19</v>
      </c>
      <c r="F109" s="220" t="s">
        <v>831</v>
      </c>
      <c r="G109" s="218"/>
      <c r="H109" s="219" t="s">
        <v>19</v>
      </c>
      <c r="I109" s="221"/>
      <c r="J109" s="218"/>
      <c r="K109" s="218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158</v>
      </c>
      <c r="AU109" s="226" t="s">
        <v>82</v>
      </c>
      <c r="AV109" s="14" t="s">
        <v>80</v>
      </c>
      <c r="AW109" s="14" t="s">
        <v>33</v>
      </c>
      <c r="AX109" s="14" t="s">
        <v>72</v>
      </c>
      <c r="AY109" s="226" t="s">
        <v>145</v>
      </c>
    </row>
    <row r="110" spans="2:51" s="13" customFormat="1" ht="11.25">
      <c r="B110" s="192"/>
      <c r="C110" s="193"/>
      <c r="D110" s="186" t="s">
        <v>158</v>
      </c>
      <c r="E110" s="194" t="s">
        <v>19</v>
      </c>
      <c r="F110" s="195" t="s">
        <v>848</v>
      </c>
      <c r="G110" s="193"/>
      <c r="H110" s="196">
        <v>145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158</v>
      </c>
      <c r="AU110" s="202" t="s">
        <v>82</v>
      </c>
      <c r="AV110" s="13" t="s">
        <v>82</v>
      </c>
      <c r="AW110" s="13" t="s">
        <v>33</v>
      </c>
      <c r="AX110" s="13" t="s">
        <v>72</v>
      </c>
      <c r="AY110" s="202" t="s">
        <v>145</v>
      </c>
    </row>
    <row r="111" spans="2:51" s="13" customFormat="1" ht="11.25">
      <c r="B111" s="192"/>
      <c r="C111" s="193"/>
      <c r="D111" s="186" t="s">
        <v>158</v>
      </c>
      <c r="E111" s="193"/>
      <c r="F111" s="195" t="s">
        <v>849</v>
      </c>
      <c r="G111" s="193"/>
      <c r="H111" s="196">
        <v>72.5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158</v>
      </c>
      <c r="AU111" s="202" t="s">
        <v>82</v>
      </c>
      <c r="AV111" s="13" t="s">
        <v>82</v>
      </c>
      <c r="AW111" s="13" t="s">
        <v>4</v>
      </c>
      <c r="AX111" s="13" t="s">
        <v>80</v>
      </c>
      <c r="AY111" s="202" t="s">
        <v>145</v>
      </c>
    </row>
    <row r="112" spans="2:63" s="12" customFormat="1" ht="22.9" customHeight="1">
      <c r="B112" s="157"/>
      <c r="C112" s="158"/>
      <c r="D112" s="159" t="s">
        <v>71</v>
      </c>
      <c r="E112" s="171" t="s">
        <v>178</v>
      </c>
      <c r="F112" s="171" t="s">
        <v>276</v>
      </c>
      <c r="G112" s="158"/>
      <c r="H112" s="158"/>
      <c r="I112" s="161"/>
      <c r="J112" s="172">
        <f>BK112</f>
        <v>0</v>
      </c>
      <c r="K112" s="158"/>
      <c r="L112" s="163"/>
      <c r="M112" s="164"/>
      <c r="N112" s="165"/>
      <c r="O112" s="165"/>
      <c r="P112" s="166">
        <f>SUM(P113:P116)</f>
        <v>0</v>
      </c>
      <c r="Q112" s="165"/>
      <c r="R112" s="166">
        <f>SUM(R113:R116)</f>
        <v>0</v>
      </c>
      <c r="S112" s="165"/>
      <c r="T112" s="167">
        <f>SUM(T113:T116)</f>
        <v>0</v>
      </c>
      <c r="AR112" s="168" t="s">
        <v>80</v>
      </c>
      <c r="AT112" s="169" t="s">
        <v>71</v>
      </c>
      <c r="AU112" s="169" t="s">
        <v>80</v>
      </c>
      <c r="AY112" s="168" t="s">
        <v>145</v>
      </c>
      <c r="BK112" s="170">
        <f>SUM(BK113:BK116)</f>
        <v>0</v>
      </c>
    </row>
    <row r="113" spans="1:65" s="2" customFormat="1" ht="14.45" customHeight="1">
      <c r="A113" s="34"/>
      <c r="B113" s="35"/>
      <c r="C113" s="173" t="s">
        <v>178</v>
      </c>
      <c r="D113" s="173" t="s">
        <v>147</v>
      </c>
      <c r="E113" s="174" t="s">
        <v>278</v>
      </c>
      <c r="F113" s="175" t="s">
        <v>279</v>
      </c>
      <c r="G113" s="176" t="s">
        <v>150</v>
      </c>
      <c r="H113" s="177">
        <v>960</v>
      </c>
      <c r="I113" s="178"/>
      <c r="J113" s="179">
        <f>ROUND(I113*H113,2)</f>
        <v>0</v>
      </c>
      <c r="K113" s="175" t="s">
        <v>151</v>
      </c>
      <c r="L113" s="39"/>
      <c r="M113" s="180" t="s">
        <v>19</v>
      </c>
      <c r="N113" s="181" t="s">
        <v>43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152</v>
      </c>
      <c r="AT113" s="184" t="s">
        <v>147</v>
      </c>
      <c r="AU113" s="184" t="s">
        <v>82</v>
      </c>
      <c r="AY113" s="17" t="s">
        <v>145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80</v>
      </c>
      <c r="BK113" s="185">
        <f>ROUND(I113*H113,2)</f>
        <v>0</v>
      </c>
      <c r="BL113" s="17" t="s">
        <v>152</v>
      </c>
      <c r="BM113" s="184" t="s">
        <v>850</v>
      </c>
    </row>
    <row r="114" spans="1:47" s="2" customFormat="1" ht="11.25">
      <c r="A114" s="34"/>
      <c r="B114" s="35"/>
      <c r="C114" s="36"/>
      <c r="D114" s="186" t="s">
        <v>154</v>
      </c>
      <c r="E114" s="36"/>
      <c r="F114" s="187" t="s">
        <v>281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154</v>
      </c>
      <c r="AU114" s="17" t="s">
        <v>82</v>
      </c>
    </row>
    <row r="115" spans="2:51" s="14" customFormat="1" ht="11.25">
      <c r="B115" s="217"/>
      <c r="C115" s="218"/>
      <c r="D115" s="186" t="s">
        <v>158</v>
      </c>
      <c r="E115" s="219" t="s">
        <v>19</v>
      </c>
      <c r="F115" s="220" t="s">
        <v>831</v>
      </c>
      <c r="G115" s="218"/>
      <c r="H115" s="219" t="s">
        <v>19</v>
      </c>
      <c r="I115" s="221"/>
      <c r="J115" s="218"/>
      <c r="K115" s="218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158</v>
      </c>
      <c r="AU115" s="226" t="s">
        <v>82</v>
      </c>
      <c r="AV115" s="14" t="s">
        <v>80</v>
      </c>
      <c r="AW115" s="14" t="s">
        <v>33</v>
      </c>
      <c r="AX115" s="14" t="s">
        <v>72</v>
      </c>
      <c r="AY115" s="226" t="s">
        <v>145</v>
      </c>
    </row>
    <row r="116" spans="2:51" s="13" customFormat="1" ht="11.25">
      <c r="B116" s="192"/>
      <c r="C116" s="193"/>
      <c r="D116" s="186" t="s">
        <v>158</v>
      </c>
      <c r="E116" s="194" t="s">
        <v>19</v>
      </c>
      <c r="F116" s="195" t="s">
        <v>851</v>
      </c>
      <c r="G116" s="193"/>
      <c r="H116" s="196">
        <v>960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158</v>
      </c>
      <c r="AU116" s="202" t="s">
        <v>82</v>
      </c>
      <c r="AV116" s="13" t="s">
        <v>82</v>
      </c>
      <c r="AW116" s="13" t="s">
        <v>33</v>
      </c>
      <c r="AX116" s="13" t="s">
        <v>72</v>
      </c>
      <c r="AY116" s="202" t="s">
        <v>145</v>
      </c>
    </row>
    <row r="117" spans="2:63" s="12" customFormat="1" ht="22.9" customHeight="1">
      <c r="B117" s="157"/>
      <c r="C117" s="158"/>
      <c r="D117" s="159" t="s">
        <v>71</v>
      </c>
      <c r="E117" s="171" t="s">
        <v>202</v>
      </c>
      <c r="F117" s="171" t="s">
        <v>283</v>
      </c>
      <c r="G117" s="158"/>
      <c r="H117" s="158"/>
      <c r="I117" s="161"/>
      <c r="J117" s="172">
        <f>BK117</f>
        <v>0</v>
      </c>
      <c r="K117" s="158"/>
      <c r="L117" s="163"/>
      <c r="M117" s="164"/>
      <c r="N117" s="165"/>
      <c r="O117" s="165"/>
      <c r="P117" s="166">
        <f>SUM(P118:P253)</f>
        <v>0</v>
      </c>
      <c r="Q117" s="165"/>
      <c r="R117" s="166">
        <f>SUM(R118:R253)</f>
        <v>0.00435</v>
      </c>
      <c r="S117" s="165"/>
      <c r="T117" s="167">
        <f>SUM(T118:T253)</f>
        <v>0</v>
      </c>
      <c r="AR117" s="168" t="s">
        <v>80</v>
      </c>
      <c r="AT117" s="169" t="s">
        <v>71</v>
      </c>
      <c r="AU117" s="169" t="s">
        <v>80</v>
      </c>
      <c r="AY117" s="168" t="s">
        <v>145</v>
      </c>
      <c r="BK117" s="170">
        <f>SUM(BK118:BK253)</f>
        <v>0</v>
      </c>
    </row>
    <row r="118" spans="1:65" s="2" customFormat="1" ht="14.45" customHeight="1">
      <c r="A118" s="34"/>
      <c r="B118" s="35"/>
      <c r="C118" s="173" t="s">
        <v>184</v>
      </c>
      <c r="D118" s="173" t="s">
        <v>147</v>
      </c>
      <c r="E118" s="174" t="s">
        <v>852</v>
      </c>
      <c r="F118" s="175" t="s">
        <v>853</v>
      </c>
      <c r="G118" s="176" t="s">
        <v>173</v>
      </c>
      <c r="H118" s="177">
        <v>4</v>
      </c>
      <c r="I118" s="178"/>
      <c r="J118" s="179">
        <f>ROUND(I118*H118,2)</f>
        <v>0</v>
      </c>
      <c r="K118" s="175" t="s">
        <v>151</v>
      </c>
      <c r="L118" s="39"/>
      <c r="M118" s="180" t="s">
        <v>19</v>
      </c>
      <c r="N118" s="181" t="s">
        <v>43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152</v>
      </c>
      <c r="AT118" s="184" t="s">
        <v>147</v>
      </c>
      <c r="AU118" s="184" t="s">
        <v>82</v>
      </c>
      <c r="AY118" s="17" t="s">
        <v>145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152</v>
      </c>
      <c r="BM118" s="184" t="s">
        <v>854</v>
      </c>
    </row>
    <row r="119" spans="1:47" s="2" customFormat="1" ht="11.25">
      <c r="A119" s="34"/>
      <c r="B119" s="35"/>
      <c r="C119" s="36"/>
      <c r="D119" s="186" t="s">
        <v>154</v>
      </c>
      <c r="E119" s="36"/>
      <c r="F119" s="187" t="s">
        <v>855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154</v>
      </c>
      <c r="AU119" s="17" t="s">
        <v>82</v>
      </c>
    </row>
    <row r="120" spans="2:51" s="14" customFormat="1" ht="11.25">
      <c r="B120" s="217"/>
      <c r="C120" s="218"/>
      <c r="D120" s="186" t="s">
        <v>158</v>
      </c>
      <c r="E120" s="219" t="s">
        <v>19</v>
      </c>
      <c r="F120" s="220" t="s">
        <v>856</v>
      </c>
      <c r="G120" s="218"/>
      <c r="H120" s="219" t="s">
        <v>19</v>
      </c>
      <c r="I120" s="221"/>
      <c r="J120" s="218"/>
      <c r="K120" s="218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158</v>
      </c>
      <c r="AU120" s="226" t="s">
        <v>82</v>
      </c>
      <c r="AV120" s="14" t="s">
        <v>80</v>
      </c>
      <c r="AW120" s="14" t="s">
        <v>33</v>
      </c>
      <c r="AX120" s="14" t="s">
        <v>72</v>
      </c>
      <c r="AY120" s="226" t="s">
        <v>145</v>
      </c>
    </row>
    <row r="121" spans="2:51" s="13" customFormat="1" ht="11.25">
      <c r="B121" s="192"/>
      <c r="C121" s="193"/>
      <c r="D121" s="186" t="s">
        <v>158</v>
      </c>
      <c r="E121" s="194" t="s">
        <v>19</v>
      </c>
      <c r="F121" s="195" t="s">
        <v>857</v>
      </c>
      <c r="G121" s="193"/>
      <c r="H121" s="196">
        <v>4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82</v>
      </c>
      <c r="AV121" s="13" t="s">
        <v>82</v>
      </c>
      <c r="AW121" s="13" t="s">
        <v>33</v>
      </c>
      <c r="AX121" s="13" t="s">
        <v>72</v>
      </c>
      <c r="AY121" s="202" t="s">
        <v>145</v>
      </c>
    </row>
    <row r="122" spans="1:65" s="2" customFormat="1" ht="14.45" customHeight="1">
      <c r="A122" s="34"/>
      <c r="B122" s="35"/>
      <c r="C122" s="173" t="s">
        <v>190</v>
      </c>
      <c r="D122" s="173" t="s">
        <v>147</v>
      </c>
      <c r="E122" s="174" t="s">
        <v>858</v>
      </c>
      <c r="F122" s="175" t="s">
        <v>859</v>
      </c>
      <c r="G122" s="176" t="s">
        <v>173</v>
      </c>
      <c r="H122" s="177">
        <v>4</v>
      </c>
      <c r="I122" s="178"/>
      <c r="J122" s="179">
        <f>ROUND(I122*H122,2)</f>
        <v>0</v>
      </c>
      <c r="K122" s="175" t="s">
        <v>151</v>
      </c>
      <c r="L122" s="39"/>
      <c r="M122" s="180" t="s">
        <v>19</v>
      </c>
      <c r="N122" s="181" t="s">
        <v>43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152</v>
      </c>
      <c r="AT122" s="184" t="s">
        <v>147</v>
      </c>
      <c r="AU122" s="184" t="s">
        <v>82</v>
      </c>
      <c r="AY122" s="17" t="s">
        <v>145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80</v>
      </c>
      <c r="BK122" s="185">
        <f>ROUND(I122*H122,2)</f>
        <v>0</v>
      </c>
      <c r="BL122" s="17" t="s">
        <v>152</v>
      </c>
      <c r="BM122" s="184" t="s">
        <v>860</v>
      </c>
    </row>
    <row r="123" spans="1:47" s="2" customFormat="1" ht="11.25">
      <c r="A123" s="34"/>
      <c r="B123" s="35"/>
      <c r="C123" s="36"/>
      <c r="D123" s="186" t="s">
        <v>154</v>
      </c>
      <c r="E123" s="36"/>
      <c r="F123" s="187" t="s">
        <v>861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154</v>
      </c>
      <c r="AU123" s="17" t="s">
        <v>82</v>
      </c>
    </row>
    <row r="124" spans="2:51" s="14" customFormat="1" ht="11.25">
      <c r="B124" s="217"/>
      <c r="C124" s="218"/>
      <c r="D124" s="186" t="s">
        <v>158</v>
      </c>
      <c r="E124" s="219" t="s">
        <v>19</v>
      </c>
      <c r="F124" s="220" t="s">
        <v>856</v>
      </c>
      <c r="G124" s="218"/>
      <c r="H124" s="219" t="s">
        <v>19</v>
      </c>
      <c r="I124" s="221"/>
      <c r="J124" s="218"/>
      <c r="K124" s="218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158</v>
      </c>
      <c r="AU124" s="226" t="s">
        <v>82</v>
      </c>
      <c r="AV124" s="14" t="s">
        <v>80</v>
      </c>
      <c r="AW124" s="14" t="s">
        <v>33</v>
      </c>
      <c r="AX124" s="14" t="s">
        <v>72</v>
      </c>
      <c r="AY124" s="226" t="s">
        <v>145</v>
      </c>
    </row>
    <row r="125" spans="2:51" s="13" customFormat="1" ht="11.25">
      <c r="B125" s="192"/>
      <c r="C125" s="193"/>
      <c r="D125" s="186" t="s">
        <v>158</v>
      </c>
      <c r="E125" s="194" t="s">
        <v>19</v>
      </c>
      <c r="F125" s="195" t="s">
        <v>857</v>
      </c>
      <c r="G125" s="193"/>
      <c r="H125" s="196">
        <v>4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82</v>
      </c>
      <c r="AV125" s="13" t="s">
        <v>82</v>
      </c>
      <c r="AW125" s="13" t="s">
        <v>33</v>
      </c>
      <c r="AX125" s="13" t="s">
        <v>72</v>
      </c>
      <c r="AY125" s="202" t="s">
        <v>145</v>
      </c>
    </row>
    <row r="126" spans="1:65" s="2" customFormat="1" ht="14.45" customHeight="1">
      <c r="A126" s="34"/>
      <c r="B126" s="35"/>
      <c r="C126" s="173" t="s">
        <v>196</v>
      </c>
      <c r="D126" s="173" t="s">
        <v>147</v>
      </c>
      <c r="E126" s="174" t="s">
        <v>862</v>
      </c>
      <c r="F126" s="175" t="s">
        <v>863</v>
      </c>
      <c r="G126" s="176" t="s">
        <v>173</v>
      </c>
      <c r="H126" s="177">
        <v>4</v>
      </c>
      <c r="I126" s="178"/>
      <c r="J126" s="179">
        <f>ROUND(I126*H126,2)</f>
        <v>0</v>
      </c>
      <c r="K126" s="175" t="s">
        <v>151</v>
      </c>
      <c r="L126" s="39"/>
      <c r="M126" s="180" t="s">
        <v>19</v>
      </c>
      <c r="N126" s="181" t="s">
        <v>43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152</v>
      </c>
      <c r="AT126" s="184" t="s">
        <v>147</v>
      </c>
      <c r="AU126" s="184" t="s">
        <v>82</v>
      </c>
      <c r="AY126" s="17" t="s">
        <v>145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80</v>
      </c>
      <c r="BK126" s="185">
        <f>ROUND(I126*H126,2)</f>
        <v>0</v>
      </c>
      <c r="BL126" s="17" t="s">
        <v>152</v>
      </c>
      <c r="BM126" s="184" t="s">
        <v>864</v>
      </c>
    </row>
    <row r="127" spans="1:47" s="2" customFormat="1" ht="11.25">
      <c r="A127" s="34"/>
      <c r="B127" s="35"/>
      <c r="C127" s="36"/>
      <c r="D127" s="186" t="s">
        <v>154</v>
      </c>
      <c r="E127" s="36"/>
      <c r="F127" s="187" t="s">
        <v>865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154</v>
      </c>
      <c r="AU127" s="17" t="s">
        <v>82</v>
      </c>
    </row>
    <row r="128" spans="2:51" s="14" customFormat="1" ht="11.25">
      <c r="B128" s="217"/>
      <c r="C128" s="218"/>
      <c r="D128" s="186" t="s">
        <v>158</v>
      </c>
      <c r="E128" s="219" t="s">
        <v>19</v>
      </c>
      <c r="F128" s="220" t="s">
        <v>856</v>
      </c>
      <c r="G128" s="218"/>
      <c r="H128" s="219" t="s">
        <v>19</v>
      </c>
      <c r="I128" s="221"/>
      <c r="J128" s="218"/>
      <c r="K128" s="218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158</v>
      </c>
      <c r="AU128" s="226" t="s">
        <v>82</v>
      </c>
      <c r="AV128" s="14" t="s">
        <v>80</v>
      </c>
      <c r="AW128" s="14" t="s">
        <v>33</v>
      </c>
      <c r="AX128" s="14" t="s">
        <v>72</v>
      </c>
      <c r="AY128" s="226" t="s">
        <v>145</v>
      </c>
    </row>
    <row r="129" spans="2:51" s="13" customFormat="1" ht="11.25">
      <c r="B129" s="192"/>
      <c r="C129" s="193"/>
      <c r="D129" s="186" t="s">
        <v>158</v>
      </c>
      <c r="E129" s="194" t="s">
        <v>19</v>
      </c>
      <c r="F129" s="195" t="s">
        <v>866</v>
      </c>
      <c r="G129" s="193"/>
      <c r="H129" s="196">
        <v>4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158</v>
      </c>
      <c r="AU129" s="202" t="s">
        <v>82</v>
      </c>
      <c r="AV129" s="13" t="s">
        <v>82</v>
      </c>
      <c r="AW129" s="13" t="s">
        <v>33</v>
      </c>
      <c r="AX129" s="13" t="s">
        <v>72</v>
      </c>
      <c r="AY129" s="202" t="s">
        <v>145</v>
      </c>
    </row>
    <row r="130" spans="1:65" s="2" customFormat="1" ht="14.45" customHeight="1">
      <c r="A130" s="34"/>
      <c r="B130" s="35"/>
      <c r="C130" s="173" t="s">
        <v>202</v>
      </c>
      <c r="D130" s="173" t="s">
        <v>147</v>
      </c>
      <c r="E130" s="174" t="s">
        <v>867</v>
      </c>
      <c r="F130" s="175" t="s">
        <v>868</v>
      </c>
      <c r="G130" s="176" t="s">
        <v>173</v>
      </c>
      <c r="H130" s="177">
        <v>2</v>
      </c>
      <c r="I130" s="178"/>
      <c r="J130" s="179">
        <f>ROUND(I130*H130,2)</f>
        <v>0</v>
      </c>
      <c r="K130" s="175" t="s">
        <v>19</v>
      </c>
      <c r="L130" s="39"/>
      <c r="M130" s="180" t="s">
        <v>19</v>
      </c>
      <c r="N130" s="181" t="s">
        <v>43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152</v>
      </c>
      <c r="AT130" s="184" t="s">
        <v>147</v>
      </c>
      <c r="AU130" s="184" t="s">
        <v>82</v>
      </c>
      <c r="AY130" s="17" t="s">
        <v>145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80</v>
      </c>
      <c r="BK130" s="185">
        <f>ROUND(I130*H130,2)</f>
        <v>0</v>
      </c>
      <c r="BL130" s="17" t="s">
        <v>152</v>
      </c>
      <c r="BM130" s="184" t="s">
        <v>869</v>
      </c>
    </row>
    <row r="131" spans="1:47" s="2" customFormat="1" ht="11.25">
      <c r="A131" s="34"/>
      <c r="B131" s="35"/>
      <c r="C131" s="36"/>
      <c r="D131" s="186" t="s">
        <v>154</v>
      </c>
      <c r="E131" s="36"/>
      <c r="F131" s="187" t="s">
        <v>870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154</v>
      </c>
      <c r="AU131" s="17" t="s">
        <v>82</v>
      </c>
    </row>
    <row r="132" spans="2:51" s="13" customFormat="1" ht="11.25">
      <c r="B132" s="192"/>
      <c r="C132" s="193"/>
      <c r="D132" s="186" t="s">
        <v>158</v>
      </c>
      <c r="E132" s="194" t="s">
        <v>19</v>
      </c>
      <c r="F132" s="195" t="s">
        <v>871</v>
      </c>
      <c r="G132" s="193"/>
      <c r="H132" s="196">
        <v>2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158</v>
      </c>
      <c r="AU132" s="202" t="s">
        <v>82</v>
      </c>
      <c r="AV132" s="13" t="s">
        <v>82</v>
      </c>
      <c r="AW132" s="13" t="s">
        <v>33</v>
      </c>
      <c r="AX132" s="13" t="s">
        <v>72</v>
      </c>
      <c r="AY132" s="202" t="s">
        <v>145</v>
      </c>
    </row>
    <row r="133" spans="1:65" s="2" customFormat="1" ht="14.45" customHeight="1">
      <c r="A133" s="34"/>
      <c r="B133" s="35"/>
      <c r="C133" s="173" t="s">
        <v>208</v>
      </c>
      <c r="D133" s="173" t="s">
        <v>147</v>
      </c>
      <c r="E133" s="174" t="s">
        <v>872</v>
      </c>
      <c r="F133" s="175" t="s">
        <v>873</v>
      </c>
      <c r="G133" s="176" t="s">
        <v>173</v>
      </c>
      <c r="H133" s="177">
        <v>1096</v>
      </c>
      <c r="I133" s="178"/>
      <c r="J133" s="179">
        <f>ROUND(I133*H133,2)</f>
        <v>0</v>
      </c>
      <c r="K133" s="175" t="s">
        <v>151</v>
      </c>
      <c r="L133" s="39"/>
      <c r="M133" s="180" t="s">
        <v>19</v>
      </c>
      <c r="N133" s="181" t="s">
        <v>43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152</v>
      </c>
      <c r="AT133" s="184" t="s">
        <v>147</v>
      </c>
      <c r="AU133" s="184" t="s">
        <v>82</v>
      </c>
      <c r="AY133" s="17" t="s">
        <v>145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80</v>
      </c>
      <c r="BK133" s="185">
        <f>ROUND(I133*H133,2)</f>
        <v>0</v>
      </c>
      <c r="BL133" s="17" t="s">
        <v>152</v>
      </c>
      <c r="BM133" s="184" t="s">
        <v>874</v>
      </c>
    </row>
    <row r="134" spans="1:47" s="2" customFormat="1" ht="19.5">
      <c r="A134" s="34"/>
      <c r="B134" s="35"/>
      <c r="C134" s="36"/>
      <c r="D134" s="186" t="s">
        <v>154</v>
      </c>
      <c r="E134" s="36"/>
      <c r="F134" s="187" t="s">
        <v>875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154</v>
      </c>
      <c r="AU134" s="17" t="s">
        <v>82</v>
      </c>
    </row>
    <row r="135" spans="2:51" s="14" customFormat="1" ht="11.25">
      <c r="B135" s="217"/>
      <c r="C135" s="218"/>
      <c r="D135" s="186" t="s">
        <v>158</v>
      </c>
      <c r="E135" s="219" t="s">
        <v>19</v>
      </c>
      <c r="F135" s="220" t="s">
        <v>856</v>
      </c>
      <c r="G135" s="218"/>
      <c r="H135" s="219" t="s">
        <v>19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158</v>
      </c>
      <c r="AU135" s="226" t="s">
        <v>82</v>
      </c>
      <c r="AV135" s="14" t="s">
        <v>80</v>
      </c>
      <c r="AW135" s="14" t="s">
        <v>33</v>
      </c>
      <c r="AX135" s="14" t="s">
        <v>72</v>
      </c>
      <c r="AY135" s="226" t="s">
        <v>145</v>
      </c>
    </row>
    <row r="136" spans="2:51" s="13" customFormat="1" ht="11.25">
      <c r="B136" s="192"/>
      <c r="C136" s="193"/>
      <c r="D136" s="186" t="s">
        <v>158</v>
      </c>
      <c r="E136" s="194" t="s">
        <v>19</v>
      </c>
      <c r="F136" s="195" t="s">
        <v>876</v>
      </c>
      <c r="G136" s="193"/>
      <c r="H136" s="196">
        <v>1096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82</v>
      </c>
      <c r="AV136" s="13" t="s">
        <v>82</v>
      </c>
      <c r="AW136" s="13" t="s">
        <v>33</v>
      </c>
      <c r="AX136" s="13" t="s">
        <v>72</v>
      </c>
      <c r="AY136" s="202" t="s">
        <v>145</v>
      </c>
    </row>
    <row r="137" spans="1:65" s="2" customFormat="1" ht="14.45" customHeight="1">
      <c r="A137" s="34"/>
      <c r="B137" s="35"/>
      <c r="C137" s="173" t="s">
        <v>214</v>
      </c>
      <c r="D137" s="173" t="s">
        <v>147</v>
      </c>
      <c r="E137" s="174" t="s">
        <v>877</v>
      </c>
      <c r="F137" s="175" t="s">
        <v>878</v>
      </c>
      <c r="G137" s="176" t="s">
        <v>173</v>
      </c>
      <c r="H137" s="177">
        <v>1096</v>
      </c>
      <c r="I137" s="178"/>
      <c r="J137" s="179">
        <f>ROUND(I137*H137,2)</f>
        <v>0</v>
      </c>
      <c r="K137" s="175" t="s">
        <v>151</v>
      </c>
      <c r="L137" s="39"/>
      <c r="M137" s="180" t="s">
        <v>19</v>
      </c>
      <c r="N137" s="181" t="s">
        <v>43</v>
      </c>
      <c r="O137" s="64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152</v>
      </c>
      <c r="AT137" s="184" t="s">
        <v>147</v>
      </c>
      <c r="AU137" s="184" t="s">
        <v>82</v>
      </c>
      <c r="AY137" s="17" t="s">
        <v>145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80</v>
      </c>
      <c r="BK137" s="185">
        <f>ROUND(I137*H137,2)</f>
        <v>0</v>
      </c>
      <c r="BL137" s="17" t="s">
        <v>152</v>
      </c>
      <c r="BM137" s="184" t="s">
        <v>879</v>
      </c>
    </row>
    <row r="138" spans="1:47" s="2" customFormat="1" ht="19.5">
      <c r="A138" s="34"/>
      <c r="B138" s="35"/>
      <c r="C138" s="36"/>
      <c r="D138" s="186" t="s">
        <v>154</v>
      </c>
      <c r="E138" s="36"/>
      <c r="F138" s="187" t="s">
        <v>880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154</v>
      </c>
      <c r="AU138" s="17" t="s">
        <v>82</v>
      </c>
    </row>
    <row r="139" spans="2:51" s="14" customFormat="1" ht="11.25">
      <c r="B139" s="217"/>
      <c r="C139" s="218"/>
      <c r="D139" s="186" t="s">
        <v>158</v>
      </c>
      <c r="E139" s="219" t="s">
        <v>19</v>
      </c>
      <c r="F139" s="220" t="s">
        <v>856</v>
      </c>
      <c r="G139" s="218"/>
      <c r="H139" s="219" t="s">
        <v>19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158</v>
      </c>
      <c r="AU139" s="226" t="s">
        <v>82</v>
      </c>
      <c r="AV139" s="14" t="s">
        <v>80</v>
      </c>
      <c r="AW139" s="14" t="s">
        <v>33</v>
      </c>
      <c r="AX139" s="14" t="s">
        <v>72</v>
      </c>
      <c r="AY139" s="226" t="s">
        <v>145</v>
      </c>
    </row>
    <row r="140" spans="2:51" s="13" customFormat="1" ht="11.25">
      <c r="B140" s="192"/>
      <c r="C140" s="193"/>
      <c r="D140" s="186" t="s">
        <v>158</v>
      </c>
      <c r="E140" s="194" t="s">
        <v>19</v>
      </c>
      <c r="F140" s="195" t="s">
        <v>876</v>
      </c>
      <c r="G140" s="193"/>
      <c r="H140" s="196">
        <v>1096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158</v>
      </c>
      <c r="AU140" s="202" t="s">
        <v>82</v>
      </c>
      <c r="AV140" s="13" t="s">
        <v>82</v>
      </c>
      <c r="AW140" s="13" t="s">
        <v>33</v>
      </c>
      <c r="AX140" s="13" t="s">
        <v>72</v>
      </c>
      <c r="AY140" s="202" t="s">
        <v>145</v>
      </c>
    </row>
    <row r="141" spans="1:65" s="2" customFormat="1" ht="14.45" customHeight="1">
      <c r="A141" s="34"/>
      <c r="B141" s="35"/>
      <c r="C141" s="173" t="s">
        <v>220</v>
      </c>
      <c r="D141" s="173" t="s">
        <v>147</v>
      </c>
      <c r="E141" s="174" t="s">
        <v>881</v>
      </c>
      <c r="F141" s="175" t="s">
        <v>882</v>
      </c>
      <c r="G141" s="176" t="s">
        <v>173</v>
      </c>
      <c r="H141" s="177">
        <v>1096</v>
      </c>
      <c r="I141" s="178"/>
      <c r="J141" s="179">
        <f>ROUND(I141*H141,2)</f>
        <v>0</v>
      </c>
      <c r="K141" s="175" t="s">
        <v>151</v>
      </c>
      <c r="L141" s="39"/>
      <c r="M141" s="180" t="s">
        <v>19</v>
      </c>
      <c r="N141" s="181" t="s">
        <v>43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152</v>
      </c>
      <c r="AT141" s="184" t="s">
        <v>147</v>
      </c>
      <c r="AU141" s="184" t="s">
        <v>82</v>
      </c>
      <c r="AY141" s="17" t="s">
        <v>145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80</v>
      </c>
      <c r="BK141" s="185">
        <f>ROUND(I141*H141,2)</f>
        <v>0</v>
      </c>
      <c r="BL141" s="17" t="s">
        <v>152</v>
      </c>
      <c r="BM141" s="184" t="s">
        <v>883</v>
      </c>
    </row>
    <row r="142" spans="1:47" s="2" customFormat="1" ht="19.5">
      <c r="A142" s="34"/>
      <c r="B142" s="35"/>
      <c r="C142" s="36"/>
      <c r="D142" s="186" t="s">
        <v>154</v>
      </c>
      <c r="E142" s="36"/>
      <c r="F142" s="187" t="s">
        <v>884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154</v>
      </c>
      <c r="AU142" s="17" t="s">
        <v>82</v>
      </c>
    </row>
    <row r="143" spans="2:51" s="14" customFormat="1" ht="11.25">
      <c r="B143" s="217"/>
      <c r="C143" s="218"/>
      <c r="D143" s="186" t="s">
        <v>158</v>
      </c>
      <c r="E143" s="219" t="s">
        <v>19</v>
      </c>
      <c r="F143" s="220" t="s">
        <v>856</v>
      </c>
      <c r="G143" s="218"/>
      <c r="H143" s="219" t="s">
        <v>19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158</v>
      </c>
      <c r="AU143" s="226" t="s">
        <v>82</v>
      </c>
      <c r="AV143" s="14" t="s">
        <v>80</v>
      </c>
      <c r="AW143" s="14" t="s">
        <v>33</v>
      </c>
      <c r="AX143" s="14" t="s">
        <v>72</v>
      </c>
      <c r="AY143" s="226" t="s">
        <v>145</v>
      </c>
    </row>
    <row r="144" spans="2:51" s="13" customFormat="1" ht="11.25">
      <c r="B144" s="192"/>
      <c r="C144" s="193"/>
      <c r="D144" s="186" t="s">
        <v>158</v>
      </c>
      <c r="E144" s="194" t="s">
        <v>19</v>
      </c>
      <c r="F144" s="195" t="s">
        <v>885</v>
      </c>
      <c r="G144" s="193"/>
      <c r="H144" s="196">
        <v>1096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158</v>
      </c>
      <c r="AU144" s="202" t="s">
        <v>82</v>
      </c>
      <c r="AV144" s="13" t="s">
        <v>82</v>
      </c>
      <c r="AW144" s="13" t="s">
        <v>33</v>
      </c>
      <c r="AX144" s="13" t="s">
        <v>72</v>
      </c>
      <c r="AY144" s="202" t="s">
        <v>145</v>
      </c>
    </row>
    <row r="145" spans="1:65" s="2" customFormat="1" ht="14.45" customHeight="1">
      <c r="A145" s="34"/>
      <c r="B145" s="35"/>
      <c r="C145" s="173" t="s">
        <v>226</v>
      </c>
      <c r="D145" s="173" t="s">
        <v>147</v>
      </c>
      <c r="E145" s="174" t="s">
        <v>886</v>
      </c>
      <c r="F145" s="175" t="s">
        <v>887</v>
      </c>
      <c r="G145" s="176" t="s">
        <v>173</v>
      </c>
      <c r="H145" s="177">
        <v>48</v>
      </c>
      <c r="I145" s="178"/>
      <c r="J145" s="179">
        <f>ROUND(I145*H145,2)</f>
        <v>0</v>
      </c>
      <c r="K145" s="175" t="s">
        <v>151</v>
      </c>
      <c r="L145" s="39"/>
      <c r="M145" s="180" t="s">
        <v>19</v>
      </c>
      <c r="N145" s="181" t="s">
        <v>43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152</v>
      </c>
      <c r="AT145" s="184" t="s">
        <v>147</v>
      </c>
      <c r="AU145" s="184" t="s">
        <v>82</v>
      </c>
      <c r="AY145" s="17" t="s">
        <v>145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80</v>
      </c>
      <c r="BK145" s="185">
        <f>ROUND(I145*H145,2)</f>
        <v>0</v>
      </c>
      <c r="BL145" s="17" t="s">
        <v>152</v>
      </c>
      <c r="BM145" s="184" t="s">
        <v>888</v>
      </c>
    </row>
    <row r="146" spans="1:47" s="2" customFormat="1" ht="11.25">
      <c r="A146" s="34"/>
      <c r="B146" s="35"/>
      <c r="C146" s="36"/>
      <c r="D146" s="186" t="s">
        <v>154</v>
      </c>
      <c r="E146" s="36"/>
      <c r="F146" s="187" t="s">
        <v>889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154</v>
      </c>
      <c r="AU146" s="17" t="s">
        <v>82</v>
      </c>
    </row>
    <row r="147" spans="2:51" s="14" customFormat="1" ht="11.25">
      <c r="B147" s="217"/>
      <c r="C147" s="218"/>
      <c r="D147" s="186" t="s">
        <v>158</v>
      </c>
      <c r="E147" s="219" t="s">
        <v>19</v>
      </c>
      <c r="F147" s="220" t="s">
        <v>856</v>
      </c>
      <c r="G147" s="218"/>
      <c r="H147" s="219" t="s">
        <v>19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158</v>
      </c>
      <c r="AU147" s="226" t="s">
        <v>82</v>
      </c>
      <c r="AV147" s="14" t="s">
        <v>80</v>
      </c>
      <c r="AW147" s="14" t="s">
        <v>33</v>
      </c>
      <c r="AX147" s="14" t="s">
        <v>72</v>
      </c>
      <c r="AY147" s="226" t="s">
        <v>145</v>
      </c>
    </row>
    <row r="148" spans="2:51" s="13" customFormat="1" ht="11.25">
      <c r="B148" s="192"/>
      <c r="C148" s="193"/>
      <c r="D148" s="186" t="s">
        <v>158</v>
      </c>
      <c r="E148" s="194" t="s">
        <v>19</v>
      </c>
      <c r="F148" s="195" t="s">
        <v>890</v>
      </c>
      <c r="G148" s="193"/>
      <c r="H148" s="196">
        <v>12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158</v>
      </c>
      <c r="AU148" s="202" t="s">
        <v>82</v>
      </c>
      <c r="AV148" s="13" t="s">
        <v>82</v>
      </c>
      <c r="AW148" s="13" t="s">
        <v>33</v>
      </c>
      <c r="AX148" s="13" t="s">
        <v>72</v>
      </c>
      <c r="AY148" s="202" t="s">
        <v>145</v>
      </c>
    </row>
    <row r="149" spans="2:51" s="14" customFormat="1" ht="11.25">
      <c r="B149" s="217"/>
      <c r="C149" s="218"/>
      <c r="D149" s="186" t="s">
        <v>158</v>
      </c>
      <c r="E149" s="219" t="s">
        <v>19</v>
      </c>
      <c r="F149" s="220" t="s">
        <v>891</v>
      </c>
      <c r="G149" s="218"/>
      <c r="H149" s="219" t="s">
        <v>19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158</v>
      </c>
      <c r="AU149" s="226" t="s">
        <v>82</v>
      </c>
      <c r="AV149" s="14" t="s">
        <v>80</v>
      </c>
      <c r="AW149" s="14" t="s">
        <v>33</v>
      </c>
      <c r="AX149" s="14" t="s">
        <v>72</v>
      </c>
      <c r="AY149" s="226" t="s">
        <v>145</v>
      </c>
    </row>
    <row r="150" spans="2:51" s="13" customFormat="1" ht="11.25">
      <c r="B150" s="192"/>
      <c r="C150" s="193"/>
      <c r="D150" s="186" t="s">
        <v>158</v>
      </c>
      <c r="E150" s="194" t="s">
        <v>19</v>
      </c>
      <c r="F150" s="195" t="s">
        <v>892</v>
      </c>
      <c r="G150" s="193"/>
      <c r="H150" s="196">
        <v>2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158</v>
      </c>
      <c r="AU150" s="202" t="s">
        <v>82</v>
      </c>
      <c r="AV150" s="13" t="s">
        <v>82</v>
      </c>
      <c r="AW150" s="13" t="s">
        <v>33</v>
      </c>
      <c r="AX150" s="13" t="s">
        <v>72</v>
      </c>
      <c r="AY150" s="202" t="s">
        <v>145</v>
      </c>
    </row>
    <row r="151" spans="2:51" s="13" customFormat="1" ht="11.25">
      <c r="B151" s="192"/>
      <c r="C151" s="193"/>
      <c r="D151" s="186" t="s">
        <v>158</v>
      </c>
      <c r="E151" s="194" t="s">
        <v>19</v>
      </c>
      <c r="F151" s="195" t="s">
        <v>893</v>
      </c>
      <c r="G151" s="193"/>
      <c r="H151" s="196">
        <v>3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158</v>
      </c>
      <c r="AU151" s="202" t="s">
        <v>82</v>
      </c>
      <c r="AV151" s="13" t="s">
        <v>82</v>
      </c>
      <c r="AW151" s="13" t="s">
        <v>33</v>
      </c>
      <c r="AX151" s="13" t="s">
        <v>72</v>
      </c>
      <c r="AY151" s="202" t="s">
        <v>145</v>
      </c>
    </row>
    <row r="152" spans="2:51" s="13" customFormat="1" ht="11.25">
      <c r="B152" s="192"/>
      <c r="C152" s="193"/>
      <c r="D152" s="186" t="s">
        <v>158</v>
      </c>
      <c r="E152" s="194" t="s">
        <v>19</v>
      </c>
      <c r="F152" s="195" t="s">
        <v>894</v>
      </c>
      <c r="G152" s="193"/>
      <c r="H152" s="196">
        <v>3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158</v>
      </c>
      <c r="AU152" s="202" t="s">
        <v>82</v>
      </c>
      <c r="AV152" s="13" t="s">
        <v>82</v>
      </c>
      <c r="AW152" s="13" t="s">
        <v>33</v>
      </c>
      <c r="AX152" s="13" t="s">
        <v>72</v>
      </c>
      <c r="AY152" s="202" t="s">
        <v>145</v>
      </c>
    </row>
    <row r="153" spans="2:51" s="13" customFormat="1" ht="11.25">
      <c r="B153" s="192"/>
      <c r="C153" s="193"/>
      <c r="D153" s="186" t="s">
        <v>158</v>
      </c>
      <c r="E153" s="194" t="s">
        <v>19</v>
      </c>
      <c r="F153" s="195" t="s">
        <v>895</v>
      </c>
      <c r="G153" s="193"/>
      <c r="H153" s="196">
        <v>6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158</v>
      </c>
      <c r="AU153" s="202" t="s">
        <v>82</v>
      </c>
      <c r="AV153" s="13" t="s">
        <v>82</v>
      </c>
      <c r="AW153" s="13" t="s">
        <v>33</v>
      </c>
      <c r="AX153" s="13" t="s">
        <v>72</v>
      </c>
      <c r="AY153" s="202" t="s">
        <v>145</v>
      </c>
    </row>
    <row r="154" spans="2:51" s="13" customFormat="1" ht="11.25">
      <c r="B154" s="192"/>
      <c r="C154" s="193"/>
      <c r="D154" s="186" t="s">
        <v>158</v>
      </c>
      <c r="E154" s="194" t="s">
        <v>19</v>
      </c>
      <c r="F154" s="195" t="s">
        <v>896</v>
      </c>
      <c r="G154" s="193"/>
      <c r="H154" s="196">
        <v>2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158</v>
      </c>
      <c r="AU154" s="202" t="s">
        <v>82</v>
      </c>
      <c r="AV154" s="13" t="s">
        <v>82</v>
      </c>
      <c r="AW154" s="13" t="s">
        <v>33</v>
      </c>
      <c r="AX154" s="13" t="s">
        <v>72</v>
      </c>
      <c r="AY154" s="202" t="s">
        <v>145</v>
      </c>
    </row>
    <row r="155" spans="2:51" s="13" customFormat="1" ht="11.25">
      <c r="B155" s="192"/>
      <c r="C155" s="193"/>
      <c r="D155" s="186" t="s">
        <v>158</v>
      </c>
      <c r="E155" s="194" t="s">
        <v>19</v>
      </c>
      <c r="F155" s="195" t="s">
        <v>897</v>
      </c>
      <c r="G155" s="193"/>
      <c r="H155" s="196">
        <v>2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158</v>
      </c>
      <c r="AU155" s="202" t="s">
        <v>82</v>
      </c>
      <c r="AV155" s="13" t="s">
        <v>82</v>
      </c>
      <c r="AW155" s="13" t="s">
        <v>33</v>
      </c>
      <c r="AX155" s="13" t="s">
        <v>72</v>
      </c>
      <c r="AY155" s="202" t="s">
        <v>145</v>
      </c>
    </row>
    <row r="156" spans="2:51" s="14" customFormat="1" ht="11.25">
      <c r="B156" s="217"/>
      <c r="C156" s="218"/>
      <c r="D156" s="186" t="s">
        <v>158</v>
      </c>
      <c r="E156" s="219" t="s">
        <v>19</v>
      </c>
      <c r="F156" s="220" t="s">
        <v>898</v>
      </c>
      <c r="G156" s="218"/>
      <c r="H156" s="219" t="s">
        <v>19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158</v>
      </c>
      <c r="AU156" s="226" t="s">
        <v>82</v>
      </c>
      <c r="AV156" s="14" t="s">
        <v>80</v>
      </c>
      <c r="AW156" s="14" t="s">
        <v>33</v>
      </c>
      <c r="AX156" s="14" t="s">
        <v>72</v>
      </c>
      <c r="AY156" s="226" t="s">
        <v>145</v>
      </c>
    </row>
    <row r="157" spans="2:51" s="13" customFormat="1" ht="11.25">
      <c r="B157" s="192"/>
      <c r="C157" s="193"/>
      <c r="D157" s="186" t="s">
        <v>158</v>
      </c>
      <c r="E157" s="194" t="s">
        <v>19</v>
      </c>
      <c r="F157" s="195" t="s">
        <v>892</v>
      </c>
      <c r="G157" s="193"/>
      <c r="H157" s="196">
        <v>2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82</v>
      </c>
      <c r="AV157" s="13" t="s">
        <v>82</v>
      </c>
      <c r="AW157" s="13" t="s">
        <v>33</v>
      </c>
      <c r="AX157" s="13" t="s">
        <v>72</v>
      </c>
      <c r="AY157" s="202" t="s">
        <v>145</v>
      </c>
    </row>
    <row r="158" spans="2:51" s="13" customFormat="1" ht="11.25">
      <c r="B158" s="192"/>
      <c r="C158" s="193"/>
      <c r="D158" s="186" t="s">
        <v>158</v>
      </c>
      <c r="E158" s="194" t="s">
        <v>19</v>
      </c>
      <c r="F158" s="195" t="s">
        <v>893</v>
      </c>
      <c r="G158" s="193"/>
      <c r="H158" s="196">
        <v>3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158</v>
      </c>
      <c r="AU158" s="202" t="s">
        <v>82</v>
      </c>
      <c r="AV158" s="13" t="s">
        <v>82</v>
      </c>
      <c r="AW158" s="13" t="s">
        <v>33</v>
      </c>
      <c r="AX158" s="13" t="s">
        <v>72</v>
      </c>
      <c r="AY158" s="202" t="s">
        <v>145</v>
      </c>
    </row>
    <row r="159" spans="2:51" s="13" customFormat="1" ht="11.25">
      <c r="B159" s="192"/>
      <c r="C159" s="193"/>
      <c r="D159" s="186" t="s">
        <v>158</v>
      </c>
      <c r="E159" s="194" t="s">
        <v>19</v>
      </c>
      <c r="F159" s="195" t="s">
        <v>894</v>
      </c>
      <c r="G159" s="193"/>
      <c r="H159" s="196">
        <v>3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158</v>
      </c>
      <c r="AU159" s="202" t="s">
        <v>82</v>
      </c>
      <c r="AV159" s="13" t="s">
        <v>82</v>
      </c>
      <c r="AW159" s="13" t="s">
        <v>33</v>
      </c>
      <c r="AX159" s="13" t="s">
        <v>72</v>
      </c>
      <c r="AY159" s="202" t="s">
        <v>145</v>
      </c>
    </row>
    <row r="160" spans="2:51" s="13" customFormat="1" ht="11.25">
      <c r="B160" s="192"/>
      <c r="C160" s="193"/>
      <c r="D160" s="186" t="s">
        <v>158</v>
      </c>
      <c r="E160" s="194" t="s">
        <v>19</v>
      </c>
      <c r="F160" s="195" t="s">
        <v>895</v>
      </c>
      <c r="G160" s="193"/>
      <c r="H160" s="196">
        <v>6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158</v>
      </c>
      <c r="AU160" s="202" t="s">
        <v>82</v>
      </c>
      <c r="AV160" s="13" t="s">
        <v>82</v>
      </c>
      <c r="AW160" s="13" t="s">
        <v>33</v>
      </c>
      <c r="AX160" s="13" t="s">
        <v>72</v>
      </c>
      <c r="AY160" s="202" t="s">
        <v>145</v>
      </c>
    </row>
    <row r="161" spans="2:51" s="13" customFormat="1" ht="11.25">
      <c r="B161" s="192"/>
      <c r="C161" s="193"/>
      <c r="D161" s="186" t="s">
        <v>158</v>
      </c>
      <c r="E161" s="194" t="s">
        <v>19</v>
      </c>
      <c r="F161" s="195" t="s">
        <v>896</v>
      </c>
      <c r="G161" s="193"/>
      <c r="H161" s="196">
        <v>2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158</v>
      </c>
      <c r="AU161" s="202" t="s">
        <v>82</v>
      </c>
      <c r="AV161" s="13" t="s">
        <v>82</v>
      </c>
      <c r="AW161" s="13" t="s">
        <v>33</v>
      </c>
      <c r="AX161" s="13" t="s">
        <v>72</v>
      </c>
      <c r="AY161" s="202" t="s">
        <v>145</v>
      </c>
    </row>
    <row r="162" spans="2:51" s="13" customFormat="1" ht="11.25">
      <c r="B162" s="192"/>
      <c r="C162" s="193"/>
      <c r="D162" s="186" t="s">
        <v>158</v>
      </c>
      <c r="E162" s="194" t="s">
        <v>19</v>
      </c>
      <c r="F162" s="195" t="s">
        <v>897</v>
      </c>
      <c r="G162" s="193"/>
      <c r="H162" s="196">
        <v>2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158</v>
      </c>
      <c r="AU162" s="202" t="s">
        <v>82</v>
      </c>
      <c r="AV162" s="13" t="s">
        <v>82</v>
      </c>
      <c r="AW162" s="13" t="s">
        <v>33</v>
      </c>
      <c r="AX162" s="13" t="s">
        <v>72</v>
      </c>
      <c r="AY162" s="202" t="s">
        <v>145</v>
      </c>
    </row>
    <row r="163" spans="1:65" s="2" customFormat="1" ht="14.45" customHeight="1">
      <c r="A163" s="34"/>
      <c r="B163" s="35"/>
      <c r="C163" s="173" t="s">
        <v>232</v>
      </c>
      <c r="D163" s="173" t="s">
        <v>147</v>
      </c>
      <c r="E163" s="174" t="s">
        <v>899</v>
      </c>
      <c r="F163" s="175" t="s">
        <v>900</v>
      </c>
      <c r="G163" s="176" t="s">
        <v>173</v>
      </c>
      <c r="H163" s="177">
        <v>4926</v>
      </c>
      <c r="I163" s="178"/>
      <c r="J163" s="179">
        <f>ROUND(I163*H163,2)</f>
        <v>0</v>
      </c>
      <c r="K163" s="175" t="s">
        <v>151</v>
      </c>
      <c r="L163" s="39"/>
      <c r="M163" s="180" t="s">
        <v>19</v>
      </c>
      <c r="N163" s="181" t="s">
        <v>43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152</v>
      </c>
      <c r="AT163" s="184" t="s">
        <v>147</v>
      </c>
      <c r="AU163" s="184" t="s">
        <v>82</v>
      </c>
      <c r="AY163" s="17" t="s">
        <v>145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80</v>
      </c>
      <c r="BK163" s="185">
        <f>ROUND(I163*H163,2)</f>
        <v>0</v>
      </c>
      <c r="BL163" s="17" t="s">
        <v>152</v>
      </c>
      <c r="BM163" s="184" t="s">
        <v>901</v>
      </c>
    </row>
    <row r="164" spans="1:47" s="2" customFormat="1" ht="19.5">
      <c r="A164" s="34"/>
      <c r="B164" s="35"/>
      <c r="C164" s="36"/>
      <c r="D164" s="186" t="s">
        <v>154</v>
      </c>
      <c r="E164" s="36"/>
      <c r="F164" s="187" t="s">
        <v>902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154</v>
      </c>
      <c r="AU164" s="17" t="s">
        <v>82</v>
      </c>
    </row>
    <row r="165" spans="2:51" s="14" customFormat="1" ht="11.25">
      <c r="B165" s="217"/>
      <c r="C165" s="218"/>
      <c r="D165" s="186" t="s">
        <v>158</v>
      </c>
      <c r="E165" s="219" t="s">
        <v>19</v>
      </c>
      <c r="F165" s="220" t="s">
        <v>856</v>
      </c>
      <c r="G165" s="218"/>
      <c r="H165" s="219" t="s">
        <v>19</v>
      </c>
      <c r="I165" s="221"/>
      <c r="J165" s="218"/>
      <c r="K165" s="218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158</v>
      </c>
      <c r="AU165" s="226" t="s">
        <v>82</v>
      </c>
      <c r="AV165" s="14" t="s">
        <v>80</v>
      </c>
      <c r="AW165" s="14" t="s">
        <v>33</v>
      </c>
      <c r="AX165" s="14" t="s">
        <v>72</v>
      </c>
      <c r="AY165" s="226" t="s">
        <v>145</v>
      </c>
    </row>
    <row r="166" spans="2:51" s="13" customFormat="1" ht="11.25">
      <c r="B166" s="192"/>
      <c r="C166" s="193"/>
      <c r="D166" s="186" t="s">
        <v>158</v>
      </c>
      <c r="E166" s="194" t="s">
        <v>19</v>
      </c>
      <c r="F166" s="195" t="s">
        <v>903</v>
      </c>
      <c r="G166" s="193"/>
      <c r="H166" s="196">
        <v>3288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158</v>
      </c>
      <c r="AU166" s="202" t="s">
        <v>82</v>
      </c>
      <c r="AV166" s="13" t="s">
        <v>82</v>
      </c>
      <c r="AW166" s="13" t="s">
        <v>33</v>
      </c>
      <c r="AX166" s="13" t="s">
        <v>72</v>
      </c>
      <c r="AY166" s="202" t="s">
        <v>145</v>
      </c>
    </row>
    <row r="167" spans="2:51" s="14" customFormat="1" ht="11.25">
      <c r="B167" s="217"/>
      <c r="C167" s="218"/>
      <c r="D167" s="186" t="s">
        <v>158</v>
      </c>
      <c r="E167" s="219" t="s">
        <v>19</v>
      </c>
      <c r="F167" s="220" t="s">
        <v>904</v>
      </c>
      <c r="G167" s="218"/>
      <c r="H167" s="219" t="s">
        <v>19</v>
      </c>
      <c r="I167" s="221"/>
      <c r="J167" s="218"/>
      <c r="K167" s="218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158</v>
      </c>
      <c r="AU167" s="226" t="s">
        <v>82</v>
      </c>
      <c r="AV167" s="14" t="s">
        <v>80</v>
      </c>
      <c r="AW167" s="14" t="s">
        <v>33</v>
      </c>
      <c r="AX167" s="14" t="s">
        <v>72</v>
      </c>
      <c r="AY167" s="226" t="s">
        <v>145</v>
      </c>
    </row>
    <row r="168" spans="2:51" s="13" customFormat="1" ht="11.25">
      <c r="B168" s="192"/>
      <c r="C168" s="193"/>
      <c r="D168" s="186" t="s">
        <v>158</v>
      </c>
      <c r="E168" s="194" t="s">
        <v>19</v>
      </c>
      <c r="F168" s="195" t="s">
        <v>905</v>
      </c>
      <c r="G168" s="193"/>
      <c r="H168" s="196">
        <v>182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158</v>
      </c>
      <c r="AU168" s="202" t="s">
        <v>82</v>
      </c>
      <c r="AV168" s="13" t="s">
        <v>82</v>
      </c>
      <c r="AW168" s="13" t="s">
        <v>33</v>
      </c>
      <c r="AX168" s="13" t="s">
        <v>72</v>
      </c>
      <c r="AY168" s="202" t="s">
        <v>145</v>
      </c>
    </row>
    <row r="169" spans="2:51" s="13" customFormat="1" ht="11.25">
      <c r="B169" s="192"/>
      <c r="C169" s="193"/>
      <c r="D169" s="186" t="s">
        <v>158</v>
      </c>
      <c r="E169" s="194" t="s">
        <v>19</v>
      </c>
      <c r="F169" s="195" t="s">
        <v>906</v>
      </c>
      <c r="G169" s="193"/>
      <c r="H169" s="196">
        <v>273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158</v>
      </c>
      <c r="AU169" s="202" t="s">
        <v>82</v>
      </c>
      <c r="AV169" s="13" t="s">
        <v>82</v>
      </c>
      <c r="AW169" s="13" t="s">
        <v>33</v>
      </c>
      <c r="AX169" s="13" t="s">
        <v>72</v>
      </c>
      <c r="AY169" s="202" t="s">
        <v>145</v>
      </c>
    </row>
    <row r="170" spans="2:51" s="13" customFormat="1" ht="11.25">
      <c r="B170" s="192"/>
      <c r="C170" s="193"/>
      <c r="D170" s="186" t="s">
        <v>158</v>
      </c>
      <c r="E170" s="194" t="s">
        <v>19</v>
      </c>
      <c r="F170" s="195" t="s">
        <v>907</v>
      </c>
      <c r="G170" s="193"/>
      <c r="H170" s="196">
        <v>273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158</v>
      </c>
      <c r="AU170" s="202" t="s">
        <v>82</v>
      </c>
      <c r="AV170" s="13" t="s">
        <v>82</v>
      </c>
      <c r="AW170" s="13" t="s">
        <v>33</v>
      </c>
      <c r="AX170" s="13" t="s">
        <v>72</v>
      </c>
      <c r="AY170" s="202" t="s">
        <v>145</v>
      </c>
    </row>
    <row r="171" spans="2:51" s="13" customFormat="1" ht="11.25">
      <c r="B171" s="192"/>
      <c r="C171" s="193"/>
      <c r="D171" s="186" t="s">
        <v>158</v>
      </c>
      <c r="E171" s="194" t="s">
        <v>19</v>
      </c>
      <c r="F171" s="195" t="s">
        <v>908</v>
      </c>
      <c r="G171" s="193"/>
      <c r="H171" s="196">
        <v>546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158</v>
      </c>
      <c r="AU171" s="202" t="s">
        <v>82</v>
      </c>
      <c r="AV171" s="13" t="s">
        <v>82</v>
      </c>
      <c r="AW171" s="13" t="s">
        <v>33</v>
      </c>
      <c r="AX171" s="13" t="s">
        <v>72</v>
      </c>
      <c r="AY171" s="202" t="s">
        <v>145</v>
      </c>
    </row>
    <row r="172" spans="2:51" s="13" customFormat="1" ht="11.25">
      <c r="B172" s="192"/>
      <c r="C172" s="193"/>
      <c r="D172" s="186" t="s">
        <v>158</v>
      </c>
      <c r="E172" s="194" t="s">
        <v>19</v>
      </c>
      <c r="F172" s="195" t="s">
        <v>909</v>
      </c>
      <c r="G172" s="193"/>
      <c r="H172" s="196">
        <v>182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158</v>
      </c>
      <c r="AU172" s="202" t="s">
        <v>82</v>
      </c>
      <c r="AV172" s="13" t="s">
        <v>82</v>
      </c>
      <c r="AW172" s="13" t="s">
        <v>33</v>
      </c>
      <c r="AX172" s="13" t="s">
        <v>72</v>
      </c>
      <c r="AY172" s="202" t="s">
        <v>145</v>
      </c>
    </row>
    <row r="173" spans="2:51" s="13" customFormat="1" ht="11.25">
      <c r="B173" s="192"/>
      <c r="C173" s="193"/>
      <c r="D173" s="186" t="s">
        <v>158</v>
      </c>
      <c r="E173" s="194" t="s">
        <v>19</v>
      </c>
      <c r="F173" s="195" t="s">
        <v>910</v>
      </c>
      <c r="G173" s="193"/>
      <c r="H173" s="196">
        <v>182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158</v>
      </c>
      <c r="AU173" s="202" t="s">
        <v>82</v>
      </c>
      <c r="AV173" s="13" t="s">
        <v>82</v>
      </c>
      <c r="AW173" s="13" t="s">
        <v>33</v>
      </c>
      <c r="AX173" s="13" t="s">
        <v>72</v>
      </c>
      <c r="AY173" s="202" t="s">
        <v>145</v>
      </c>
    </row>
    <row r="174" spans="1:65" s="2" customFormat="1" ht="14.45" customHeight="1">
      <c r="A174" s="34"/>
      <c r="B174" s="35"/>
      <c r="C174" s="173" t="s">
        <v>8</v>
      </c>
      <c r="D174" s="173" t="s">
        <v>147</v>
      </c>
      <c r="E174" s="174" t="s">
        <v>911</v>
      </c>
      <c r="F174" s="175" t="s">
        <v>912</v>
      </c>
      <c r="G174" s="176" t="s">
        <v>173</v>
      </c>
      <c r="H174" s="177">
        <v>9</v>
      </c>
      <c r="I174" s="178"/>
      <c r="J174" s="179">
        <f>ROUND(I174*H174,2)</f>
        <v>0</v>
      </c>
      <c r="K174" s="175" t="s">
        <v>151</v>
      </c>
      <c r="L174" s="39"/>
      <c r="M174" s="180" t="s">
        <v>19</v>
      </c>
      <c r="N174" s="181" t="s">
        <v>43</v>
      </c>
      <c r="O174" s="64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4" t="s">
        <v>152</v>
      </c>
      <c r="AT174" s="184" t="s">
        <v>147</v>
      </c>
      <c r="AU174" s="184" t="s">
        <v>82</v>
      </c>
      <c r="AY174" s="17" t="s">
        <v>145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7" t="s">
        <v>80</v>
      </c>
      <c r="BK174" s="185">
        <f>ROUND(I174*H174,2)</f>
        <v>0</v>
      </c>
      <c r="BL174" s="17" t="s">
        <v>152</v>
      </c>
      <c r="BM174" s="184" t="s">
        <v>913</v>
      </c>
    </row>
    <row r="175" spans="1:47" s="2" customFormat="1" ht="11.25">
      <c r="A175" s="34"/>
      <c r="B175" s="35"/>
      <c r="C175" s="36"/>
      <c r="D175" s="186" t="s">
        <v>154</v>
      </c>
      <c r="E175" s="36"/>
      <c r="F175" s="187" t="s">
        <v>914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154</v>
      </c>
      <c r="AU175" s="17" t="s">
        <v>82</v>
      </c>
    </row>
    <row r="176" spans="2:51" s="14" customFormat="1" ht="11.25">
      <c r="B176" s="217"/>
      <c r="C176" s="218"/>
      <c r="D176" s="186" t="s">
        <v>158</v>
      </c>
      <c r="E176" s="219" t="s">
        <v>19</v>
      </c>
      <c r="F176" s="220" t="s">
        <v>856</v>
      </c>
      <c r="G176" s="218"/>
      <c r="H176" s="219" t="s">
        <v>19</v>
      </c>
      <c r="I176" s="221"/>
      <c r="J176" s="218"/>
      <c r="K176" s="218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158</v>
      </c>
      <c r="AU176" s="226" t="s">
        <v>82</v>
      </c>
      <c r="AV176" s="14" t="s">
        <v>80</v>
      </c>
      <c r="AW176" s="14" t="s">
        <v>33</v>
      </c>
      <c r="AX176" s="14" t="s">
        <v>72</v>
      </c>
      <c r="AY176" s="226" t="s">
        <v>145</v>
      </c>
    </row>
    <row r="177" spans="2:51" s="13" customFormat="1" ht="11.25">
      <c r="B177" s="192"/>
      <c r="C177" s="193"/>
      <c r="D177" s="186" t="s">
        <v>158</v>
      </c>
      <c r="E177" s="194" t="s">
        <v>19</v>
      </c>
      <c r="F177" s="195" t="s">
        <v>915</v>
      </c>
      <c r="G177" s="193"/>
      <c r="H177" s="196">
        <v>4</v>
      </c>
      <c r="I177" s="197"/>
      <c r="J177" s="193"/>
      <c r="K177" s="193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158</v>
      </c>
      <c r="AU177" s="202" t="s">
        <v>82</v>
      </c>
      <c r="AV177" s="13" t="s">
        <v>82</v>
      </c>
      <c r="AW177" s="13" t="s">
        <v>33</v>
      </c>
      <c r="AX177" s="13" t="s">
        <v>72</v>
      </c>
      <c r="AY177" s="202" t="s">
        <v>145</v>
      </c>
    </row>
    <row r="178" spans="2:51" s="14" customFormat="1" ht="11.25">
      <c r="B178" s="217"/>
      <c r="C178" s="218"/>
      <c r="D178" s="186" t="s">
        <v>158</v>
      </c>
      <c r="E178" s="219" t="s">
        <v>19</v>
      </c>
      <c r="F178" s="220" t="s">
        <v>904</v>
      </c>
      <c r="G178" s="218"/>
      <c r="H178" s="219" t="s">
        <v>19</v>
      </c>
      <c r="I178" s="221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158</v>
      </c>
      <c r="AU178" s="226" t="s">
        <v>82</v>
      </c>
      <c r="AV178" s="14" t="s">
        <v>80</v>
      </c>
      <c r="AW178" s="14" t="s">
        <v>33</v>
      </c>
      <c r="AX178" s="14" t="s">
        <v>72</v>
      </c>
      <c r="AY178" s="226" t="s">
        <v>145</v>
      </c>
    </row>
    <row r="179" spans="2:51" s="13" customFormat="1" ht="11.25">
      <c r="B179" s="192"/>
      <c r="C179" s="193"/>
      <c r="D179" s="186" t="s">
        <v>158</v>
      </c>
      <c r="E179" s="194" t="s">
        <v>19</v>
      </c>
      <c r="F179" s="195" t="s">
        <v>916</v>
      </c>
      <c r="G179" s="193"/>
      <c r="H179" s="196">
        <v>5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158</v>
      </c>
      <c r="AU179" s="202" t="s">
        <v>82</v>
      </c>
      <c r="AV179" s="13" t="s">
        <v>82</v>
      </c>
      <c r="AW179" s="13" t="s">
        <v>33</v>
      </c>
      <c r="AX179" s="13" t="s">
        <v>72</v>
      </c>
      <c r="AY179" s="202" t="s">
        <v>145</v>
      </c>
    </row>
    <row r="180" spans="1:65" s="2" customFormat="1" ht="14.45" customHeight="1">
      <c r="A180" s="34"/>
      <c r="B180" s="35"/>
      <c r="C180" s="173" t="s">
        <v>241</v>
      </c>
      <c r="D180" s="173" t="s">
        <v>147</v>
      </c>
      <c r="E180" s="174" t="s">
        <v>917</v>
      </c>
      <c r="F180" s="175" t="s">
        <v>918</v>
      </c>
      <c r="G180" s="176" t="s">
        <v>173</v>
      </c>
      <c r="H180" s="177">
        <v>5</v>
      </c>
      <c r="I180" s="178"/>
      <c r="J180" s="179">
        <f>ROUND(I180*H180,2)</f>
        <v>0</v>
      </c>
      <c r="K180" s="175" t="s">
        <v>19</v>
      </c>
      <c r="L180" s="39"/>
      <c r="M180" s="180" t="s">
        <v>19</v>
      </c>
      <c r="N180" s="181" t="s">
        <v>43</v>
      </c>
      <c r="O180" s="64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4" t="s">
        <v>152</v>
      </c>
      <c r="AT180" s="184" t="s">
        <v>147</v>
      </c>
      <c r="AU180" s="184" t="s">
        <v>82</v>
      </c>
      <c r="AY180" s="17" t="s">
        <v>145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7" t="s">
        <v>80</v>
      </c>
      <c r="BK180" s="185">
        <f>ROUND(I180*H180,2)</f>
        <v>0</v>
      </c>
      <c r="BL180" s="17" t="s">
        <v>152</v>
      </c>
      <c r="BM180" s="184" t="s">
        <v>919</v>
      </c>
    </row>
    <row r="181" spans="1:47" s="2" customFormat="1" ht="11.25">
      <c r="A181" s="34"/>
      <c r="B181" s="35"/>
      <c r="C181" s="36"/>
      <c r="D181" s="186" t="s">
        <v>154</v>
      </c>
      <c r="E181" s="36"/>
      <c r="F181" s="187" t="s">
        <v>920</v>
      </c>
      <c r="G181" s="36"/>
      <c r="H181" s="36"/>
      <c r="I181" s="188"/>
      <c r="J181" s="36"/>
      <c r="K181" s="36"/>
      <c r="L181" s="39"/>
      <c r="M181" s="189"/>
      <c r="N181" s="190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154</v>
      </c>
      <c r="AU181" s="17" t="s">
        <v>82</v>
      </c>
    </row>
    <row r="182" spans="2:51" s="13" customFormat="1" ht="11.25">
      <c r="B182" s="192"/>
      <c r="C182" s="193"/>
      <c r="D182" s="186" t="s">
        <v>158</v>
      </c>
      <c r="E182" s="194" t="s">
        <v>19</v>
      </c>
      <c r="F182" s="195" t="s">
        <v>921</v>
      </c>
      <c r="G182" s="193"/>
      <c r="H182" s="196">
        <v>5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158</v>
      </c>
      <c r="AU182" s="202" t="s">
        <v>82</v>
      </c>
      <c r="AV182" s="13" t="s">
        <v>82</v>
      </c>
      <c r="AW182" s="13" t="s">
        <v>33</v>
      </c>
      <c r="AX182" s="13" t="s">
        <v>72</v>
      </c>
      <c r="AY182" s="202" t="s">
        <v>145</v>
      </c>
    </row>
    <row r="183" spans="1:65" s="2" customFormat="1" ht="14.45" customHeight="1">
      <c r="A183" s="34"/>
      <c r="B183" s="35"/>
      <c r="C183" s="173" t="s">
        <v>246</v>
      </c>
      <c r="D183" s="173" t="s">
        <v>147</v>
      </c>
      <c r="E183" s="174" t="s">
        <v>922</v>
      </c>
      <c r="F183" s="175" t="s">
        <v>923</v>
      </c>
      <c r="G183" s="176" t="s">
        <v>173</v>
      </c>
      <c r="H183" s="177">
        <v>1551</v>
      </c>
      <c r="I183" s="178"/>
      <c r="J183" s="179">
        <f>ROUND(I183*H183,2)</f>
        <v>0</v>
      </c>
      <c r="K183" s="175" t="s">
        <v>151</v>
      </c>
      <c r="L183" s="39"/>
      <c r="M183" s="180" t="s">
        <v>19</v>
      </c>
      <c r="N183" s="181" t="s">
        <v>43</v>
      </c>
      <c r="O183" s="64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4" t="s">
        <v>152</v>
      </c>
      <c r="AT183" s="184" t="s">
        <v>147</v>
      </c>
      <c r="AU183" s="184" t="s">
        <v>82</v>
      </c>
      <c r="AY183" s="17" t="s">
        <v>145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7" t="s">
        <v>80</v>
      </c>
      <c r="BK183" s="185">
        <f>ROUND(I183*H183,2)</f>
        <v>0</v>
      </c>
      <c r="BL183" s="17" t="s">
        <v>152</v>
      </c>
      <c r="BM183" s="184" t="s">
        <v>924</v>
      </c>
    </row>
    <row r="184" spans="1:47" s="2" customFormat="1" ht="19.5">
      <c r="A184" s="34"/>
      <c r="B184" s="35"/>
      <c r="C184" s="36"/>
      <c r="D184" s="186" t="s">
        <v>154</v>
      </c>
      <c r="E184" s="36"/>
      <c r="F184" s="187" t="s">
        <v>925</v>
      </c>
      <c r="G184" s="36"/>
      <c r="H184" s="36"/>
      <c r="I184" s="188"/>
      <c r="J184" s="36"/>
      <c r="K184" s="36"/>
      <c r="L184" s="39"/>
      <c r="M184" s="189"/>
      <c r="N184" s="190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154</v>
      </c>
      <c r="AU184" s="17" t="s">
        <v>82</v>
      </c>
    </row>
    <row r="185" spans="2:51" s="14" customFormat="1" ht="11.25">
      <c r="B185" s="217"/>
      <c r="C185" s="218"/>
      <c r="D185" s="186" t="s">
        <v>158</v>
      </c>
      <c r="E185" s="219" t="s">
        <v>19</v>
      </c>
      <c r="F185" s="220" t="s">
        <v>856</v>
      </c>
      <c r="G185" s="218"/>
      <c r="H185" s="219" t="s">
        <v>19</v>
      </c>
      <c r="I185" s="221"/>
      <c r="J185" s="218"/>
      <c r="K185" s="218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158</v>
      </c>
      <c r="AU185" s="226" t="s">
        <v>82</v>
      </c>
      <c r="AV185" s="14" t="s">
        <v>80</v>
      </c>
      <c r="AW185" s="14" t="s">
        <v>33</v>
      </c>
      <c r="AX185" s="14" t="s">
        <v>72</v>
      </c>
      <c r="AY185" s="226" t="s">
        <v>145</v>
      </c>
    </row>
    <row r="186" spans="2:51" s="13" customFormat="1" ht="11.25">
      <c r="B186" s="192"/>
      <c r="C186" s="193"/>
      <c r="D186" s="186" t="s">
        <v>158</v>
      </c>
      <c r="E186" s="194" t="s">
        <v>19</v>
      </c>
      <c r="F186" s="195" t="s">
        <v>926</v>
      </c>
      <c r="G186" s="193"/>
      <c r="H186" s="196">
        <v>1096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158</v>
      </c>
      <c r="AU186" s="202" t="s">
        <v>82</v>
      </c>
      <c r="AV186" s="13" t="s">
        <v>82</v>
      </c>
      <c r="AW186" s="13" t="s">
        <v>33</v>
      </c>
      <c r="AX186" s="13" t="s">
        <v>72</v>
      </c>
      <c r="AY186" s="202" t="s">
        <v>145</v>
      </c>
    </row>
    <row r="187" spans="2:51" s="14" customFormat="1" ht="11.25">
      <c r="B187" s="217"/>
      <c r="C187" s="218"/>
      <c r="D187" s="186" t="s">
        <v>158</v>
      </c>
      <c r="E187" s="219" t="s">
        <v>19</v>
      </c>
      <c r="F187" s="220" t="s">
        <v>904</v>
      </c>
      <c r="G187" s="218"/>
      <c r="H187" s="219" t="s">
        <v>19</v>
      </c>
      <c r="I187" s="221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158</v>
      </c>
      <c r="AU187" s="226" t="s">
        <v>82</v>
      </c>
      <c r="AV187" s="14" t="s">
        <v>80</v>
      </c>
      <c r="AW187" s="14" t="s">
        <v>33</v>
      </c>
      <c r="AX187" s="14" t="s">
        <v>72</v>
      </c>
      <c r="AY187" s="226" t="s">
        <v>145</v>
      </c>
    </row>
    <row r="188" spans="2:51" s="13" customFormat="1" ht="11.25">
      <c r="B188" s="192"/>
      <c r="C188" s="193"/>
      <c r="D188" s="186" t="s">
        <v>158</v>
      </c>
      <c r="E188" s="194" t="s">
        <v>19</v>
      </c>
      <c r="F188" s="195" t="s">
        <v>927</v>
      </c>
      <c r="G188" s="193"/>
      <c r="H188" s="196">
        <v>455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158</v>
      </c>
      <c r="AU188" s="202" t="s">
        <v>82</v>
      </c>
      <c r="AV188" s="13" t="s">
        <v>82</v>
      </c>
      <c r="AW188" s="13" t="s">
        <v>33</v>
      </c>
      <c r="AX188" s="13" t="s">
        <v>72</v>
      </c>
      <c r="AY188" s="202" t="s">
        <v>145</v>
      </c>
    </row>
    <row r="189" spans="1:65" s="2" customFormat="1" ht="14.45" customHeight="1">
      <c r="A189" s="34"/>
      <c r="B189" s="35"/>
      <c r="C189" s="173" t="s">
        <v>251</v>
      </c>
      <c r="D189" s="173" t="s">
        <v>147</v>
      </c>
      <c r="E189" s="174" t="s">
        <v>928</v>
      </c>
      <c r="F189" s="175" t="s">
        <v>929</v>
      </c>
      <c r="G189" s="176" t="s">
        <v>173</v>
      </c>
      <c r="H189" s="177">
        <v>2</v>
      </c>
      <c r="I189" s="178"/>
      <c r="J189" s="179">
        <f>ROUND(I189*H189,2)</f>
        <v>0</v>
      </c>
      <c r="K189" s="175" t="s">
        <v>151</v>
      </c>
      <c r="L189" s="39"/>
      <c r="M189" s="180" t="s">
        <v>19</v>
      </c>
      <c r="N189" s="181" t="s">
        <v>43</v>
      </c>
      <c r="O189" s="64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4" t="s">
        <v>152</v>
      </c>
      <c r="AT189" s="184" t="s">
        <v>147</v>
      </c>
      <c r="AU189" s="184" t="s">
        <v>82</v>
      </c>
      <c r="AY189" s="17" t="s">
        <v>145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7" t="s">
        <v>80</v>
      </c>
      <c r="BK189" s="185">
        <f>ROUND(I189*H189,2)</f>
        <v>0</v>
      </c>
      <c r="BL189" s="17" t="s">
        <v>152</v>
      </c>
      <c r="BM189" s="184" t="s">
        <v>930</v>
      </c>
    </row>
    <row r="190" spans="1:47" s="2" customFormat="1" ht="11.25">
      <c r="A190" s="34"/>
      <c r="B190" s="35"/>
      <c r="C190" s="36"/>
      <c r="D190" s="186" t="s">
        <v>154</v>
      </c>
      <c r="E190" s="36"/>
      <c r="F190" s="187" t="s">
        <v>931</v>
      </c>
      <c r="G190" s="36"/>
      <c r="H190" s="36"/>
      <c r="I190" s="188"/>
      <c r="J190" s="36"/>
      <c r="K190" s="36"/>
      <c r="L190" s="39"/>
      <c r="M190" s="189"/>
      <c r="N190" s="190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154</v>
      </c>
      <c r="AU190" s="17" t="s">
        <v>82</v>
      </c>
    </row>
    <row r="191" spans="2:51" s="14" customFormat="1" ht="11.25">
      <c r="B191" s="217"/>
      <c r="C191" s="218"/>
      <c r="D191" s="186" t="s">
        <v>158</v>
      </c>
      <c r="E191" s="219" t="s">
        <v>19</v>
      </c>
      <c r="F191" s="220" t="s">
        <v>856</v>
      </c>
      <c r="G191" s="218"/>
      <c r="H191" s="219" t="s">
        <v>19</v>
      </c>
      <c r="I191" s="221"/>
      <c r="J191" s="218"/>
      <c r="K191" s="218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158</v>
      </c>
      <c r="AU191" s="226" t="s">
        <v>82</v>
      </c>
      <c r="AV191" s="14" t="s">
        <v>80</v>
      </c>
      <c r="AW191" s="14" t="s">
        <v>33</v>
      </c>
      <c r="AX191" s="14" t="s">
        <v>72</v>
      </c>
      <c r="AY191" s="226" t="s">
        <v>145</v>
      </c>
    </row>
    <row r="192" spans="2:51" s="13" customFormat="1" ht="11.25">
      <c r="B192" s="192"/>
      <c r="C192" s="193"/>
      <c r="D192" s="186" t="s">
        <v>158</v>
      </c>
      <c r="E192" s="194" t="s">
        <v>19</v>
      </c>
      <c r="F192" s="195" t="s">
        <v>932</v>
      </c>
      <c r="G192" s="193"/>
      <c r="H192" s="196">
        <v>2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158</v>
      </c>
      <c r="AU192" s="202" t="s">
        <v>82</v>
      </c>
      <c r="AV192" s="13" t="s">
        <v>82</v>
      </c>
      <c r="AW192" s="13" t="s">
        <v>33</v>
      </c>
      <c r="AX192" s="13" t="s">
        <v>72</v>
      </c>
      <c r="AY192" s="202" t="s">
        <v>145</v>
      </c>
    </row>
    <row r="193" spans="1:65" s="2" customFormat="1" ht="14.45" customHeight="1">
      <c r="A193" s="34"/>
      <c r="B193" s="35"/>
      <c r="C193" s="173" t="s">
        <v>256</v>
      </c>
      <c r="D193" s="173" t="s">
        <v>147</v>
      </c>
      <c r="E193" s="174" t="s">
        <v>933</v>
      </c>
      <c r="F193" s="175" t="s">
        <v>934</v>
      </c>
      <c r="G193" s="176" t="s">
        <v>173</v>
      </c>
      <c r="H193" s="177">
        <v>548</v>
      </c>
      <c r="I193" s="178"/>
      <c r="J193" s="179">
        <f>ROUND(I193*H193,2)</f>
        <v>0</v>
      </c>
      <c r="K193" s="175" t="s">
        <v>151</v>
      </c>
      <c r="L193" s="39"/>
      <c r="M193" s="180" t="s">
        <v>19</v>
      </c>
      <c r="N193" s="181" t="s">
        <v>43</v>
      </c>
      <c r="O193" s="64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4" t="s">
        <v>152</v>
      </c>
      <c r="AT193" s="184" t="s">
        <v>147</v>
      </c>
      <c r="AU193" s="184" t="s">
        <v>82</v>
      </c>
      <c r="AY193" s="17" t="s">
        <v>145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7" t="s">
        <v>80</v>
      </c>
      <c r="BK193" s="185">
        <f>ROUND(I193*H193,2)</f>
        <v>0</v>
      </c>
      <c r="BL193" s="17" t="s">
        <v>152</v>
      </c>
      <c r="BM193" s="184" t="s">
        <v>935</v>
      </c>
    </row>
    <row r="194" spans="1:47" s="2" customFormat="1" ht="19.5">
      <c r="A194" s="34"/>
      <c r="B194" s="35"/>
      <c r="C194" s="36"/>
      <c r="D194" s="186" t="s">
        <v>154</v>
      </c>
      <c r="E194" s="36"/>
      <c r="F194" s="187" t="s">
        <v>936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154</v>
      </c>
      <c r="AU194" s="17" t="s">
        <v>82</v>
      </c>
    </row>
    <row r="195" spans="2:51" s="14" customFormat="1" ht="11.25">
      <c r="B195" s="217"/>
      <c r="C195" s="218"/>
      <c r="D195" s="186" t="s">
        <v>158</v>
      </c>
      <c r="E195" s="219" t="s">
        <v>19</v>
      </c>
      <c r="F195" s="220" t="s">
        <v>856</v>
      </c>
      <c r="G195" s="218"/>
      <c r="H195" s="219" t="s">
        <v>19</v>
      </c>
      <c r="I195" s="221"/>
      <c r="J195" s="218"/>
      <c r="K195" s="218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158</v>
      </c>
      <c r="AU195" s="226" t="s">
        <v>82</v>
      </c>
      <c r="AV195" s="14" t="s">
        <v>80</v>
      </c>
      <c r="AW195" s="14" t="s">
        <v>33</v>
      </c>
      <c r="AX195" s="14" t="s">
        <v>72</v>
      </c>
      <c r="AY195" s="226" t="s">
        <v>145</v>
      </c>
    </row>
    <row r="196" spans="2:51" s="13" customFormat="1" ht="11.25">
      <c r="B196" s="192"/>
      <c r="C196" s="193"/>
      <c r="D196" s="186" t="s">
        <v>158</v>
      </c>
      <c r="E196" s="194" t="s">
        <v>19</v>
      </c>
      <c r="F196" s="195" t="s">
        <v>937</v>
      </c>
      <c r="G196" s="193"/>
      <c r="H196" s="196">
        <v>548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158</v>
      </c>
      <c r="AU196" s="202" t="s">
        <v>82</v>
      </c>
      <c r="AV196" s="13" t="s">
        <v>82</v>
      </c>
      <c r="AW196" s="13" t="s">
        <v>33</v>
      </c>
      <c r="AX196" s="13" t="s">
        <v>72</v>
      </c>
      <c r="AY196" s="202" t="s">
        <v>145</v>
      </c>
    </row>
    <row r="197" spans="1:65" s="2" customFormat="1" ht="14.45" customHeight="1">
      <c r="A197" s="34"/>
      <c r="B197" s="35"/>
      <c r="C197" s="173" t="s">
        <v>261</v>
      </c>
      <c r="D197" s="173" t="s">
        <v>147</v>
      </c>
      <c r="E197" s="174" t="s">
        <v>938</v>
      </c>
      <c r="F197" s="175" t="s">
        <v>939</v>
      </c>
      <c r="G197" s="176" t="s">
        <v>173</v>
      </c>
      <c r="H197" s="177">
        <v>52</v>
      </c>
      <c r="I197" s="178"/>
      <c r="J197" s="179">
        <f>ROUND(I197*H197,2)</f>
        <v>0</v>
      </c>
      <c r="K197" s="175" t="s">
        <v>151</v>
      </c>
      <c r="L197" s="39"/>
      <c r="M197" s="180" t="s">
        <v>19</v>
      </c>
      <c r="N197" s="181" t="s">
        <v>43</v>
      </c>
      <c r="O197" s="64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4" t="s">
        <v>152</v>
      </c>
      <c r="AT197" s="184" t="s">
        <v>147</v>
      </c>
      <c r="AU197" s="184" t="s">
        <v>82</v>
      </c>
      <c r="AY197" s="17" t="s">
        <v>145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7" t="s">
        <v>80</v>
      </c>
      <c r="BK197" s="185">
        <f>ROUND(I197*H197,2)</f>
        <v>0</v>
      </c>
      <c r="BL197" s="17" t="s">
        <v>152</v>
      </c>
      <c r="BM197" s="184" t="s">
        <v>940</v>
      </c>
    </row>
    <row r="198" spans="1:47" s="2" customFormat="1" ht="11.25">
      <c r="A198" s="34"/>
      <c r="B198" s="35"/>
      <c r="C198" s="36"/>
      <c r="D198" s="186" t="s">
        <v>154</v>
      </c>
      <c r="E198" s="36"/>
      <c r="F198" s="187" t="s">
        <v>941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154</v>
      </c>
      <c r="AU198" s="17" t="s">
        <v>82</v>
      </c>
    </row>
    <row r="199" spans="2:51" s="14" customFormat="1" ht="11.25">
      <c r="B199" s="217"/>
      <c r="C199" s="218"/>
      <c r="D199" s="186" t="s">
        <v>158</v>
      </c>
      <c r="E199" s="219" t="s">
        <v>19</v>
      </c>
      <c r="F199" s="220" t="s">
        <v>891</v>
      </c>
      <c r="G199" s="218"/>
      <c r="H199" s="219" t="s">
        <v>19</v>
      </c>
      <c r="I199" s="221"/>
      <c r="J199" s="218"/>
      <c r="K199" s="218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158</v>
      </c>
      <c r="AU199" s="226" t="s">
        <v>82</v>
      </c>
      <c r="AV199" s="14" t="s">
        <v>80</v>
      </c>
      <c r="AW199" s="14" t="s">
        <v>33</v>
      </c>
      <c r="AX199" s="14" t="s">
        <v>72</v>
      </c>
      <c r="AY199" s="226" t="s">
        <v>145</v>
      </c>
    </row>
    <row r="200" spans="2:51" s="13" customFormat="1" ht="11.25">
      <c r="B200" s="192"/>
      <c r="C200" s="193"/>
      <c r="D200" s="186" t="s">
        <v>158</v>
      </c>
      <c r="E200" s="194" t="s">
        <v>19</v>
      </c>
      <c r="F200" s="195" t="s">
        <v>942</v>
      </c>
      <c r="G200" s="193"/>
      <c r="H200" s="196">
        <v>26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158</v>
      </c>
      <c r="AU200" s="202" t="s">
        <v>82</v>
      </c>
      <c r="AV200" s="13" t="s">
        <v>82</v>
      </c>
      <c r="AW200" s="13" t="s">
        <v>33</v>
      </c>
      <c r="AX200" s="13" t="s">
        <v>72</v>
      </c>
      <c r="AY200" s="202" t="s">
        <v>145</v>
      </c>
    </row>
    <row r="201" spans="2:51" s="14" customFormat="1" ht="11.25">
      <c r="B201" s="217"/>
      <c r="C201" s="218"/>
      <c r="D201" s="186" t="s">
        <v>158</v>
      </c>
      <c r="E201" s="219" t="s">
        <v>19</v>
      </c>
      <c r="F201" s="220" t="s">
        <v>831</v>
      </c>
      <c r="G201" s="218"/>
      <c r="H201" s="219" t="s">
        <v>19</v>
      </c>
      <c r="I201" s="221"/>
      <c r="J201" s="218"/>
      <c r="K201" s="218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158</v>
      </c>
      <c r="AU201" s="226" t="s">
        <v>82</v>
      </c>
      <c r="AV201" s="14" t="s">
        <v>80</v>
      </c>
      <c r="AW201" s="14" t="s">
        <v>33</v>
      </c>
      <c r="AX201" s="14" t="s">
        <v>72</v>
      </c>
      <c r="AY201" s="226" t="s">
        <v>145</v>
      </c>
    </row>
    <row r="202" spans="2:51" s="13" customFormat="1" ht="11.25">
      <c r="B202" s="192"/>
      <c r="C202" s="193"/>
      <c r="D202" s="186" t="s">
        <v>158</v>
      </c>
      <c r="E202" s="194" t="s">
        <v>19</v>
      </c>
      <c r="F202" s="195" t="s">
        <v>943</v>
      </c>
      <c r="G202" s="193"/>
      <c r="H202" s="196">
        <v>26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158</v>
      </c>
      <c r="AU202" s="202" t="s">
        <v>82</v>
      </c>
      <c r="AV202" s="13" t="s">
        <v>82</v>
      </c>
      <c r="AW202" s="13" t="s">
        <v>33</v>
      </c>
      <c r="AX202" s="13" t="s">
        <v>72</v>
      </c>
      <c r="AY202" s="202" t="s">
        <v>145</v>
      </c>
    </row>
    <row r="203" spans="1:65" s="2" customFormat="1" ht="14.45" customHeight="1">
      <c r="A203" s="34"/>
      <c r="B203" s="35"/>
      <c r="C203" s="173" t="s">
        <v>7</v>
      </c>
      <c r="D203" s="173" t="s">
        <v>147</v>
      </c>
      <c r="E203" s="174" t="s">
        <v>944</v>
      </c>
      <c r="F203" s="175" t="s">
        <v>945</v>
      </c>
      <c r="G203" s="176" t="s">
        <v>173</v>
      </c>
      <c r="H203" s="177">
        <v>2</v>
      </c>
      <c r="I203" s="178"/>
      <c r="J203" s="179">
        <f>ROUND(I203*H203,2)</f>
        <v>0</v>
      </c>
      <c r="K203" s="175" t="s">
        <v>151</v>
      </c>
      <c r="L203" s="39"/>
      <c r="M203" s="180" t="s">
        <v>19</v>
      </c>
      <c r="N203" s="181" t="s">
        <v>43</v>
      </c>
      <c r="O203" s="64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4" t="s">
        <v>152</v>
      </c>
      <c r="AT203" s="184" t="s">
        <v>147</v>
      </c>
      <c r="AU203" s="184" t="s">
        <v>82</v>
      </c>
      <c r="AY203" s="17" t="s">
        <v>145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7" t="s">
        <v>80</v>
      </c>
      <c r="BK203" s="185">
        <f>ROUND(I203*H203,2)</f>
        <v>0</v>
      </c>
      <c r="BL203" s="17" t="s">
        <v>152</v>
      </c>
      <c r="BM203" s="184" t="s">
        <v>946</v>
      </c>
    </row>
    <row r="204" spans="1:47" s="2" customFormat="1" ht="11.25">
      <c r="A204" s="34"/>
      <c r="B204" s="35"/>
      <c r="C204" s="36"/>
      <c r="D204" s="186" t="s">
        <v>154</v>
      </c>
      <c r="E204" s="36"/>
      <c r="F204" s="187" t="s">
        <v>947</v>
      </c>
      <c r="G204" s="36"/>
      <c r="H204" s="36"/>
      <c r="I204" s="188"/>
      <c r="J204" s="36"/>
      <c r="K204" s="36"/>
      <c r="L204" s="39"/>
      <c r="M204" s="189"/>
      <c r="N204" s="190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154</v>
      </c>
      <c r="AU204" s="17" t="s">
        <v>82</v>
      </c>
    </row>
    <row r="205" spans="2:51" s="13" customFormat="1" ht="11.25">
      <c r="B205" s="192"/>
      <c r="C205" s="193"/>
      <c r="D205" s="186" t="s">
        <v>158</v>
      </c>
      <c r="E205" s="194" t="s">
        <v>19</v>
      </c>
      <c r="F205" s="195" t="s">
        <v>948</v>
      </c>
      <c r="G205" s="193"/>
      <c r="H205" s="196">
        <v>1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158</v>
      </c>
      <c r="AU205" s="202" t="s">
        <v>82</v>
      </c>
      <c r="AV205" s="13" t="s">
        <v>82</v>
      </c>
      <c r="AW205" s="13" t="s">
        <v>33</v>
      </c>
      <c r="AX205" s="13" t="s">
        <v>72</v>
      </c>
      <c r="AY205" s="202" t="s">
        <v>145</v>
      </c>
    </row>
    <row r="206" spans="2:51" s="13" customFormat="1" ht="11.25">
      <c r="B206" s="192"/>
      <c r="C206" s="193"/>
      <c r="D206" s="186" t="s">
        <v>158</v>
      </c>
      <c r="E206" s="194" t="s">
        <v>19</v>
      </c>
      <c r="F206" s="195" t="s">
        <v>949</v>
      </c>
      <c r="G206" s="193"/>
      <c r="H206" s="196">
        <v>1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158</v>
      </c>
      <c r="AU206" s="202" t="s">
        <v>82</v>
      </c>
      <c r="AV206" s="13" t="s">
        <v>82</v>
      </c>
      <c r="AW206" s="13" t="s">
        <v>33</v>
      </c>
      <c r="AX206" s="13" t="s">
        <v>72</v>
      </c>
      <c r="AY206" s="202" t="s">
        <v>145</v>
      </c>
    </row>
    <row r="207" spans="1:65" s="2" customFormat="1" ht="14.45" customHeight="1">
      <c r="A207" s="34"/>
      <c r="B207" s="35"/>
      <c r="C207" s="173" t="s">
        <v>270</v>
      </c>
      <c r="D207" s="173" t="s">
        <v>147</v>
      </c>
      <c r="E207" s="174" t="s">
        <v>950</v>
      </c>
      <c r="F207" s="175" t="s">
        <v>951</v>
      </c>
      <c r="G207" s="176" t="s">
        <v>173</v>
      </c>
      <c r="H207" s="177">
        <v>2366</v>
      </c>
      <c r="I207" s="178"/>
      <c r="J207" s="179">
        <f>ROUND(I207*H207,2)</f>
        <v>0</v>
      </c>
      <c r="K207" s="175" t="s">
        <v>151</v>
      </c>
      <c r="L207" s="39"/>
      <c r="M207" s="180" t="s">
        <v>19</v>
      </c>
      <c r="N207" s="181" t="s">
        <v>43</v>
      </c>
      <c r="O207" s="64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4" t="s">
        <v>152</v>
      </c>
      <c r="AT207" s="184" t="s">
        <v>147</v>
      </c>
      <c r="AU207" s="184" t="s">
        <v>82</v>
      </c>
      <c r="AY207" s="17" t="s">
        <v>145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17" t="s">
        <v>80</v>
      </c>
      <c r="BK207" s="185">
        <f>ROUND(I207*H207,2)</f>
        <v>0</v>
      </c>
      <c r="BL207" s="17" t="s">
        <v>152</v>
      </c>
      <c r="BM207" s="184" t="s">
        <v>952</v>
      </c>
    </row>
    <row r="208" spans="1:47" s="2" customFormat="1" ht="19.5">
      <c r="A208" s="34"/>
      <c r="B208" s="35"/>
      <c r="C208" s="36"/>
      <c r="D208" s="186" t="s">
        <v>154</v>
      </c>
      <c r="E208" s="36"/>
      <c r="F208" s="187" t="s">
        <v>953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154</v>
      </c>
      <c r="AU208" s="17" t="s">
        <v>82</v>
      </c>
    </row>
    <row r="209" spans="2:51" s="14" customFormat="1" ht="11.25">
      <c r="B209" s="217"/>
      <c r="C209" s="218"/>
      <c r="D209" s="186" t="s">
        <v>158</v>
      </c>
      <c r="E209" s="219" t="s">
        <v>19</v>
      </c>
      <c r="F209" s="220" t="s">
        <v>904</v>
      </c>
      <c r="G209" s="218"/>
      <c r="H209" s="219" t="s">
        <v>19</v>
      </c>
      <c r="I209" s="221"/>
      <c r="J209" s="218"/>
      <c r="K209" s="218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158</v>
      </c>
      <c r="AU209" s="226" t="s">
        <v>82</v>
      </c>
      <c r="AV209" s="14" t="s">
        <v>80</v>
      </c>
      <c r="AW209" s="14" t="s">
        <v>33</v>
      </c>
      <c r="AX209" s="14" t="s">
        <v>72</v>
      </c>
      <c r="AY209" s="226" t="s">
        <v>145</v>
      </c>
    </row>
    <row r="210" spans="2:51" s="13" customFormat="1" ht="11.25">
      <c r="B210" s="192"/>
      <c r="C210" s="193"/>
      <c r="D210" s="186" t="s">
        <v>158</v>
      </c>
      <c r="E210" s="194" t="s">
        <v>19</v>
      </c>
      <c r="F210" s="195" t="s">
        <v>954</v>
      </c>
      <c r="G210" s="193"/>
      <c r="H210" s="196">
        <v>2366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158</v>
      </c>
      <c r="AU210" s="202" t="s">
        <v>82</v>
      </c>
      <c r="AV210" s="13" t="s">
        <v>82</v>
      </c>
      <c r="AW210" s="13" t="s">
        <v>33</v>
      </c>
      <c r="AX210" s="13" t="s">
        <v>72</v>
      </c>
      <c r="AY210" s="202" t="s">
        <v>145</v>
      </c>
    </row>
    <row r="211" spans="1:65" s="2" customFormat="1" ht="14.45" customHeight="1">
      <c r="A211" s="34"/>
      <c r="B211" s="35"/>
      <c r="C211" s="173" t="s">
        <v>277</v>
      </c>
      <c r="D211" s="173" t="s">
        <v>147</v>
      </c>
      <c r="E211" s="174" t="s">
        <v>955</v>
      </c>
      <c r="F211" s="175" t="s">
        <v>956</v>
      </c>
      <c r="G211" s="176" t="s">
        <v>173</v>
      </c>
      <c r="H211" s="177">
        <v>273</v>
      </c>
      <c r="I211" s="178"/>
      <c r="J211" s="179">
        <f>ROUND(I211*H211,2)</f>
        <v>0</v>
      </c>
      <c r="K211" s="175" t="s">
        <v>151</v>
      </c>
      <c r="L211" s="39"/>
      <c r="M211" s="180" t="s">
        <v>19</v>
      </c>
      <c r="N211" s="181" t="s">
        <v>43</v>
      </c>
      <c r="O211" s="64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152</v>
      </c>
      <c r="AT211" s="184" t="s">
        <v>147</v>
      </c>
      <c r="AU211" s="184" t="s">
        <v>82</v>
      </c>
      <c r="AY211" s="17" t="s">
        <v>145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80</v>
      </c>
      <c r="BK211" s="185">
        <f>ROUND(I211*H211,2)</f>
        <v>0</v>
      </c>
      <c r="BL211" s="17" t="s">
        <v>152</v>
      </c>
      <c r="BM211" s="184" t="s">
        <v>957</v>
      </c>
    </row>
    <row r="212" spans="1:47" s="2" customFormat="1" ht="19.5">
      <c r="A212" s="34"/>
      <c r="B212" s="35"/>
      <c r="C212" s="36"/>
      <c r="D212" s="186" t="s">
        <v>154</v>
      </c>
      <c r="E212" s="36"/>
      <c r="F212" s="187" t="s">
        <v>958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154</v>
      </c>
      <c r="AU212" s="17" t="s">
        <v>82</v>
      </c>
    </row>
    <row r="213" spans="2:51" s="13" customFormat="1" ht="11.25">
      <c r="B213" s="192"/>
      <c r="C213" s="193"/>
      <c r="D213" s="186" t="s">
        <v>158</v>
      </c>
      <c r="E213" s="194" t="s">
        <v>19</v>
      </c>
      <c r="F213" s="195" t="s">
        <v>959</v>
      </c>
      <c r="G213" s="193"/>
      <c r="H213" s="196">
        <v>273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158</v>
      </c>
      <c r="AU213" s="202" t="s">
        <v>82</v>
      </c>
      <c r="AV213" s="13" t="s">
        <v>82</v>
      </c>
      <c r="AW213" s="13" t="s">
        <v>33</v>
      </c>
      <c r="AX213" s="13" t="s">
        <v>72</v>
      </c>
      <c r="AY213" s="202" t="s">
        <v>145</v>
      </c>
    </row>
    <row r="214" spans="1:65" s="2" customFormat="1" ht="14.45" customHeight="1">
      <c r="A214" s="34"/>
      <c r="B214" s="35"/>
      <c r="C214" s="173" t="s">
        <v>284</v>
      </c>
      <c r="D214" s="173" t="s">
        <v>147</v>
      </c>
      <c r="E214" s="174" t="s">
        <v>960</v>
      </c>
      <c r="F214" s="175" t="s">
        <v>961</v>
      </c>
      <c r="G214" s="176" t="s">
        <v>173</v>
      </c>
      <c r="H214" s="177">
        <v>6</v>
      </c>
      <c r="I214" s="178"/>
      <c r="J214" s="179">
        <f>ROUND(I214*H214,2)</f>
        <v>0</v>
      </c>
      <c r="K214" s="175" t="s">
        <v>151</v>
      </c>
      <c r="L214" s="39"/>
      <c r="M214" s="180" t="s">
        <v>19</v>
      </c>
      <c r="N214" s="181" t="s">
        <v>43</v>
      </c>
      <c r="O214" s="64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152</v>
      </c>
      <c r="AT214" s="184" t="s">
        <v>147</v>
      </c>
      <c r="AU214" s="184" t="s">
        <v>82</v>
      </c>
      <c r="AY214" s="17" t="s">
        <v>145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80</v>
      </c>
      <c r="BK214" s="185">
        <f>ROUND(I214*H214,2)</f>
        <v>0</v>
      </c>
      <c r="BL214" s="17" t="s">
        <v>152</v>
      </c>
      <c r="BM214" s="184" t="s">
        <v>962</v>
      </c>
    </row>
    <row r="215" spans="1:47" s="2" customFormat="1" ht="11.25">
      <c r="A215" s="34"/>
      <c r="B215" s="35"/>
      <c r="C215" s="36"/>
      <c r="D215" s="186" t="s">
        <v>154</v>
      </c>
      <c r="E215" s="36"/>
      <c r="F215" s="187" t="s">
        <v>963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154</v>
      </c>
      <c r="AU215" s="17" t="s">
        <v>82</v>
      </c>
    </row>
    <row r="216" spans="2:51" s="14" customFormat="1" ht="11.25">
      <c r="B216" s="217"/>
      <c r="C216" s="218"/>
      <c r="D216" s="186" t="s">
        <v>158</v>
      </c>
      <c r="E216" s="219" t="s">
        <v>19</v>
      </c>
      <c r="F216" s="220" t="s">
        <v>891</v>
      </c>
      <c r="G216" s="218"/>
      <c r="H216" s="219" t="s">
        <v>19</v>
      </c>
      <c r="I216" s="221"/>
      <c r="J216" s="218"/>
      <c r="K216" s="218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158</v>
      </c>
      <c r="AU216" s="226" t="s">
        <v>82</v>
      </c>
      <c r="AV216" s="14" t="s">
        <v>80</v>
      </c>
      <c r="AW216" s="14" t="s">
        <v>33</v>
      </c>
      <c r="AX216" s="14" t="s">
        <v>72</v>
      </c>
      <c r="AY216" s="226" t="s">
        <v>145</v>
      </c>
    </row>
    <row r="217" spans="2:51" s="13" customFormat="1" ht="11.25">
      <c r="B217" s="192"/>
      <c r="C217" s="193"/>
      <c r="D217" s="186" t="s">
        <v>158</v>
      </c>
      <c r="E217" s="194" t="s">
        <v>19</v>
      </c>
      <c r="F217" s="195" t="s">
        <v>964</v>
      </c>
      <c r="G217" s="193"/>
      <c r="H217" s="196">
        <v>3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158</v>
      </c>
      <c r="AU217" s="202" t="s">
        <v>82</v>
      </c>
      <c r="AV217" s="13" t="s">
        <v>82</v>
      </c>
      <c r="AW217" s="13" t="s">
        <v>33</v>
      </c>
      <c r="AX217" s="13" t="s">
        <v>72</v>
      </c>
      <c r="AY217" s="202" t="s">
        <v>145</v>
      </c>
    </row>
    <row r="218" spans="2:51" s="14" customFormat="1" ht="11.25">
      <c r="B218" s="217"/>
      <c r="C218" s="218"/>
      <c r="D218" s="186" t="s">
        <v>158</v>
      </c>
      <c r="E218" s="219" t="s">
        <v>19</v>
      </c>
      <c r="F218" s="220" t="s">
        <v>898</v>
      </c>
      <c r="G218" s="218"/>
      <c r="H218" s="219" t="s">
        <v>19</v>
      </c>
      <c r="I218" s="221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158</v>
      </c>
      <c r="AU218" s="226" t="s">
        <v>82</v>
      </c>
      <c r="AV218" s="14" t="s">
        <v>80</v>
      </c>
      <c r="AW218" s="14" t="s">
        <v>33</v>
      </c>
      <c r="AX218" s="14" t="s">
        <v>72</v>
      </c>
      <c r="AY218" s="226" t="s">
        <v>145</v>
      </c>
    </row>
    <row r="219" spans="2:51" s="13" customFormat="1" ht="11.25">
      <c r="B219" s="192"/>
      <c r="C219" s="193"/>
      <c r="D219" s="186" t="s">
        <v>158</v>
      </c>
      <c r="E219" s="194" t="s">
        <v>19</v>
      </c>
      <c r="F219" s="195" t="s">
        <v>964</v>
      </c>
      <c r="G219" s="193"/>
      <c r="H219" s="196">
        <v>3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158</v>
      </c>
      <c r="AU219" s="202" t="s">
        <v>82</v>
      </c>
      <c r="AV219" s="13" t="s">
        <v>82</v>
      </c>
      <c r="AW219" s="13" t="s">
        <v>33</v>
      </c>
      <c r="AX219" s="13" t="s">
        <v>72</v>
      </c>
      <c r="AY219" s="202" t="s">
        <v>145</v>
      </c>
    </row>
    <row r="220" spans="1:65" s="2" customFormat="1" ht="14.45" customHeight="1">
      <c r="A220" s="34"/>
      <c r="B220" s="35"/>
      <c r="C220" s="173" t="s">
        <v>291</v>
      </c>
      <c r="D220" s="173" t="s">
        <v>147</v>
      </c>
      <c r="E220" s="174" t="s">
        <v>965</v>
      </c>
      <c r="F220" s="175" t="s">
        <v>966</v>
      </c>
      <c r="G220" s="176" t="s">
        <v>173</v>
      </c>
      <c r="H220" s="177">
        <v>273</v>
      </c>
      <c r="I220" s="178"/>
      <c r="J220" s="179">
        <f>ROUND(I220*H220,2)</f>
        <v>0</v>
      </c>
      <c r="K220" s="175" t="s">
        <v>151</v>
      </c>
      <c r="L220" s="39"/>
      <c r="M220" s="180" t="s">
        <v>19</v>
      </c>
      <c r="N220" s="181" t="s">
        <v>43</v>
      </c>
      <c r="O220" s="64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4" t="s">
        <v>152</v>
      </c>
      <c r="AT220" s="184" t="s">
        <v>147</v>
      </c>
      <c r="AU220" s="184" t="s">
        <v>82</v>
      </c>
      <c r="AY220" s="17" t="s">
        <v>145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17" t="s">
        <v>80</v>
      </c>
      <c r="BK220" s="185">
        <f>ROUND(I220*H220,2)</f>
        <v>0</v>
      </c>
      <c r="BL220" s="17" t="s">
        <v>152</v>
      </c>
      <c r="BM220" s="184" t="s">
        <v>967</v>
      </c>
    </row>
    <row r="221" spans="1:47" s="2" customFormat="1" ht="19.5">
      <c r="A221" s="34"/>
      <c r="B221" s="35"/>
      <c r="C221" s="36"/>
      <c r="D221" s="186" t="s">
        <v>154</v>
      </c>
      <c r="E221" s="36"/>
      <c r="F221" s="187" t="s">
        <v>968</v>
      </c>
      <c r="G221" s="36"/>
      <c r="H221" s="36"/>
      <c r="I221" s="188"/>
      <c r="J221" s="36"/>
      <c r="K221" s="36"/>
      <c r="L221" s="39"/>
      <c r="M221" s="189"/>
      <c r="N221" s="190"/>
      <c r="O221" s="64"/>
      <c r="P221" s="64"/>
      <c r="Q221" s="64"/>
      <c r="R221" s="64"/>
      <c r="S221" s="64"/>
      <c r="T221" s="6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154</v>
      </c>
      <c r="AU221" s="17" t="s">
        <v>82</v>
      </c>
    </row>
    <row r="222" spans="2:51" s="13" customFormat="1" ht="11.25">
      <c r="B222" s="192"/>
      <c r="C222" s="193"/>
      <c r="D222" s="186" t="s">
        <v>158</v>
      </c>
      <c r="E222" s="194" t="s">
        <v>19</v>
      </c>
      <c r="F222" s="195" t="s">
        <v>959</v>
      </c>
      <c r="G222" s="193"/>
      <c r="H222" s="196">
        <v>273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158</v>
      </c>
      <c r="AU222" s="202" t="s">
        <v>82</v>
      </c>
      <c r="AV222" s="13" t="s">
        <v>82</v>
      </c>
      <c r="AW222" s="13" t="s">
        <v>33</v>
      </c>
      <c r="AX222" s="13" t="s">
        <v>72</v>
      </c>
      <c r="AY222" s="202" t="s">
        <v>145</v>
      </c>
    </row>
    <row r="223" spans="1:65" s="2" customFormat="1" ht="14.45" customHeight="1">
      <c r="A223" s="34"/>
      <c r="B223" s="35"/>
      <c r="C223" s="173" t="s">
        <v>297</v>
      </c>
      <c r="D223" s="173" t="s">
        <v>147</v>
      </c>
      <c r="E223" s="174" t="s">
        <v>969</v>
      </c>
      <c r="F223" s="175" t="s">
        <v>970</v>
      </c>
      <c r="G223" s="176" t="s">
        <v>173</v>
      </c>
      <c r="H223" s="177">
        <v>2</v>
      </c>
      <c r="I223" s="178"/>
      <c r="J223" s="179">
        <f>ROUND(I223*H223,2)</f>
        <v>0</v>
      </c>
      <c r="K223" s="175" t="s">
        <v>151</v>
      </c>
      <c r="L223" s="39"/>
      <c r="M223" s="180" t="s">
        <v>19</v>
      </c>
      <c r="N223" s="181" t="s">
        <v>43</v>
      </c>
      <c r="O223" s="64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4" t="s">
        <v>152</v>
      </c>
      <c r="AT223" s="184" t="s">
        <v>147</v>
      </c>
      <c r="AU223" s="184" t="s">
        <v>82</v>
      </c>
      <c r="AY223" s="17" t="s">
        <v>145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17" t="s">
        <v>80</v>
      </c>
      <c r="BK223" s="185">
        <f>ROUND(I223*H223,2)</f>
        <v>0</v>
      </c>
      <c r="BL223" s="17" t="s">
        <v>152</v>
      </c>
      <c r="BM223" s="184" t="s">
        <v>971</v>
      </c>
    </row>
    <row r="224" spans="1:47" s="2" customFormat="1" ht="11.25">
      <c r="A224" s="34"/>
      <c r="B224" s="35"/>
      <c r="C224" s="36"/>
      <c r="D224" s="186" t="s">
        <v>154</v>
      </c>
      <c r="E224" s="36"/>
      <c r="F224" s="187" t="s">
        <v>972</v>
      </c>
      <c r="G224" s="36"/>
      <c r="H224" s="36"/>
      <c r="I224" s="188"/>
      <c r="J224" s="36"/>
      <c r="K224" s="36"/>
      <c r="L224" s="39"/>
      <c r="M224" s="189"/>
      <c r="N224" s="190"/>
      <c r="O224" s="64"/>
      <c r="P224" s="64"/>
      <c r="Q224" s="64"/>
      <c r="R224" s="64"/>
      <c r="S224" s="64"/>
      <c r="T224" s="65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154</v>
      </c>
      <c r="AU224" s="17" t="s">
        <v>82</v>
      </c>
    </row>
    <row r="225" spans="2:51" s="13" customFormat="1" ht="11.25">
      <c r="B225" s="192"/>
      <c r="C225" s="193"/>
      <c r="D225" s="186" t="s">
        <v>158</v>
      </c>
      <c r="E225" s="194" t="s">
        <v>19</v>
      </c>
      <c r="F225" s="195" t="s">
        <v>973</v>
      </c>
      <c r="G225" s="193"/>
      <c r="H225" s="196">
        <v>1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158</v>
      </c>
      <c r="AU225" s="202" t="s">
        <v>82</v>
      </c>
      <c r="AV225" s="13" t="s">
        <v>82</v>
      </c>
      <c r="AW225" s="13" t="s">
        <v>33</v>
      </c>
      <c r="AX225" s="13" t="s">
        <v>72</v>
      </c>
      <c r="AY225" s="202" t="s">
        <v>145</v>
      </c>
    </row>
    <row r="226" spans="2:51" s="13" customFormat="1" ht="11.25">
      <c r="B226" s="192"/>
      <c r="C226" s="193"/>
      <c r="D226" s="186" t="s">
        <v>158</v>
      </c>
      <c r="E226" s="194" t="s">
        <v>19</v>
      </c>
      <c r="F226" s="195" t="s">
        <v>974</v>
      </c>
      <c r="G226" s="193"/>
      <c r="H226" s="196">
        <v>1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158</v>
      </c>
      <c r="AU226" s="202" t="s">
        <v>82</v>
      </c>
      <c r="AV226" s="13" t="s">
        <v>82</v>
      </c>
      <c r="AW226" s="13" t="s">
        <v>33</v>
      </c>
      <c r="AX226" s="13" t="s">
        <v>72</v>
      </c>
      <c r="AY226" s="202" t="s">
        <v>145</v>
      </c>
    </row>
    <row r="227" spans="1:65" s="2" customFormat="1" ht="14.45" customHeight="1">
      <c r="A227" s="34"/>
      <c r="B227" s="35"/>
      <c r="C227" s="173" t="s">
        <v>305</v>
      </c>
      <c r="D227" s="173" t="s">
        <v>147</v>
      </c>
      <c r="E227" s="174" t="s">
        <v>975</v>
      </c>
      <c r="F227" s="175" t="s">
        <v>976</v>
      </c>
      <c r="G227" s="176" t="s">
        <v>173</v>
      </c>
      <c r="H227" s="177">
        <v>91</v>
      </c>
      <c r="I227" s="178"/>
      <c r="J227" s="179">
        <f>ROUND(I227*H227,2)</f>
        <v>0</v>
      </c>
      <c r="K227" s="175" t="s">
        <v>151</v>
      </c>
      <c r="L227" s="39"/>
      <c r="M227" s="180" t="s">
        <v>19</v>
      </c>
      <c r="N227" s="181" t="s">
        <v>43</v>
      </c>
      <c r="O227" s="64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4" t="s">
        <v>152</v>
      </c>
      <c r="AT227" s="184" t="s">
        <v>147</v>
      </c>
      <c r="AU227" s="184" t="s">
        <v>82</v>
      </c>
      <c r="AY227" s="17" t="s">
        <v>145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7" t="s">
        <v>80</v>
      </c>
      <c r="BK227" s="185">
        <f>ROUND(I227*H227,2)</f>
        <v>0</v>
      </c>
      <c r="BL227" s="17" t="s">
        <v>152</v>
      </c>
      <c r="BM227" s="184" t="s">
        <v>977</v>
      </c>
    </row>
    <row r="228" spans="1:47" s="2" customFormat="1" ht="19.5">
      <c r="A228" s="34"/>
      <c r="B228" s="35"/>
      <c r="C228" s="36"/>
      <c r="D228" s="186" t="s">
        <v>154</v>
      </c>
      <c r="E228" s="36"/>
      <c r="F228" s="187" t="s">
        <v>978</v>
      </c>
      <c r="G228" s="36"/>
      <c r="H228" s="36"/>
      <c r="I228" s="188"/>
      <c r="J228" s="36"/>
      <c r="K228" s="36"/>
      <c r="L228" s="39"/>
      <c r="M228" s="189"/>
      <c r="N228" s="190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154</v>
      </c>
      <c r="AU228" s="17" t="s">
        <v>82</v>
      </c>
    </row>
    <row r="229" spans="2:51" s="13" customFormat="1" ht="11.25">
      <c r="B229" s="192"/>
      <c r="C229" s="193"/>
      <c r="D229" s="186" t="s">
        <v>158</v>
      </c>
      <c r="E229" s="194" t="s">
        <v>19</v>
      </c>
      <c r="F229" s="195" t="s">
        <v>979</v>
      </c>
      <c r="G229" s="193"/>
      <c r="H229" s="196">
        <v>91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158</v>
      </c>
      <c r="AU229" s="202" t="s">
        <v>82</v>
      </c>
      <c r="AV229" s="13" t="s">
        <v>82</v>
      </c>
      <c r="AW229" s="13" t="s">
        <v>33</v>
      </c>
      <c r="AX229" s="13" t="s">
        <v>72</v>
      </c>
      <c r="AY229" s="202" t="s">
        <v>145</v>
      </c>
    </row>
    <row r="230" spans="1:65" s="2" customFormat="1" ht="14.45" customHeight="1">
      <c r="A230" s="34"/>
      <c r="B230" s="35"/>
      <c r="C230" s="173" t="s">
        <v>312</v>
      </c>
      <c r="D230" s="173" t="s">
        <v>147</v>
      </c>
      <c r="E230" s="174" t="s">
        <v>980</v>
      </c>
      <c r="F230" s="175" t="s">
        <v>981</v>
      </c>
      <c r="G230" s="176" t="s">
        <v>173</v>
      </c>
      <c r="H230" s="177">
        <v>2</v>
      </c>
      <c r="I230" s="178"/>
      <c r="J230" s="179">
        <f>ROUND(I230*H230,2)</f>
        <v>0</v>
      </c>
      <c r="K230" s="175" t="s">
        <v>151</v>
      </c>
      <c r="L230" s="39"/>
      <c r="M230" s="180" t="s">
        <v>19</v>
      </c>
      <c r="N230" s="181" t="s">
        <v>43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152</v>
      </c>
      <c r="AT230" s="184" t="s">
        <v>147</v>
      </c>
      <c r="AU230" s="184" t="s">
        <v>82</v>
      </c>
      <c r="AY230" s="17" t="s">
        <v>145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80</v>
      </c>
      <c r="BK230" s="185">
        <f>ROUND(I230*H230,2)</f>
        <v>0</v>
      </c>
      <c r="BL230" s="17" t="s">
        <v>152</v>
      </c>
      <c r="BM230" s="184" t="s">
        <v>982</v>
      </c>
    </row>
    <row r="231" spans="1:47" s="2" customFormat="1" ht="11.25">
      <c r="A231" s="34"/>
      <c r="B231" s="35"/>
      <c r="C231" s="36"/>
      <c r="D231" s="186" t="s">
        <v>154</v>
      </c>
      <c r="E231" s="36"/>
      <c r="F231" s="187" t="s">
        <v>983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154</v>
      </c>
      <c r="AU231" s="17" t="s">
        <v>82</v>
      </c>
    </row>
    <row r="232" spans="2:51" s="13" customFormat="1" ht="11.25">
      <c r="B232" s="192"/>
      <c r="C232" s="193"/>
      <c r="D232" s="186" t="s">
        <v>158</v>
      </c>
      <c r="E232" s="194" t="s">
        <v>19</v>
      </c>
      <c r="F232" s="195" t="s">
        <v>948</v>
      </c>
      <c r="G232" s="193"/>
      <c r="H232" s="196">
        <v>1</v>
      </c>
      <c r="I232" s="197"/>
      <c r="J232" s="193"/>
      <c r="K232" s="193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158</v>
      </c>
      <c r="AU232" s="202" t="s">
        <v>82</v>
      </c>
      <c r="AV232" s="13" t="s">
        <v>82</v>
      </c>
      <c r="AW232" s="13" t="s">
        <v>33</v>
      </c>
      <c r="AX232" s="13" t="s">
        <v>72</v>
      </c>
      <c r="AY232" s="202" t="s">
        <v>145</v>
      </c>
    </row>
    <row r="233" spans="2:51" s="13" customFormat="1" ht="11.25">
      <c r="B233" s="192"/>
      <c r="C233" s="193"/>
      <c r="D233" s="186" t="s">
        <v>158</v>
      </c>
      <c r="E233" s="194" t="s">
        <v>19</v>
      </c>
      <c r="F233" s="195" t="s">
        <v>949</v>
      </c>
      <c r="G233" s="193"/>
      <c r="H233" s="196">
        <v>1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158</v>
      </c>
      <c r="AU233" s="202" t="s">
        <v>82</v>
      </c>
      <c r="AV233" s="13" t="s">
        <v>82</v>
      </c>
      <c r="AW233" s="13" t="s">
        <v>33</v>
      </c>
      <c r="AX233" s="13" t="s">
        <v>72</v>
      </c>
      <c r="AY233" s="202" t="s">
        <v>145</v>
      </c>
    </row>
    <row r="234" spans="1:65" s="2" customFormat="1" ht="14.45" customHeight="1">
      <c r="A234" s="34"/>
      <c r="B234" s="35"/>
      <c r="C234" s="173" t="s">
        <v>318</v>
      </c>
      <c r="D234" s="173" t="s">
        <v>147</v>
      </c>
      <c r="E234" s="174" t="s">
        <v>984</v>
      </c>
      <c r="F234" s="175" t="s">
        <v>985</v>
      </c>
      <c r="G234" s="176" t="s">
        <v>173</v>
      </c>
      <c r="H234" s="177">
        <v>2</v>
      </c>
      <c r="I234" s="178"/>
      <c r="J234" s="179">
        <f>ROUND(I234*H234,2)</f>
        <v>0</v>
      </c>
      <c r="K234" s="175" t="s">
        <v>151</v>
      </c>
      <c r="L234" s="39"/>
      <c r="M234" s="180" t="s">
        <v>19</v>
      </c>
      <c r="N234" s="181" t="s">
        <v>43</v>
      </c>
      <c r="O234" s="64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4" t="s">
        <v>152</v>
      </c>
      <c r="AT234" s="184" t="s">
        <v>147</v>
      </c>
      <c r="AU234" s="184" t="s">
        <v>82</v>
      </c>
      <c r="AY234" s="17" t="s">
        <v>145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80</v>
      </c>
      <c r="BK234" s="185">
        <f>ROUND(I234*H234,2)</f>
        <v>0</v>
      </c>
      <c r="BL234" s="17" t="s">
        <v>152</v>
      </c>
      <c r="BM234" s="184" t="s">
        <v>986</v>
      </c>
    </row>
    <row r="235" spans="1:47" s="2" customFormat="1" ht="11.25">
      <c r="A235" s="34"/>
      <c r="B235" s="35"/>
      <c r="C235" s="36"/>
      <c r="D235" s="186" t="s">
        <v>154</v>
      </c>
      <c r="E235" s="36"/>
      <c r="F235" s="187" t="s">
        <v>987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154</v>
      </c>
      <c r="AU235" s="17" t="s">
        <v>82</v>
      </c>
    </row>
    <row r="236" spans="2:51" s="13" customFormat="1" ht="11.25">
      <c r="B236" s="192"/>
      <c r="C236" s="193"/>
      <c r="D236" s="186" t="s">
        <v>158</v>
      </c>
      <c r="E236" s="194" t="s">
        <v>19</v>
      </c>
      <c r="F236" s="195" t="s">
        <v>948</v>
      </c>
      <c r="G236" s="193"/>
      <c r="H236" s="196">
        <v>1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158</v>
      </c>
      <c r="AU236" s="202" t="s">
        <v>82</v>
      </c>
      <c r="AV236" s="13" t="s">
        <v>82</v>
      </c>
      <c r="AW236" s="13" t="s">
        <v>33</v>
      </c>
      <c r="AX236" s="13" t="s">
        <v>72</v>
      </c>
      <c r="AY236" s="202" t="s">
        <v>145</v>
      </c>
    </row>
    <row r="237" spans="2:51" s="13" customFormat="1" ht="11.25">
      <c r="B237" s="192"/>
      <c r="C237" s="193"/>
      <c r="D237" s="186" t="s">
        <v>158</v>
      </c>
      <c r="E237" s="194" t="s">
        <v>19</v>
      </c>
      <c r="F237" s="195" t="s">
        <v>949</v>
      </c>
      <c r="G237" s="193"/>
      <c r="H237" s="196">
        <v>1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158</v>
      </c>
      <c r="AU237" s="202" t="s">
        <v>82</v>
      </c>
      <c r="AV237" s="13" t="s">
        <v>82</v>
      </c>
      <c r="AW237" s="13" t="s">
        <v>33</v>
      </c>
      <c r="AX237" s="13" t="s">
        <v>72</v>
      </c>
      <c r="AY237" s="202" t="s">
        <v>145</v>
      </c>
    </row>
    <row r="238" spans="1:65" s="2" customFormat="1" ht="14.45" customHeight="1">
      <c r="A238" s="34"/>
      <c r="B238" s="35"/>
      <c r="C238" s="173" t="s">
        <v>323</v>
      </c>
      <c r="D238" s="173" t="s">
        <v>147</v>
      </c>
      <c r="E238" s="174" t="s">
        <v>988</v>
      </c>
      <c r="F238" s="175" t="s">
        <v>989</v>
      </c>
      <c r="G238" s="176" t="s">
        <v>173</v>
      </c>
      <c r="H238" s="177">
        <v>91</v>
      </c>
      <c r="I238" s="178"/>
      <c r="J238" s="179">
        <f>ROUND(I238*H238,2)</f>
        <v>0</v>
      </c>
      <c r="K238" s="175" t="s">
        <v>151</v>
      </c>
      <c r="L238" s="39"/>
      <c r="M238" s="180" t="s">
        <v>19</v>
      </c>
      <c r="N238" s="181" t="s">
        <v>43</v>
      </c>
      <c r="O238" s="64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152</v>
      </c>
      <c r="AT238" s="184" t="s">
        <v>147</v>
      </c>
      <c r="AU238" s="184" t="s">
        <v>82</v>
      </c>
      <c r="AY238" s="17" t="s">
        <v>145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80</v>
      </c>
      <c r="BK238" s="185">
        <f>ROUND(I238*H238,2)</f>
        <v>0</v>
      </c>
      <c r="BL238" s="17" t="s">
        <v>152</v>
      </c>
      <c r="BM238" s="184" t="s">
        <v>990</v>
      </c>
    </row>
    <row r="239" spans="1:47" s="2" customFormat="1" ht="19.5">
      <c r="A239" s="34"/>
      <c r="B239" s="35"/>
      <c r="C239" s="36"/>
      <c r="D239" s="186" t="s">
        <v>154</v>
      </c>
      <c r="E239" s="36"/>
      <c r="F239" s="187" t="s">
        <v>991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154</v>
      </c>
      <c r="AU239" s="17" t="s">
        <v>82</v>
      </c>
    </row>
    <row r="240" spans="2:51" s="13" customFormat="1" ht="11.25">
      <c r="B240" s="192"/>
      <c r="C240" s="193"/>
      <c r="D240" s="186" t="s">
        <v>158</v>
      </c>
      <c r="E240" s="194" t="s">
        <v>19</v>
      </c>
      <c r="F240" s="195" t="s">
        <v>979</v>
      </c>
      <c r="G240" s="193"/>
      <c r="H240" s="196">
        <v>91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158</v>
      </c>
      <c r="AU240" s="202" t="s">
        <v>82</v>
      </c>
      <c r="AV240" s="13" t="s">
        <v>82</v>
      </c>
      <c r="AW240" s="13" t="s">
        <v>33</v>
      </c>
      <c r="AX240" s="13" t="s">
        <v>72</v>
      </c>
      <c r="AY240" s="202" t="s">
        <v>145</v>
      </c>
    </row>
    <row r="241" spans="1:65" s="2" customFormat="1" ht="14.45" customHeight="1">
      <c r="A241" s="34"/>
      <c r="B241" s="35"/>
      <c r="C241" s="173" t="s">
        <v>329</v>
      </c>
      <c r="D241" s="173" t="s">
        <v>147</v>
      </c>
      <c r="E241" s="174" t="s">
        <v>992</v>
      </c>
      <c r="F241" s="175" t="s">
        <v>993</v>
      </c>
      <c r="G241" s="176" t="s">
        <v>173</v>
      </c>
      <c r="H241" s="177">
        <v>91</v>
      </c>
      <c r="I241" s="178"/>
      <c r="J241" s="179">
        <f>ROUND(I241*H241,2)</f>
        <v>0</v>
      </c>
      <c r="K241" s="175" t="s">
        <v>151</v>
      </c>
      <c r="L241" s="39"/>
      <c r="M241" s="180" t="s">
        <v>19</v>
      </c>
      <c r="N241" s="181" t="s">
        <v>43</v>
      </c>
      <c r="O241" s="64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4" t="s">
        <v>152</v>
      </c>
      <c r="AT241" s="184" t="s">
        <v>147</v>
      </c>
      <c r="AU241" s="184" t="s">
        <v>82</v>
      </c>
      <c r="AY241" s="17" t="s">
        <v>145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7" t="s">
        <v>80</v>
      </c>
      <c r="BK241" s="185">
        <f>ROUND(I241*H241,2)</f>
        <v>0</v>
      </c>
      <c r="BL241" s="17" t="s">
        <v>152</v>
      </c>
      <c r="BM241" s="184" t="s">
        <v>994</v>
      </c>
    </row>
    <row r="242" spans="1:47" s="2" customFormat="1" ht="19.5">
      <c r="A242" s="34"/>
      <c r="B242" s="35"/>
      <c r="C242" s="36"/>
      <c r="D242" s="186" t="s">
        <v>154</v>
      </c>
      <c r="E242" s="36"/>
      <c r="F242" s="187" t="s">
        <v>995</v>
      </c>
      <c r="G242" s="36"/>
      <c r="H242" s="36"/>
      <c r="I242" s="188"/>
      <c r="J242" s="36"/>
      <c r="K242" s="36"/>
      <c r="L242" s="39"/>
      <c r="M242" s="189"/>
      <c r="N242" s="190"/>
      <c r="O242" s="64"/>
      <c r="P242" s="64"/>
      <c r="Q242" s="64"/>
      <c r="R242" s="64"/>
      <c r="S242" s="64"/>
      <c r="T242" s="6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154</v>
      </c>
      <c r="AU242" s="17" t="s">
        <v>82</v>
      </c>
    </row>
    <row r="243" spans="2:51" s="13" customFormat="1" ht="11.25">
      <c r="B243" s="192"/>
      <c r="C243" s="193"/>
      <c r="D243" s="186" t="s">
        <v>158</v>
      </c>
      <c r="E243" s="194" t="s">
        <v>19</v>
      </c>
      <c r="F243" s="195" t="s">
        <v>979</v>
      </c>
      <c r="G243" s="193"/>
      <c r="H243" s="196">
        <v>91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158</v>
      </c>
      <c r="AU243" s="202" t="s">
        <v>82</v>
      </c>
      <c r="AV243" s="13" t="s">
        <v>82</v>
      </c>
      <c r="AW243" s="13" t="s">
        <v>33</v>
      </c>
      <c r="AX243" s="13" t="s">
        <v>72</v>
      </c>
      <c r="AY243" s="202" t="s">
        <v>145</v>
      </c>
    </row>
    <row r="244" spans="1:65" s="2" customFormat="1" ht="14.45" customHeight="1">
      <c r="A244" s="34"/>
      <c r="B244" s="35"/>
      <c r="C244" s="173" t="s">
        <v>520</v>
      </c>
      <c r="D244" s="173" t="s">
        <v>147</v>
      </c>
      <c r="E244" s="174" t="s">
        <v>996</v>
      </c>
      <c r="F244" s="175" t="s">
        <v>997</v>
      </c>
      <c r="G244" s="176" t="s">
        <v>150</v>
      </c>
      <c r="H244" s="177">
        <v>3</v>
      </c>
      <c r="I244" s="178"/>
      <c r="J244" s="179">
        <f>ROUND(I244*H244,2)</f>
        <v>0</v>
      </c>
      <c r="K244" s="175" t="s">
        <v>151</v>
      </c>
      <c r="L244" s="39"/>
      <c r="M244" s="180" t="s">
        <v>19</v>
      </c>
      <c r="N244" s="181" t="s">
        <v>43</v>
      </c>
      <c r="O244" s="64"/>
      <c r="P244" s="182">
        <f>O244*H244</f>
        <v>0</v>
      </c>
      <c r="Q244" s="182">
        <v>0.00145</v>
      </c>
      <c r="R244" s="182">
        <f>Q244*H244</f>
        <v>0.00435</v>
      </c>
      <c r="S244" s="182">
        <v>0</v>
      </c>
      <c r="T244" s="183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4" t="s">
        <v>152</v>
      </c>
      <c r="AT244" s="184" t="s">
        <v>147</v>
      </c>
      <c r="AU244" s="184" t="s">
        <v>82</v>
      </c>
      <c r="AY244" s="17" t="s">
        <v>145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7" t="s">
        <v>80</v>
      </c>
      <c r="BK244" s="185">
        <f>ROUND(I244*H244,2)</f>
        <v>0</v>
      </c>
      <c r="BL244" s="17" t="s">
        <v>152</v>
      </c>
      <c r="BM244" s="184" t="s">
        <v>998</v>
      </c>
    </row>
    <row r="245" spans="1:47" s="2" customFormat="1" ht="11.25">
      <c r="A245" s="34"/>
      <c r="B245" s="35"/>
      <c r="C245" s="36"/>
      <c r="D245" s="186" t="s">
        <v>154</v>
      </c>
      <c r="E245" s="36"/>
      <c r="F245" s="187" t="s">
        <v>999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154</v>
      </c>
      <c r="AU245" s="17" t="s">
        <v>82</v>
      </c>
    </row>
    <row r="246" spans="2:51" s="14" customFormat="1" ht="11.25">
      <c r="B246" s="217"/>
      <c r="C246" s="218"/>
      <c r="D246" s="186" t="s">
        <v>158</v>
      </c>
      <c r="E246" s="219" t="s">
        <v>19</v>
      </c>
      <c r="F246" s="220" t="s">
        <v>891</v>
      </c>
      <c r="G246" s="218"/>
      <c r="H246" s="219" t="s">
        <v>19</v>
      </c>
      <c r="I246" s="221"/>
      <c r="J246" s="218"/>
      <c r="K246" s="218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158</v>
      </c>
      <c r="AU246" s="226" t="s">
        <v>82</v>
      </c>
      <c r="AV246" s="14" t="s">
        <v>80</v>
      </c>
      <c r="AW246" s="14" t="s">
        <v>33</v>
      </c>
      <c r="AX246" s="14" t="s">
        <v>72</v>
      </c>
      <c r="AY246" s="226" t="s">
        <v>145</v>
      </c>
    </row>
    <row r="247" spans="2:51" s="13" customFormat="1" ht="11.25">
      <c r="B247" s="192"/>
      <c r="C247" s="193"/>
      <c r="D247" s="186" t="s">
        <v>158</v>
      </c>
      <c r="E247" s="194" t="s">
        <v>19</v>
      </c>
      <c r="F247" s="195" t="s">
        <v>1000</v>
      </c>
      <c r="G247" s="193"/>
      <c r="H247" s="196">
        <v>1.5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158</v>
      </c>
      <c r="AU247" s="202" t="s">
        <v>82</v>
      </c>
      <c r="AV247" s="13" t="s">
        <v>82</v>
      </c>
      <c r="AW247" s="13" t="s">
        <v>33</v>
      </c>
      <c r="AX247" s="13" t="s">
        <v>72</v>
      </c>
      <c r="AY247" s="202" t="s">
        <v>145</v>
      </c>
    </row>
    <row r="248" spans="2:51" s="14" customFormat="1" ht="11.25">
      <c r="B248" s="217"/>
      <c r="C248" s="218"/>
      <c r="D248" s="186" t="s">
        <v>158</v>
      </c>
      <c r="E248" s="219" t="s">
        <v>19</v>
      </c>
      <c r="F248" s="220" t="s">
        <v>831</v>
      </c>
      <c r="G248" s="218"/>
      <c r="H248" s="219" t="s">
        <v>19</v>
      </c>
      <c r="I248" s="221"/>
      <c r="J248" s="218"/>
      <c r="K248" s="218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158</v>
      </c>
      <c r="AU248" s="226" t="s">
        <v>82</v>
      </c>
      <c r="AV248" s="14" t="s">
        <v>80</v>
      </c>
      <c r="AW248" s="14" t="s">
        <v>33</v>
      </c>
      <c r="AX248" s="14" t="s">
        <v>72</v>
      </c>
      <c r="AY248" s="226" t="s">
        <v>145</v>
      </c>
    </row>
    <row r="249" spans="2:51" s="13" customFormat="1" ht="11.25">
      <c r="B249" s="192"/>
      <c r="C249" s="193"/>
      <c r="D249" s="186" t="s">
        <v>158</v>
      </c>
      <c r="E249" s="194" t="s">
        <v>19</v>
      </c>
      <c r="F249" s="195" t="s">
        <v>1000</v>
      </c>
      <c r="G249" s="193"/>
      <c r="H249" s="196">
        <v>1.5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158</v>
      </c>
      <c r="AU249" s="202" t="s">
        <v>82</v>
      </c>
      <c r="AV249" s="13" t="s">
        <v>82</v>
      </c>
      <c r="AW249" s="13" t="s">
        <v>33</v>
      </c>
      <c r="AX249" s="13" t="s">
        <v>72</v>
      </c>
      <c r="AY249" s="202" t="s">
        <v>145</v>
      </c>
    </row>
    <row r="250" spans="1:65" s="2" customFormat="1" ht="14.45" customHeight="1">
      <c r="A250" s="34"/>
      <c r="B250" s="35"/>
      <c r="C250" s="173" t="s">
        <v>526</v>
      </c>
      <c r="D250" s="173" t="s">
        <v>147</v>
      </c>
      <c r="E250" s="174" t="s">
        <v>1001</v>
      </c>
      <c r="F250" s="175" t="s">
        <v>1002</v>
      </c>
      <c r="G250" s="176" t="s">
        <v>287</v>
      </c>
      <c r="H250" s="177">
        <v>12</v>
      </c>
      <c r="I250" s="178"/>
      <c r="J250" s="179">
        <f>ROUND(I250*H250,2)</f>
        <v>0</v>
      </c>
      <c r="K250" s="175" t="s">
        <v>151</v>
      </c>
      <c r="L250" s="39"/>
      <c r="M250" s="180" t="s">
        <v>19</v>
      </c>
      <c r="N250" s="181" t="s">
        <v>43</v>
      </c>
      <c r="O250" s="64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152</v>
      </c>
      <c r="AT250" s="184" t="s">
        <v>147</v>
      </c>
      <c r="AU250" s="184" t="s">
        <v>82</v>
      </c>
      <c r="AY250" s="17" t="s">
        <v>145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80</v>
      </c>
      <c r="BK250" s="185">
        <f>ROUND(I250*H250,2)</f>
        <v>0</v>
      </c>
      <c r="BL250" s="17" t="s">
        <v>152</v>
      </c>
      <c r="BM250" s="184" t="s">
        <v>1003</v>
      </c>
    </row>
    <row r="251" spans="1:47" s="2" customFormat="1" ht="11.25">
      <c r="A251" s="34"/>
      <c r="B251" s="35"/>
      <c r="C251" s="36"/>
      <c r="D251" s="186" t="s">
        <v>154</v>
      </c>
      <c r="E251" s="36"/>
      <c r="F251" s="187" t="s">
        <v>1004</v>
      </c>
      <c r="G251" s="36"/>
      <c r="H251" s="36"/>
      <c r="I251" s="188"/>
      <c r="J251" s="36"/>
      <c r="K251" s="36"/>
      <c r="L251" s="39"/>
      <c r="M251" s="189"/>
      <c r="N251" s="190"/>
      <c r="O251" s="64"/>
      <c r="P251" s="64"/>
      <c r="Q251" s="64"/>
      <c r="R251" s="64"/>
      <c r="S251" s="64"/>
      <c r="T251" s="65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154</v>
      </c>
      <c r="AU251" s="17" t="s">
        <v>82</v>
      </c>
    </row>
    <row r="252" spans="2:51" s="14" customFormat="1" ht="11.25">
      <c r="B252" s="217"/>
      <c r="C252" s="218"/>
      <c r="D252" s="186" t="s">
        <v>158</v>
      </c>
      <c r="E252" s="219" t="s">
        <v>19</v>
      </c>
      <c r="F252" s="220" t="s">
        <v>904</v>
      </c>
      <c r="G252" s="218"/>
      <c r="H252" s="219" t="s">
        <v>19</v>
      </c>
      <c r="I252" s="221"/>
      <c r="J252" s="218"/>
      <c r="K252" s="218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158</v>
      </c>
      <c r="AU252" s="226" t="s">
        <v>82</v>
      </c>
      <c r="AV252" s="14" t="s">
        <v>80</v>
      </c>
      <c r="AW252" s="14" t="s">
        <v>33</v>
      </c>
      <c r="AX252" s="14" t="s">
        <v>72</v>
      </c>
      <c r="AY252" s="226" t="s">
        <v>145</v>
      </c>
    </row>
    <row r="253" spans="2:51" s="13" customFormat="1" ht="11.25">
      <c r="B253" s="192"/>
      <c r="C253" s="193"/>
      <c r="D253" s="186" t="s">
        <v>158</v>
      </c>
      <c r="E253" s="194" t="s">
        <v>19</v>
      </c>
      <c r="F253" s="195" t="s">
        <v>1005</v>
      </c>
      <c r="G253" s="193"/>
      <c r="H253" s="196">
        <v>12</v>
      </c>
      <c r="I253" s="197"/>
      <c r="J253" s="193"/>
      <c r="K253" s="193"/>
      <c r="L253" s="198"/>
      <c r="M253" s="199"/>
      <c r="N253" s="200"/>
      <c r="O253" s="200"/>
      <c r="P253" s="200"/>
      <c r="Q253" s="200"/>
      <c r="R253" s="200"/>
      <c r="S253" s="200"/>
      <c r="T253" s="201"/>
      <c r="AT253" s="202" t="s">
        <v>158</v>
      </c>
      <c r="AU253" s="202" t="s">
        <v>82</v>
      </c>
      <c r="AV253" s="13" t="s">
        <v>82</v>
      </c>
      <c r="AW253" s="13" t="s">
        <v>33</v>
      </c>
      <c r="AX253" s="13" t="s">
        <v>72</v>
      </c>
      <c r="AY253" s="202" t="s">
        <v>145</v>
      </c>
    </row>
    <row r="254" spans="2:63" s="12" customFormat="1" ht="22.9" customHeight="1">
      <c r="B254" s="157"/>
      <c r="C254" s="158"/>
      <c r="D254" s="159" t="s">
        <v>71</v>
      </c>
      <c r="E254" s="171" t="s">
        <v>303</v>
      </c>
      <c r="F254" s="171" t="s">
        <v>304</v>
      </c>
      <c r="G254" s="158"/>
      <c r="H254" s="158"/>
      <c r="I254" s="161"/>
      <c r="J254" s="172">
        <f>BK254</f>
        <v>0</v>
      </c>
      <c r="K254" s="158"/>
      <c r="L254" s="163"/>
      <c r="M254" s="164"/>
      <c r="N254" s="165"/>
      <c r="O254" s="165"/>
      <c r="P254" s="166">
        <f>SUM(P255:P262)</f>
        <v>0</v>
      </c>
      <c r="Q254" s="165"/>
      <c r="R254" s="166">
        <f>SUM(R255:R262)</f>
        <v>0</v>
      </c>
      <c r="S254" s="165"/>
      <c r="T254" s="167">
        <f>SUM(T255:T262)</f>
        <v>0</v>
      </c>
      <c r="AR254" s="168" t="s">
        <v>80</v>
      </c>
      <c r="AT254" s="169" t="s">
        <v>71</v>
      </c>
      <c r="AU254" s="169" t="s">
        <v>80</v>
      </c>
      <c r="AY254" s="168" t="s">
        <v>145</v>
      </c>
      <c r="BK254" s="170">
        <f>SUM(BK255:BK262)</f>
        <v>0</v>
      </c>
    </row>
    <row r="255" spans="1:65" s="2" customFormat="1" ht="14.45" customHeight="1">
      <c r="A255" s="34"/>
      <c r="B255" s="35"/>
      <c r="C255" s="173" t="s">
        <v>532</v>
      </c>
      <c r="D255" s="173" t="s">
        <v>147</v>
      </c>
      <c r="E255" s="174" t="s">
        <v>306</v>
      </c>
      <c r="F255" s="175" t="s">
        <v>307</v>
      </c>
      <c r="G255" s="176" t="s">
        <v>308</v>
      </c>
      <c r="H255" s="177">
        <v>422.4</v>
      </c>
      <c r="I255" s="178"/>
      <c r="J255" s="179">
        <f>ROUND(I255*H255,2)</f>
        <v>0</v>
      </c>
      <c r="K255" s="175" t="s">
        <v>19</v>
      </c>
      <c r="L255" s="39"/>
      <c r="M255" s="180" t="s">
        <v>19</v>
      </c>
      <c r="N255" s="181" t="s">
        <v>43</v>
      </c>
      <c r="O255" s="64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152</v>
      </c>
      <c r="AT255" s="184" t="s">
        <v>147</v>
      </c>
      <c r="AU255" s="184" t="s">
        <v>82</v>
      </c>
      <c r="AY255" s="17" t="s">
        <v>145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80</v>
      </c>
      <c r="BK255" s="185">
        <f>ROUND(I255*H255,2)</f>
        <v>0</v>
      </c>
      <c r="BL255" s="17" t="s">
        <v>152</v>
      </c>
      <c r="BM255" s="184" t="s">
        <v>1006</v>
      </c>
    </row>
    <row r="256" spans="1:47" s="2" customFormat="1" ht="19.5">
      <c r="A256" s="34"/>
      <c r="B256" s="35"/>
      <c r="C256" s="36"/>
      <c r="D256" s="186" t="s">
        <v>154</v>
      </c>
      <c r="E256" s="36"/>
      <c r="F256" s="187" t="s">
        <v>310</v>
      </c>
      <c r="G256" s="36"/>
      <c r="H256" s="36"/>
      <c r="I256" s="188"/>
      <c r="J256" s="36"/>
      <c r="K256" s="36"/>
      <c r="L256" s="39"/>
      <c r="M256" s="189"/>
      <c r="N256" s="190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154</v>
      </c>
      <c r="AU256" s="17" t="s">
        <v>82</v>
      </c>
    </row>
    <row r="257" spans="2:51" s="14" customFormat="1" ht="11.25">
      <c r="B257" s="217"/>
      <c r="C257" s="218"/>
      <c r="D257" s="186" t="s">
        <v>158</v>
      </c>
      <c r="E257" s="219" t="s">
        <v>19</v>
      </c>
      <c r="F257" s="220" t="s">
        <v>831</v>
      </c>
      <c r="G257" s="218"/>
      <c r="H257" s="219" t="s">
        <v>19</v>
      </c>
      <c r="I257" s="221"/>
      <c r="J257" s="218"/>
      <c r="K257" s="218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158</v>
      </c>
      <c r="AU257" s="226" t="s">
        <v>82</v>
      </c>
      <c r="AV257" s="14" t="s">
        <v>80</v>
      </c>
      <c r="AW257" s="14" t="s">
        <v>33</v>
      </c>
      <c r="AX257" s="14" t="s">
        <v>72</v>
      </c>
      <c r="AY257" s="226" t="s">
        <v>145</v>
      </c>
    </row>
    <row r="258" spans="2:51" s="13" customFormat="1" ht="11.25">
      <c r="B258" s="192"/>
      <c r="C258" s="193"/>
      <c r="D258" s="186" t="s">
        <v>158</v>
      </c>
      <c r="E258" s="194" t="s">
        <v>19</v>
      </c>
      <c r="F258" s="195" t="s">
        <v>1007</v>
      </c>
      <c r="G258" s="193"/>
      <c r="H258" s="196">
        <v>422.4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158</v>
      </c>
      <c r="AU258" s="202" t="s">
        <v>82</v>
      </c>
      <c r="AV258" s="13" t="s">
        <v>82</v>
      </c>
      <c r="AW258" s="13" t="s">
        <v>33</v>
      </c>
      <c r="AX258" s="13" t="s">
        <v>72</v>
      </c>
      <c r="AY258" s="202" t="s">
        <v>145</v>
      </c>
    </row>
    <row r="259" spans="1:65" s="2" customFormat="1" ht="24.2" customHeight="1">
      <c r="A259" s="34"/>
      <c r="B259" s="35"/>
      <c r="C259" s="173" t="s">
        <v>538</v>
      </c>
      <c r="D259" s="173" t="s">
        <v>147</v>
      </c>
      <c r="E259" s="174" t="s">
        <v>324</v>
      </c>
      <c r="F259" s="175" t="s">
        <v>325</v>
      </c>
      <c r="G259" s="176" t="s">
        <v>308</v>
      </c>
      <c r="H259" s="177">
        <v>422.4</v>
      </c>
      <c r="I259" s="178"/>
      <c r="J259" s="179">
        <f>ROUND(I259*H259,2)</f>
        <v>0</v>
      </c>
      <c r="K259" s="175" t="s">
        <v>151</v>
      </c>
      <c r="L259" s="39"/>
      <c r="M259" s="180" t="s">
        <v>19</v>
      </c>
      <c r="N259" s="181" t="s">
        <v>43</v>
      </c>
      <c r="O259" s="64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4" t="s">
        <v>152</v>
      </c>
      <c r="AT259" s="184" t="s">
        <v>147</v>
      </c>
      <c r="AU259" s="184" t="s">
        <v>82</v>
      </c>
      <c r="AY259" s="17" t="s">
        <v>145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7" t="s">
        <v>80</v>
      </c>
      <c r="BK259" s="185">
        <f>ROUND(I259*H259,2)</f>
        <v>0</v>
      </c>
      <c r="BL259" s="17" t="s">
        <v>152</v>
      </c>
      <c r="BM259" s="184" t="s">
        <v>1008</v>
      </c>
    </row>
    <row r="260" spans="1:47" s="2" customFormat="1" ht="19.5">
      <c r="A260" s="34"/>
      <c r="B260" s="35"/>
      <c r="C260" s="36"/>
      <c r="D260" s="186" t="s">
        <v>154</v>
      </c>
      <c r="E260" s="36"/>
      <c r="F260" s="187" t="s">
        <v>325</v>
      </c>
      <c r="G260" s="36"/>
      <c r="H260" s="36"/>
      <c r="I260" s="188"/>
      <c r="J260" s="36"/>
      <c r="K260" s="36"/>
      <c r="L260" s="39"/>
      <c r="M260" s="189"/>
      <c r="N260" s="190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154</v>
      </c>
      <c r="AU260" s="17" t="s">
        <v>82</v>
      </c>
    </row>
    <row r="261" spans="2:51" s="14" customFormat="1" ht="11.25">
      <c r="B261" s="217"/>
      <c r="C261" s="218"/>
      <c r="D261" s="186" t="s">
        <v>158</v>
      </c>
      <c r="E261" s="219" t="s">
        <v>19</v>
      </c>
      <c r="F261" s="220" t="s">
        <v>831</v>
      </c>
      <c r="G261" s="218"/>
      <c r="H261" s="219" t="s">
        <v>19</v>
      </c>
      <c r="I261" s="221"/>
      <c r="J261" s="218"/>
      <c r="K261" s="218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158</v>
      </c>
      <c r="AU261" s="226" t="s">
        <v>82</v>
      </c>
      <c r="AV261" s="14" t="s">
        <v>80</v>
      </c>
      <c r="AW261" s="14" t="s">
        <v>33</v>
      </c>
      <c r="AX261" s="14" t="s">
        <v>72</v>
      </c>
      <c r="AY261" s="226" t="s">
        <v>145</v>
      </c>
    </row>
    <row r="262" spans="2:51" s="13" customFormat="1" ht="11.25">
      <c r="B262" s="192"/>
      <c r="C262" s="193"/>
      <c r="D262" s="186" t="s">
        <v>158</v>
      </c>
      <c r="E262" s="194" t="s">
        <v>19</v>
      </c>
      <c r="F262" s="195" t="s">
        <v>1007</v>
      </c>
      <c r="G262" s="193"/>
      <c r="H262" s="196">
        <v>422.4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158</v>
      </c>
      <c r="AU262" s="202" t="s">
        <v>82</v>
      </c>
      <c r="AV262" s="13" t="s">
        <v>82</v>
      </c>
      <c r="AW262" s="13" t="s">
        <v>33</v>
      </c>
      <c r="AX262" s="13" t="s">
        <v>72</v>
      </c>
      <c r="AY262" s="202" t="s">
        <v>145</v>
      </c>
    </row>
    <row r="263" spans="2:63" s="12" customFormat="1" ht="22.9" customHeight="1">
      <c r="B263" s="157"/>
      <c r="C263" s="158"/>
      <c r="D263" s="159" t="s">
        <v>71</v>
      </c>
      <c r="E263" s="171" t="s">
        <v>327</v>
      </c>
      <c r="F263" s="171" t="s">
        <v>328</v>
      </c>
      <c r="G263" s="158"/>
      <c r="H263" s="158"/>
      <c r="I263" s="161"/>
      <c r="J263" s="172">
        <f>BK263</f>
        <v>0</v>
      </c>
      <c r="K263" s="158"/>
      <c r="L263" s="163"/>
      <c r="M263" s="164"/>
      <c r="N263" s="165"/>
      <c r="O263" s="165"/>
      <c r="P263" s="166">
        <f>SUM(P264:P265)</f>
        <v>0</v>
      </c>
      <c r="Q263" s="165"/>
      <c r="R263" s="166">
        <f>SUM(R264:R265)</f>
        <v>0</v>
      </c>
      <c r="S263" s="165"/>
      <c r="T263" s="167">
        <f>SUM(T264:T265)</f>
        <v>0</v>
      </c>
      <c r="AR263" s="168" t="s">
        <v>80</v>
      </c>
      <c r="AT263" s="169" t="s">
        <v>71</v>
      </c>
      <c r="AU263" s="169" t="s">
        <v>80</v>
      </c>
      <c r="AY263" s="168" t="s">
        <v>145</v>
      </c>
      <c r="BK263" s="170">
        <f>SUM(BK264:BK265)</f>
        <v>0</v>
      </c>
    </row>
    <row r="264" spans="1:65" s="2" customFormat="1" ht="14.45" customHeight="1">
      <c r="A264" s="34"/>
      <c r="B264" s="35"/>
      <c r="C264" s="173" t="s">
        <v>545</v>
      </c>
      <c r="D264" s="173" t="s">
        <v>147</v>
      </c>
      <c r="E264" s="174" t="s">
        <v>1009</v>
      </c>
      <c r="F264" s="175" t="s">
        <v>1010</v>
      </c>
      <c r="G264" s="176" t="s">
        <v>308</v>
      </c>
      <c r="H264" s="177">
        <v>175.164</v>
      </c>
      <c r="I264" s="178"/>
      <c r="J264" s="179">
        <f>ROUND(I264*H264,2)</f>
        <v>0</v>
      </c>
      <c r="K264" s="175" t="s">
        <v>151</v>
      </c>
      <c r="L264" s="39"/>
      <c r="M264" s="180" t="s">
        <v>19</v>
      </c>
      <c r="N264" s="181" t="s">
        <v>43</v>
      </c>
      <c r="O264" s="64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152</v>
      </c>
      <c r="AT264" s="184" t="s">
        <v>147</v>
      </c>
      <c r="AU264" s="184" t="s">
        <v>82</v>
      </c>
      <c r="AY264" s="17" t="s">
        <v>145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80</v>
      </c>
      <c r="BK264" s="185">
        <f>ROUND(I264*H264,2)</f>
        <v>0</v>
      </c>
      <c r="BL264" s="17" t="s">
        <v>152</v>
      </c>
      <c r="BM264" s="184" t="s">
        <v>1011</v>
      </c>
    </row>
    <row r="265" spans="1:47" s="2" customFormat="1" ht="19.5">
      <c r="A265" s="34"/>
      <c r="B265" s="35"/>
      <c r="C265" s="36"/>
      <c r="D265" s="186" t="s">
        <v>154</v>
      </c>
      <c r="E265" s="36"/>
      <c r="F265" s="187" t="s">
        <v>1012</v>
      </c>
      <c r="G265" s="36"/>
      <c r="H265" s="36"/>
      <c r="I265" s="188"/>
      <c r="J265" s="36"/>
      <c r="K265" s="36"/>
      <c r="L265" s="39"/>
      <c r="M265" s="189"/>
      <c r="N265" s="190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154</v>
      </c>
      <c r="AU265" s="17" t="s">
        <v>82</v>
      </c>
    </row>
    <row r="266" spans="2:63" s="12" customFormat="1" ht="25.9" customHeight="1">
      <c r="B266" s="157"/>
      <c r="C266" s="158"/>
      <c r="D266" s="159" t="s">
        <v>71</v>
      </c>
      <c r="E266" s="160" t="s">
        <v>1013</v>
      </c>
      <c r="F266" s="160" t="s">
        <v>1014</v>
      </c>
      <c r="G266" s="158"/>
      <c r="H266" s="158"/>
      <c r="I266" s="161"/>
      <c r="J266" s="162">
        <f>BK266</f>
        <v>0</v>
      </c>
      <c r="K266" s="158"/>
      <c r="L266" s="163"/>
      <c r="M266" s="164"/>
      <c r="N266" s="165"/>
      <c r="O266" s="165"/>
      <c r="P266" s="166">
        <f>P267</f>
        <v>0</v>
      </c>
      <c r="Q266" s="165"/>
      <c r="R266" s="166">
        <f>R267</f>
        <v>0</v>
      </c>
      <c r="S266" s="165"/>
      <c r="T266" s="167">
        <f>T267</f>
        <v>0</v>
      </c>
      <c r="AR266" s="168" t="s">
        <v>178</v>
      </c>
      <c r="AT266" s="169" t="s">
        <v>71</v>
      </c>
      <c r="AU266" s="169" t="s">
        <v>72</v>
      </c>
      <c r="AY266" s="168" t="s">
        <v>145</v>
      </c>
      <c r="BK266" s="170">
        <f>BK267</f>
        <v>0</v>
      </c>
    </row>
    <row r="267" spans="2:63" s="12" customFormat="1" ht="22.9" customHeight="1">
      <c r="B267" s="157"/>
      <c r="C267" s="158"/>
      <c r="D267" s="159" t="s">
        <v>71</v>
      </c>
      <c r="E267" s="171" t="s">
        <v>202</v>
      </c>
      <c r="F267" s="171" t="s">
        <v>283</v>
      </c>
      <c r="G267" s="158"/>
      <c r="H267" s="158"/>
      <c r="I267" s="161"/>
      <c r="J267" s="172">
        <f>BK267</f>
        <v>0</v>
      </c>
      <c r="K267" s="158"/>
      <c r="L267" s="163"/>
      <c r="M267" s="164"/>
      <c r="N267" s="165"/>
      <c r="O267" s="165"/>
      <c r="P267" s="166">
        <f>SUM(P268:P375)</f>
        <v>0</v>
      </c>
      <c r="Q267" s="165"/>
      <c r="R267" s="166">
        <f>SUM(R268:R375)</f>
        <v>0</v>
      </c>
      <c r="S267" s="165"/>
      <c r="T267" s="167">
        <f>SUM(T268:T375)</f>
        <v>0</v>
      </c>
      <c r="AR267" s="168" t="s">
        <v>80</v>
      </c>
      <c r="AT267" s="169" t="s">
        <v>71</v>
      </c>
      <c r="AU267" s="169" t="s">
        <v>80</v>
      </c>
      <c r="AY267" s="168" t="s">
        <v>145</v>
      </c>
      <c r="BK267" s="170">
        <f>SUM(BK268:BK375)</f>
        <v>0</v>
      </c>
    </row>
    <row r="268" spans="1:65" s="2" customFormat="1" ht="14.45" customHeight="1">
      <c r="A268" s="34"/>
      <c r="B268" s="35"/>
      <c r="C268" s="173" t="s">
        <v>556</v>
      </c>
      <c r="D268" s="173" t="s">
        <v>147</v>
      </c>
      <c r="E268" s="174" t="s">
        <v>852</v>
      </c>
      <c r="F268" s="175" t="s">
        <v>853</v>
      </c>
      <c r="G268" s="176" t="s">
        <v>173</v>
      </c>
      <c r="H268" s="177">
        <v>10</v>
      </c>
      <c r="I268" s="178"/>
      <c r="J268" s="179">
        <f>ROUND(I268*H268,2)</f>
        <v>0</v>
      </c>
      <c r="K268" s="175" t="s">
        <v>151</v>
      </c>
      <c r="L268" s="39"/>
      <c r="M268" s="180" t="s">
        <v>19</v>
      </c>
      <c r="N268" s="181" t="s">
        <v>43</v>
      </c>
      <c r="O268" s="64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152</v>
      </c>
      <c r="AT268" s="184" t="s">
        <v>147</v>
      </c>
      <c r="AU268" s="184" t="s">
        <v>82</v>
      </c>
      <c r="AY268" s="17" t="s">
        <v>145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80</v>
      </c>
      <c r="BK268" s="185">
        <f>ROUND(I268*H268,2)</f>
        <v>0</v>
      </c>
      <c r="BL268" s="17" t="s">
        <v>152</v>
      </c>
      <c r="BM268" s="184" t="s">
        <v>1015</v>
      </c>
    </row>
    <row r="269" spans="1:47" s="2" customFormat="1" ht="11.25">
      <c r="A269" s="34"/>
      <c r="B269" s="35"/>
      <c r="C269" s="36"/>
      <c r="D269" s="186" t="s">
        <v>154</v>
      </c>
      <c r="E269" s="36"/>
      <c r="F269" s="187" t="s">
        <v>855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154</v>
      </c>
      <c r="AU269" s="17" t="s">
        <v>82</v>
      </c>
    </row>
    <row r="270" spans="2:51" s="14" customFormat="1" ht="11.25">
      <c r="B270" s="217"/>
      <c r="C270" s="218"/>
      <c r="D270" s="186" t="s">
        <v>158</v>
      </c>
      <c r="E270" s="219" t="s">
        <v>19</v>
      </c>
      <c r="F270" s="220" t="s">
        <v>1016</v>
      </c>
      <c r="G270" s="218"/>
      <c r="H270" s="219" t="s">
        <v>19</v>
      </c>
      <c r="I270" s="221"/>
      <c r="J270" s="218"/>
      <c r="K270" s="218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158</v>
      </c>
      <c r="AU270" s="226" t="s">
        <v>82</v>
      </c>
      <c r="AV270" s="14" t="s">
        <v>80</v>
      </c>
      <c r="AW270" s="14" t="s">
        <v>33</v>
      </c>
      <c r="AX270" s="14" t="s">
        <v>72</v>
      </c>
      <c r="AY270" s="226" t="s">
        <v>145</v>
      </c>
    </row>
    <row r="271" spans="2:51" s="13" customFormat="1" ht="11.25">
      <c r="B271" s="192"/>
      <c r="C271" s="193"/>
      <c r="D271" s="186" t="s">
        <v>158</v>
      </c>
      <c r="E271" s="194" t="s">
        <v>19</v>
      </c>
      <c r="F271" s="195" t="s">
        <v>1017</v>
      </c>
      <c r="G271" s="193"/>
      <c r="H271" s="196">
        <v>10</v>
      </c>
      <c r="I271" s="197"/>
      <c r="J271" s="193"/>
      <c r="K271" s="193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158</v>
      </c>
      <c r="AU271" s="202" t="s">
        <v>82</v>
      </c>
      <c r="AV271" s="13" t="s">
        <v>82</v>
      </c>
      <c r="AW271" s="13" t="s">
        <v>33</v>
      </c>
      <c r="AX271" s="13" t="s">
        <v>72</v>
      </c>
      <c r="AY271" s="202" t="s">
        <v>145</v>
      </c>
    </row>
    <row r="272" spans="1:65" s="2" customFormat="1" ht="14.45" customHeight="1">
      <c r="A272" s="34"/>
      <c r="B272" s="35"/>
      <c r="C272" s="173" t="s">
        <v>562</v>
      </c>
      <c r="D272" s="173" t="s">
        <v>147</v>
      </c>
      <c r="E272" s="174" t="s">
        <v>858</v>
      </c>
      <c r="F272" s="175" t="s">
        <v>859</v>
      </c>
      <c r="G272" s="176" t="s">
        <v>173</v>
      </c>
      <c r="H272" s="177">
        <v>10</v>
      </c>
      <c r="I272" s="178"/>
      <c r="J272" s="179">
        <f>ROUND(I272*H272,2)</f>
        <v>0</v>
      </c>
      <c r="K272" s="175" t="s">
        <v>151</v>
      </c>
      <c r="L272" s="39"/>
      <c r="M272" s="180" t="s">
        <v>19</v>
      </c>
      <c r="N272" s="181" t="s">
        <v>43</v>
      </c>
      <c r="O272" s="64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152</v>
      </c>
      <c r="AT272" s="184" t="s">
        <v>147</v>
      </c>
      <c r="AU272" s="184" t="s">
        <v>82</v>
      </c>
      <c r="AY272" s="17" t="s">
        <v>145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80</v>
      </c>
      <c r="BK272" s="185">
        <f>ROUND(I272*H272,2)</f>
        <v>0</v>
      </c>
      <c r="BL272" s="17" t="s">
        <v>152</v>
      </c>
      <c r="BM272" s="184" t="s">
        <v>1018</v>
      </c>
    </row>
    <row r="273" spans="1:47" s="2" customFormat="1" ht="11.25">
      <c r="A273" s="34"/>
      <c r="B273" s="35"/>
      <c r="C273" s="36"/>
      <c r="D273" s="186" t="s">
        <v>154</v>
      </c>
      <c r="E273" s="36"/>
      <c r="F273" s="187" t="s">
        <v>861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154</v>
      </c>
      <c r="AU273" s="17" t="s">
        <v>82</v>
      </c>
    </row>
    <row r="274" spans="2:51" s="14" customFormat="1" ht="11.25">
      <c r="B274" s="217"/>
      <c r="C274" s="218"/>
      <c r="D274" s="186" t="s">
        <v>158</v>
      </c>
      <c r="E274" s="219" t="s">
        <v>19</v>
      </c>
      <c r="F274" s="220" t="s">
        <v>1016</v>
      </c>
      <c r="G274" s="218"/>
      <c r="H274" s="219" t="s">
        <v>19</v>
      </c>
      <c r="I274" s="221"/>
      <c r="J274" s="218"/>
      <c r="K274" s="218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158</v>
      </c>
      <c r="AU274" s="226" t="s">
        <v>82</v>
      </c>
      <c r="AV274" s="14" t="s">
        <v>80</v>
      </c>
      <c r="AW274" s="14" t="s">
        <v>33</v>
      </c>
      <c r="AX274" s="14" t="s">
        <v>72</v>
      </c>
      <c r="AY274" s="226" t="s">
        <v>145</v>
      </c>
    </row>
    <row r="275" spans="2:51" s="13" customFormat="1" ht="11.25">
      <c r="B275" s="192"/>
      <c r="C275" s="193"/>
      <c r="D275" s="186" t="s">
        <v>158</v>
      </c>
      <c r="E275" s="194" t="s">
        <v>19</v>
      </c>
      <c r="F275" s="195" t="s">
        <v>1017</v>
      </c>
      <c r="G275" s="193"/>
      <c r="H275" s="196">
        <v>10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158</v>
      </c>
      <c r="AU275" s="202" t="s">
        <v>82</v>
      </c>
      <c r="AV275" s="13" t="s">
        <v>82</v>
      </c>
      <c r="AW275" s="13" t="s">
        <v>33</v>
      </c>
      <c r="AX275" s="13" t="s">
        <v>72</v>
      </c>
      <c r="AY275" s="202" t="s">
        <v>145</v>
      </c>
    </row>
    <row r="276" spans="1:65" s="2" customFormat="1" ht="14.45" customHeight="1">
      <c r="A276" s="34"/>
      <c r="B276" s="35"/>
      <c r="C276" s="173" t="s">
        <v>573</v>
      </c>
      <c r="D276" s="173" t="s">
        <v>147</v>
      </c>
      <c r="E276" s="174" t="s">
        <v>862</v>
      </c>
      <c r="F276" s="175" t="s">
        <v>863</v>
      </c>
      <c r="G276" s="176" t="s">
        <v>173</v>
      </c>
      <c r="H276" s="177">
        <v>28</v>
      </c>
      <c r="I276" s="178"/>
      <c r="J276" s="179">
        <f>ROUND(I276*H276,2)</f>
        <v>0</v>
      </c>
      <c r="K276" s="175" t="s">
        <v>151</v>
      </c>
      <c r="L276" s="39"/>
      <c r="M276" s="180" t="s">
        <v>19</v>
      </c>
      <c r="N276" s="181" t="s">
        <v>43</v>
      </c>
      <c r="O276" s="64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4" t="s">
        <v>152</v>
      </c>
      <c r="AT276" s="184" t="s">
        <v>147</v>
      </c>
      <c r="AU276" s="184" t="s">
        <v>82</v>
      </c>
      <c r="AY276" s="17" t="s">
        <v>145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7" t="s">
        <v>80</v>
      </c>
      <c r="BK276" s="185">
        <f>ROUND(I276*H276,2)</f>
        <v>0</v>
      </c>
      <c r="BL276" s="17" t="s">
        <v>152</v>
      </c>
      <c r="BM276" s="184" t="s">
        <v>1019</v>
      </c>
    </row>
    <row r="277" spans="1:47" s="2" customFormat="1" ht="11.25">
      <c r="A277" s="34"/>
      <c r="B277" s="35"/>
      <c r="C277" s="36"/>
      <c r="D277" s="186" t="s">
        <v>154</v>
      </c>
      <c r="E277" s="36"/>
      <c r="F277" s="187" t="s">
        <v>865</v>
      </c>
      <c r="G277" s="36"/>
      <c r="H277" s="36"/>
      <c r="I277" s="188"/>
      <c r="J277" s="36"/>
      <c r="K277" s="36"/>
      <c r="L277" s="39"/>
      <c r="M277" s="189"/>
      <c r="N277" s="190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154</v>
      </c>
      <c r="AU277" s="17" t="s">
        <v>82</v>
      </c>
    </row>
    <row r="278" spans="2:51" s="14" customFormat="1" ht="11.25">
      <c r="B278" s="217"/>
      <c r="C278" s="218"/>
      <c r="D278" s="186" t="s">
        <v>158</v>
      </c>
      <c r="E278" s="219" t="s">
        <v>19</v>
      </c>
      <c r="F278" s="220" t="s">
        <v>1016</v>
      </c>
      <c r="G278" s="218"/>
      <c r="H278" s="219" t="s">
        <v>19</v>
      </c>
      <c r="I278" s="221"/>
      <c r="J278" s="218"/>
      <c r="K278" s="218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158</v>
      </c>
      <c r="AU278" s="226" t="s">
        <v>82</v>
      </c>
      <c r="AV278" s="14" t="s">
        <v>80</v>
      </c>
      <c r="AW278" s="14" t="s">
        <v>33</v>
      </c>
      <c r="AX278" s="14" t="s">
        <v>72</v>
      </c>
      <c r="AY278" s="226" t="s">
        <v>145</v>
      </c>
    </row>
    <row r="279" spans="2:51" s="13" customFormat="1" ht="11.25">
      <c r="B279" s="192"/>
      <c r="C279" s="193"/>
      <c r="D279" s="186" t="s">
        <v>158</v>
      </c>
      <c r="E279" s="194" t="s">
        <v>19</v>
      </c>
      <c r="F279" s="195" t="s">
        <v>1020</v>
      </c>
      <c r="G279" s="193"/>
      <c r="H279" s="196">
        <v>10</v>
      </c>
      <c r="I279" s="197"/>
      <c r="J279" s="193"/>
      <c r="K279" s="193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158</v>
      </c>
      <c r="AU279" s="202" t="s">
        <v>82</v>
      </c>
      <c r="AV279" s="13" t="s">
        <v>82</v>
      </c>
      <c r="AW279" s="13" t="s">
        <v>33</v>
      </c>
      <c r="AX279" s="13" t="s">
        <v>72</v>
      </c>
      <c r="AY279" s="202" t="s">
        <v>145</v>
      </c>
    </row>
    <row r="280" spans="2:51" s="14" customFormat="1" ht="11.25">
      <c r="B280" s="217"/>
      <c r="C280" s="218"/>
      <c r="D280" s="186" t="s">
        <v>158</v>
      </c>
      <c r="E280" s="219" t="s">
        <v>19</v>
      </c>
      <c r="F280" s="220" t="s">
        <v>1021</v>
      </c>
      <c r="G280" s="218"/>
      <c r="H280" s="219" t="s">
        <v>19</v>
      </c>
      <c r="I280" s="221"/>
      <c r="J280" s="218"/>
      <c r="K280" s="218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158</v>
      </c>
      <c r="AU280" s="226" t="s">
        <v>82</v>
      </c>
      <c r="AV280" s="14" t="s">
        <v>80</v>
      </c>
      <c r="AW280" s="14" t="s">
        <v>33</v>
      </c>
      <c r="AX280" s="14" t="s">
        <v>72</v>
      </c>
      <c r="AY280" s="226" t="s">
        <v>145</v>
      </c>
    </row>
    <row r="281" spans="2:51" s="13" customFormat="1" ht="11.25">
      <c r="B281" s="192"/>
      <c r="C281" s="193"/>
      <c r="D281" s="186" t="s">
        <v>158</v>
      </c>
      <c r="E281" s="194" t="s">
        <v>19</v>
      </c>
      <c r="F281" s="195" t="s">
        <v>1022</v>
      </c>
      <c r="G281" s="193"/>
      <c r="H281" s="196">
        <v>3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158</v>
      </c>
      <c r="AU281" s="202" t="s">
        <v>82</v>
      </c>
      <c r="AV281" s="13" t="s">
        <v>82</v>
      </c>
      <c r="AW281" s="13" t="s">
        <v>33</v>
      </c>
      <c r="AX281" s="13" t="s">
        <v>72</v>
      </c>
      <c r="AY281" s="202" t="s">
        <v>145</v>
      </c>
    </row>
    <row r="282" spans="2:51" s="13" customFormat="1" ht="11.25">
      <c r="B282" s="192"/>
      <c r="C282" s="193"/>
      <c r="D282" s="186" t="s">
        <v>158</v>
      </c>
      <c r="E282" s="194" t="s">
        <v>19</v>
      </c>
      <c r="F282" s="195" t="s">
        <v>1023</v>
      </c>
      <c r="G282" s="193"/>
      <c r="H282" s="196">
        <v>2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158</v>
      </c>
      <c r="AU282" s="202" t="s">
        <v>82</v>
      </c>
      <c r="AV282" s="13" t="s">
        <v>82</v>
      </c>
      <c r="AW282" s="13" t="s">
        <v>33</v>
      </c>
      <c r="AX282" s="13" t="s">
        <v>72</v>
      </c>
      <c r="AY282" s="202" t="s">
        <v>145</v>
      </c>
    </row>
    <row r="283" spans="2:51" s="13" customFormat="1" ht="11.25">
      <c r="B283" s="192"/>
      <c r="C283" s="193"/>
      <c r="D283" s="186" t="s">
        <v>158</v>
      </c>
      <c r="E283" s="194" t="s">
        <v>19</v>
      </c>
      <c r="F283" s="195" t="s">
        <v>1024</v>
      </c>
      <c r="G283" s="193"/>
      <c r="H283" s="196">
        <v>3</v>
      </c>
      <c r="I283" s="197"/>
      <c r="J283" s="193"/>
      <c r="K283" s="193"/>
      <c r="L283" s="198"/>
      <c r="M283" s="199"/>
      <c r="N283" s="200"/>
      <c r="O283" s="200"/>
      <c r="P283" s="200"/>
      <c r="Q283" s="200"/>
      <c r="R283" s="200"/>
      <c r="S283" s="200"/>
      <c r="T283" s="201"/>
      <c r="AT283" s="202" t="s">
        <v>158</v>
      </c>
      <c r="AU283" s="202" t="s">
        <v>82</v>
      </c>
      <c r="AV283" s="13" t="s">
        <v>82</v>
      </c>
      <c r="AW283" s="13" t="s">
        <v>33</v>
      </c>
      <c r="AX283" s="13" t="s">
        <v>72</v>
      </c>
      <c r="AY283" s="202" t="s">
        <v>145</v>
      </c>
    </row>
    <row r="284" spans="2:51" s="13" customFormat="1" ht="11.25">
      <c r="B284" s="192"/>
      <c r="C284" s="193"/>
      <c r="D284" s="186" t="s">
        <v>158</v>
      </c>
      <c r="E284" s="194" t="s">
        <v>19</v>
      </c>
      <c r="F284" s="195" t="s">
        <v>1025</v>
      </c>
      <c r="G284" s="193"/>
      <c r="H284" s="196">
        <v>5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158</v>
      </c>
      <c r="AU284" s="202" t="s">
        <v>82</v>
      </c>
      <c r="AV284" s="13" t="s">
        <v>82</v>
      </c>
      <c r="AW284" s="13" t="s">
        <v>33</v>
      </c>
      <c r="AX284" s="13" t="s">
        <v>72</v>
      </c>
      <c r="AY284" s="202" t="s">
        <v>145</v>
      </c>
    </row>
    <row r="285" spans="2:51" s="13" customFormat="1" ht="11.25">
      <c r="B285" s="192"/>
      <c r="C285" s="193"/>
      <c r="D285" s="186" t="s">
        <v>158</v>
      </c>
      <c r="E285" s="194" t="s">
        <v>19</v>
      </c>
      <c r="F285" s="195" t="s">
        <v>1026</v>
      </c>
      <c r="G285" s="193"/>
      <c r="H285" s="196">
        <v>2</v>
      </c>
      <c r="I285" s="197"/>
      <c r="J285" s="193"/>
      <c r="K285" s="193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158</v>
      </c>
      <c r="AU285" s="202" t="s">
        <v>82</v>
      </c>
      <c r="AV285" s="13" t="s">
        <v>82</v>
      </c>
      <c r="AW285" s="13" t="s">
        <v>33</v>
      </c>
      <c r="AX285" s="13" t="s">
        <v>72</v>
      </c>
      <c r="AY285" s="202" t="s">
        <v>145</v>
      </c>
    </row>
    <row r="286" spans="2:51" s="13" customFormat="1" ht="11.25">
      <c r="B286" s="192"/>
      <c r="C286" s="193"/>
      <c r="D286" s="186" t="s">
        <v>158</v>
      </c>
      <c r="E286" s="194" t="s">
        <v>19</v>
      </c>
      <c r="F286" s="195" t="s">
        <v>1027</v>
      </c>
      <c r="G286" s="193"/>
      <c r="H286" s="196">
        <v>3</v>
      </c>
      <c r="I286" s="197"/>
      <c r="J286" s="193"/>
      <c r="K286" s="193"/>
      <c r="L286" s="198"/>
      <c r="M286" s="199"/>
      <c r="N286" s="200"/>
      <c r="O286" s="200"/>
      <c r="P286" s="200"/>
      <c r="Q286" s="200"/>
      <c r="R286" s="200"/>
      <c r="S286" s="200"/>
      <c r="T286" s="201"/>
      <c r="AT286" s="202" t="s">
        <v>158</v>
      </c>
      <c r="AU286" s="202" t="s">
        <v>82</v>
      </c>
      <c r="AV286" s="13" t="s">
        <v>82</v>
      </c>
      <c r="AW286" s="13" t="s">
        <v>33</v>
      </c>
      <c r="AX286" s="13" t="s">
        <v>72</v>
      </c>
      <c r="AY286" s="202" t="s">
        <v>145</v>
      </c>
    </row>
    <row r="287" spans="1:65" s="2" customFormat="1" ht="14.45" customHeight="1">
      <c r="A287" s="34"/>
      <c r="B287" s="35"/>
      <c r="C287" s="173" t="s">
        <v>580</v>
      </c>
      <c r="D287" s="173" t="s">
        <v>147</v>
      </c>
      <c r="E287" s="174" t="s">
        <v>867</v>
      </c>
      <c r="F287" s="175" t="s">
        <v>868</v>
      </c>
      <c r="G287" s="176" t="s">
        <v>173</v>
      </c>
      <c r="H287" s="177">
        <v>58</v>
      </c>
      <c r="I287" s="178"/>
      <c r="J287" s="179">
        <f>ROUND(I287*H287,2)</f>
        <v>0</v>
      </c>
      <c r="K287" s="175" t="s">
        <v>19</v>
      </c>
      <c r="L287" s="39"/>
      <c r="M287" s="180" t="s">
        <v>19</v>
      </c>
      <c r="N287" s="181" t="s">
        <v>43</v>
      </c>
      <c r="O287" s="64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4" t="s">
        <v>152</v>
      </c>
      <c r="AT287" s="184" t="s">
        <v>147</v>
      </c>
      <c r="AU287" s="184" t="s">
        <v>82</v>
      </c>
      <c r="AY287" s="17" t="s">
        <v>145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7" t="s">
        <v>80</v>
      </c>
      <c r="BK287" s="185">
        <f>ROUND(I287*H287,2)</f>
        <v>0</v>
      </c>
      <c r="BL287" s="17" t="s">
        <v>152</v>
      </c>
      <c r="BM287" s="184" t="s">
        <v>1028</v>
      </c>
    </row>
    <row r="288" spans="1:47" s="2" customFormat="1" ht="11.25">
      <c r="A288" s="34"/>
      <c r="B288" s="35"/>
      <c r="C288" s="36"/>
      <c r="D288" s="186" t="s">
        <v>154</v>
      </c>
      <c r="E288" s="36"/>
      <c r="F288" s="187" t="s">
        <v>870</v>
      </c>
      <c r="G288" s="36"/>
      <c r="H288" s="36"/>
      <c r="I288" s="188"/>
      <c r="J288" s="36"/>
      <c r="K288" s="36"/>
      <c r="L288" s="39"/>
      <c r="M288" s="189"/>
      <c r="N288" s="190"/>
      <c r="O288" s="64"/>
      <c r="P288" s="64"/>
      <c r="Q288" s="64"/>
      <c r="R288" s="64"/>
      <c r="S288" s="64"/>
      <c r="T288" s="65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154</v>
      </c>
      <c r="AU288" s="17" t="s">
        <v>82</v>
      </c>
    </row>
    <row r="289" spans="2:51" s="14" customFormat="1" ht="11.25">
      <c r="B289" s="217"/>
      <c r="C289" s="218"/>
      <c r="D289" s="186" t="s">
        <v>158</v>
      </c>
      <c r="E289" s="219" t="s">
        <v>19</v>
      </c>
      <c r="F289" s="220" t="s">
        <v>1016</v>
      </c>
      <c r="G289" s="218"/>
      <c r="H289" s="219" t="s">
        <v>19</v>
      </c>
      <c r="I289" s="221"/>
      <c r="J289" s="218"/>
      <c r="K289" s="218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158</v>
      </c>
      <c r="AU289" s="226" t="s">
        <v>82</v>
      </c>
      <c r="AV289" s="14" t="s">
        <v>80</v>
      </c>
      <c r="AW289" s="14" t="s">
        <v>33</v>
      </c>
      <c r="AX289" s="14" t="s">
        <v>72</v>
      </c>
      <c r="AY289" s="226" t="s">
        <v>145</v>
      </c>
    </row>
    <row r="290" spans="2:51" s="13" customFormat="1" ht="11.25">
      <c r="B290" s="192"/>
      <c r="C290" s="193"/>
      <c r="D290" s="186" t="s">
        <v>158</v>
      </c>
      <c r="E290" s="194" t="s">
        <v>19</v>
      </c>
      <c r="F290" s="195" t="s">
        <v>1029</v>
      </c>
      <c r="G290" s="193"/>
      <c r="H290" s="196">
        <v>5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158</v>
      </c>
      <c r="AU290" s="202" t="s">
        <v>82</v>
      </c>
      <c r="AV290" s="13" t="s">
        <v>82</v>
      </c>
      <c r="AW290" s="13" t="s">
        <v>33</v>
      </c>
      <c r="AX290" s="13" t="s">
        <v>72</v>
      </c>
      <c r="AY290" s="202" t="s">
        <v>145</v>
      </c>
    </row>
    <row r="291" spans="2:51" s="14" customFormat="1" ht="11.25">
      <c r="B291" s="217"/>
      <c r="C291" s="218"/>
      <c r="D291" s="186" t="s">
        <v>158</v>
      </c>
      <c r="E291" s="219" t="s">
        <v>19</v>
      </c>
      <c r="F291" s="220" t="s">
        <v>1021</v>
      </c>
      <c r="G291" s="218"/>
      <c r="H291" s="219" t="s">
        <v>19</v>
      </c>
      <c r="I291" s="221"/>
      <c r="J291" s="218"/>
      <c r="K291" s="218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158</v>
      </c>
      <c r="AU291" s="226" t="s">
        <v>82</v>
      </c>
      <c r="AV291" s="14" t="s">
        <v>80</v>
      </c>
      <c r="AW291" s="14" t="s">
        <v>33</v>
      </c>
      <c r="AX291" s="14" t="s">
        <v>72</v>
      </c>
      <c r="AY291" s="226" t="s">
        <v>145</v>
      </c>
    </row>
    <row r="292" spans="2:51" s="13" customFormat="1" ht="11.25">
      <c r="B292" s="192"/>
      <c r="C292" s="193"/>
      <c r="D292" s="186" t="s">
        <v>158</v>
      </c>
      <c r="E292" s="194" t="s">
        <v>19</v>
      </c>
      <c r="F292" s="195" t="s">
        <v>1030</v>
      </c>
      <c r="G292" s="193"/>
      <c r="H292" s="196">
        <v>9</v>
      </c>
      <c r="I292" s="197"/>
      <c r="J292" s="193"/>
      <c r="K292" s="193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158</v>
      </c>
      <c r="AU292" s="202" t="s">
        <v>82</v>
      </c>
      <c r="AV292" s="13" t="s">
        <v>82</v>
      </c>
      <c r="AW292" s="13" t="s">
        <v>33</v>
      </c>
      <c r="AX292" s="13" t="s">
        <v>72</v>
      </c>
      <c r="AY292" s="202" t="s">
        <v>145</v>
      </c>
    </row>
    <row r="293" spans="2:51" s="13" customFormat="1" ht="11.25">
      <c r="B293" s="192"/>
      <c r="C293" s="193"/>
      <c r="D293" s="186" t="s">
        <v>158</v>
      </c>
      <c r="E293" s="194" t="s">
        <v>19</v>
      </c>
      <c r="F293" s="195" t="s">
        <v>1031</v>
      </c>
      <c r="G293" s="193"/>
      <c r="H293" s="196">
        <v>6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158</v>
      </c>
      <c r="AU293" s="202" t="s">
        <v>82</v>
      </c>
      <c r="AV293" s="13" t="s">
        <v>82</v>
      </c>
      <c r="AW293" s="13" t="s">
        <v>33</v>
      </c>
      <c r="AX293" s="13" t="s">
        <v>72</v>
      </c>
      <c r="AY293" s="202" t="s">
        <v>145</v>
      </c>
    </row>
    <row r="294" spans="2:51" s="13" customFormat="1" ht="11.25">
      <c r="B294" s="192"/>
      <c r="C294" s="193"/>
      <c r="D294" s="186" t="s">
        <v>158</v>
      </c>
      <c r="E294" s="194" t="s">
        <v>19</v>
      </c>
      <c r="F294" s="195" t="s">
        <v>1032</v>
      </c>
      <c r="G294" s="193"/>
      <c r="H294" s="196">
        <v>9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158</v>
      </c>
      <c r="AU294" s="202" t="s">
        <v>82</v>
      </c>
      <c r="AV294" s="13" t="s">
        <v>82</v>
      </c>
      <c r="AW294" s="13" t="s">
        <v>33</v>
      </c>
      <c r="AX294" s="13" t="s">
        <v>72</v>
      </c>
      <c r="AY294" s="202" t="s">
        <v>145</v>
      </c>
    </row>
    <row r="295" spans="2:51" s="13" customFormat="1" ht="11.25">
      <c r="B295" s="192"/>
      <c r="C295" s="193"/>
      <c r="D295" s="186" t="s">
        <v>158</v>
      </c>
      <c r="E295" s="194" t="s">
        <v>19</v>
      </c>
      <c r="F295" s="195" t="s">
        <v>1033</v>
      </c>
      <c r="G295" s="193"/>
      <c r="H295" s="196">
        <v>5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158</v>
      </c>
      <c r="AU295" s="202" t="s">
        <v>82</v>
      </c>
      <c r="AV295" s="13" t="s">
        <v>82</v>
      </c>
      <c r="AW295" s="13" t="s">
        <v>33</v>
      </c>
      <c r="AX295" s="13" t="s">
        <v>72</v>
      </c>
      <c r="AY295" s="202" t="s">
        <v>145</v>
      </c>
    </row>
    <row r="296" spans="2:51" s="13" customFormat="1" ht="11.25">
      <c r="B296" s="192"/>
      <c r="C296" s="193"/>
      <c r="D296" s="186" t="s">
        <v>158</v>
      </c>
      <c r="E296" s="194" t="s">
        <v>19</v>
      </c>
      <c r="F296" s="195" t="s">
        <v>1034</v>
      </c>
      <c r="G296" s="193"/>
      <c r="H296" s="196">
        <v>8</v>
      </c>
      <c r="I296" s="197"/>
      <c r="J296" s="193"/>
      <c r="K296" s="193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158</v>
      </c>
      <c r="AU296" s="202" t="s">
        <v>82</v>
      </c>
      <c r="AV296" s="13" t="s">
        <v>82</v>
      </c>
      <c r="AW296" s="13" t="s">
        <v>33</v>
      </c>
      <c r="AX296" s="13" t="s">
        <v>72</v>
      </c>
      <c r="AY296" s="202" t="s">
        <v>145</v>
      </c>
    </row>
    <row r="297" spans="2:51" s="13" customFormat="1" ht="11.25">
      <c r="B297" s="192"/>
      <c r="C297" s="193"/>
      <c r="D297" s="186" t="s">
        <v>158</v>
      </c>
      <c r="E297" s="194" t="s">
        <v>19</v>
      </c>
      <c r="F297" s="195" t="s">
        <v>1035</v>
      </c>
      <c r="G297" s="193"/>
      <c r="H297" s="196">
        <v>3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158</v>
      </c>
      <c r="AU297" s="202" t="s">
        <v>82</v>
      </c>
      <c r="AV297" s="13" t="s">
        <v>82</v>
      </c>
      <c r="AW297" s="13" t="s">
        <v>33</v>
      </c>
      <c r="AX297" s="13" t="s">
        <v>72</v>
      </c>
      <c r="AY297" s="202" t="s">
        <v>145</v>
      </c>
    </row>
    <row r="298" spans="2:51" s="13" customFormat="1" ht="11.25">
      <c r="B298" s="192"/>
      <c r="C298" s="193"/>
      <c r="D298" s="186" t="s">
        <v>158</v>
      </c>
      <c r="E298" s="194" t="s">
        <v>19</v>
      </c>
      <c r="F298" s="195" t="s">
        <v>1036</v>
      </c>
      <c r="G298" s="193"/>
      <c r="H298" s="196">
        <v>5</v>
      </c>
      <c r="I298" s="197"/>
      <c r="J298" s="193"/>
      <c r="K298" s="193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158</v>
      </c>
      <c r="AU298" s="202" t="s">
        <v>82</v>
      </c>
      <c r="AV298" s="13" t="s">
        <v>82</v>
      </c>
      <c r="AW298" s="13" t="s">
        <v>33</v>
      </c>
      <c r="AX298" s="13" t="s">
        <v>72</v>
      </c>
      <c r="AY298" s="202" t="s">
        <v>145</v>
      </c>
    </row>
    <row r="299" spans="2:51" s="13" customFormat="1" ht="11.25">
      <c r="B299" s="192"/>
      <c r="C299" s="193"/>
      <c r="D299" s="186" t="s">
        <v>158</v>
      </c>
      <c r="E299" s="194" t="s">
        <v>19</v>
      </c>
      <c r="F299" s="195" t="s">
        <v>1037</v>
      </c>
      <c r="G299" s="193"/>
      <c r="H299" s="196">
        <v>8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158</v>
      </c>
      <c r="AU299" s="202" t="s">
        <v>82</v>
      </c>
      <c r="AV299" s="13" t="s">
        <v>82</v>
      </c>
      <c r="AW299" s="13" t="s">
        <v>33</v>
      </c>
      <c r="AX299" s="13" t="s">
        <v>72</v>
      </c>
      <c r="AY299" s="202" t="s">
        <v>145</v>
      </c>
    </row>
    <row r="300" spans="1:65" s="2" customFormat="1" ht="14.45" customHeight="1">
      <c r="A300" s="34"/>
      <c r="B300" s="35"/>
      <c r="C300" s="173" t="s">
        <v>589</v>
      </c>
      <c r="D300" s="173" t="s">
        <v>147</v>
      </c>
      <c r="E300" s="174" t="s">
        <v>872</v>
      </c>
      <c r="F300" s="175" t="s">
        <v>873</v>
      </c>
      <c r="G300" s="176" t="s">
        <v>173</v>
      </c>
      <c r="H300" s="177">
        <v>3650</v>
      </c>
      <c r="I300" s="178"/>
      <c r="J300" s="179">
        <f>ROUND(I300*H300,2)</f>
        <v>0</v>
      </c>
      <c r="K300" s="175" t="s">
        <v>151</v>
      </c>
      <c r="L300" s="39"/>
      <c r="M300" s="180" t="s">
        <v>19</v>
      </c>
      <c r="N300" s="181" t="s">
        <v>43</v>
      </c>
      <c r="O300" s="64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4" t="s">
        <v>152</v>
      </c>
      <c r="AT300" s="184" t="s">
        <v>147</v>
      </c>
      <c r="AU300" s="184" t="s">
        <v>82</v>
      </c>
      <c r="AY300" s="17" t="s">
        <v>145</v>
      </c>
      <c r="BE300" s="185">
        <f>IF(N300="základní",J300,0)</f>
        <v>0</v>
      </c>
      <c r="BF300" s="185">
        <f>IF(N300="snížená",J300,0)</f>
        <v>0</v>
      </c>
      <c r="BG300" s="185">
        <f>IF(N300="zákl. přenesená",J300,0)</f>
        <v>0</v>
      </c>
      <c r="BH300" s="185">
        <f>IF(N300="sníž. přenesená",J300,0)</f>
        <v>0</v>
      </c>
      <c r="BI300" s="185">
        <f>IF(N300="nulová",J300,0)</f>
        <v>0</v>
      </c>
      <c r="BJ300" s="17" t="s">
        <v>80</v>
      </c>
      <c r="BK300" s="185">
        <f>ROUND(I300*H300,2)</f>
        <v>0</v>
      </c>
      <c r="BL300" s="17" t="s">
        <v>152</v>
      </c>
      <c r="BM300" s="184" t="s">
        <v>1038</v>
      </c>
    </row>
    <row r="301" spans="1:47" s="2" customFormat="1" ht="19.5">
      <c r="A301" s="34"/>
      <c r="B301" s="35"/>
      <c r="C301" s="36"/>
      <c r="D301" s="186" t="s">
        <v>154</v>
      </c>
      <c r="E301" s="36"/>
      <c r="F301" s="187" t="s">
        <v>875</v>
      </c>
      <c r="G301" s="36"/>
      <c r="H301" s="36"/>
      <c r="I301" s="188"/>
      <c r="J301" s="36"/>
      <c r="K301" s="36"/>
      <c r="L301" s="39"/>
      <c r="M301" s="189"/>
      <c r="N301" s="190"/>
      <c r="O301" s="64"/>
      <c r="P301" s="64"/>
      <c r="Q301" s="64"/>
      <c r="R301" s="64"/>
      <c r="S301" s="64"/>
      <c r="T301" s="6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154</v>
      </c>
      <c r="AU301" s="17" t="s">
        <v>82</v>
      </c>
    </row>
    <row r="302" spans="2:51" s="14" customFormat="1" ht="11.25">
      <c r="B302" s="217"/>
      <c r="C302" s="218"/>
      <c r="D302" s="186" t="s">
        <v>158</v>
      </c>
      <c r="E302" s="219" t="s">
        <v>19</v>
      </c>
      <c r="F302" s="220" t="s">
        <v>1016</v>
      </c>
      <c r="G302" s="218"/>
      <c r="H302" s="219" t="s">
        <v>19</v>
      </c>
      <c r="I302" s="221"/>
      <c r="J302" s="218"/>
      <c r="K302" s="218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158</v>
      </c>
      <c r="AU302" s="226" t="s">
        <v>82</v>
      </c>
      <c r="AV302" s="14" t="s">
        <v>80</v>
      </c>
      <c r="AW302" s="14" t="s">
        <v>33</v>
      </c>
      <c r="AX302" s="14" t="s">
        <v>72</v>
      </c>
      <c r="AY302" s="226" t="s">
        <v>145</v>
      </c>
    </row>
    <row r="303" spans="2:51" s="13" customFormat="1" ht="11.25">
      <c r="B303" s="192"/>
      <c r="C303" s="193"/>
      <c r="D303" s="186" t="s">
        <v>158</v>
      </c>
      <c r="E303" s="194" t="s">
        <v>19</v>
      </c>
      <c r="F303" s="195" t="s">
        <v>1039</v>
      </c>
      <c r="G303" s="193"/>
      <c r="H303" s="196">
        <v>3650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158</v>
      </c>
      <c r="AU303" s="202" t="s">
        <v>82</v>
      </c>
      <c r="AV303" s="13" t="s">
        <v>82</v>
      </c>
      <c r="AW303" s="13" t="s">
        <v>33</v>
      </c>
      <c r="AX303" s="13" t="s">
        <v>72</v>
      </c>
      <c r="AY303" s="202" t="s">
        <v>145</v>
      </c>
    </row>
    <row r="304" spans="1:65" s="2" customFormat="1" ht="14.45" customHeight="1">
      <c r="A304" s="34"/>
      <c r="B304" s="35"/>
      <c r="C304" s="173" t="s">
        <v>595</v>
      </c>
      <c r="D304" s="173" t="s">
        <v>147</v>
      </c>
      <c r="E304" s="174" t="s">
        <v>877</v>
      </c>
      <c r="F304" s="175" t="s">
        <v>878</v>
      </c>
      <c r="G304" s="176" t="s">
        <v>173</v>
      </c>
      <c r="H304" s="177">
        <v>3650</v>
      </c>
      <c r="I304" s="178"/>
      <c r="J304" s="179">
        <f>ROUND(I304*H304,2)</f>
        <v>0</v>
      </c>
      <c r="K304" s="175" t="s">
        <v>151</v>
      </c>
      <c r="L304" s="39"/>
      <c r="M304" s="180" t="s">
        <v>19</v>
      </c>
      <c r="N304" s="181" t="s">
        <v>43</v>
      </c>
      <c r="O304" s="64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4" t="s">
        <v>152</v>
      </c>
      <c r="AT304" s="184" t="s">
        <v>147</v>
      </c>
      <c r="AU304" s="184" t="s">
        <v>82</v>
      </c>
      <c r="AY304" s="17" t="s">
        <v>145</v>
      </c>
      <c r="BE304" s="185">
        <f>IF(N304="základní",J304,0)</f>
        <v>0</v>
      </c>
      <c r="BF304" s="185">
        <f>IF(N304="snížená",J304,0)</f>
        <v>0</v>
      </c>
      <c r="BG304" s="185">
        <f>IF(N304="zákl. přenesená",J304,0)</f>
        <v>0</v>
      </c>
      <c r="BH304" s="185">
        <f>IF(N304="sníž. přenesená",J304,0)</f>
        <v>0</v>
      </c>
      <c r="BI304" s="185">
        <f>IF(N304="nulová",J304,0)</f>
        <v>0</v>
      </c>
      <c r="BJ304" s="17" t="s">
        <v>80</v>
      </c>
      <c r="BK304" s="185">
        <f>ROUND(I304*H304,2)</f>
        <v>0</v>
      </c>
      <c r="BL304" s="17" t="s">
        <v>152</v>
      </c>
      <c r="BM304" s="184" t="s">
        <v>1040</v>
      </c>
    </row>
    <row r="305" spans="1:47" s="2" customFormat="1" ht="19.5">
      <c r="A305" s="34"/>
      <c r="B305" s="35"/>
      <c r="C305" s="36"/>
      <c r="D305" s="186" t="s">
        <v>154</v>
      </c>
      <c r="E305" s="36"/>
      <c r="F305" s="187" t="s">
        <v>880</v>
      </c>
      <c r="G305" s="36"/>
      <c r="H305" s="36"/>
      <c r="I305" s="188"/>
      <c r="J305" s="36"/>
      <c r="K305" s="36"/>
      <c r="L305" s="39"/>
      <c r="M305" s="189"/>
      <c r="N305" s="190"/>
      <c r="O305" s="64"/>
      <c r="P305" s="64"/>
      <c r="Q305" s="64"/>
      <c r="R305" s="64"/>
      <c r="S305" s="64"/>
      <c r="T305" s="65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154</v>
      </c>
      <c r="AU305" s="17" t="s">
        <v>82</v>
      </c>
    </row>
    <row r="306" spans="2:51" s="14" customFormat="1" ht="11.25">
      <c r="B306" s="217"/>
      <c r="C306" s="218"/>
      <c r="D306" s="186" t="s">
        <v>158</v>
      </c>
      <c r="E306" s="219" t="s">
        <v>19</v>
      </c>
      <c r="F306" s="220" t="s">
        <v>1016</v>
      </c>
      <c r="G306" s="218"/>
      <c r="H306" s="219" t="s">
        <v>19</v>
      </c>
      <c r="I306" s="221"/>
      <c r="J306" s="218"/>
      <c r="K306" s="218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158</v>
      </c>
      <c r="AU306" s="226" t="s">
        <v>82</v>
      </c>
      <c r="AV306" s="14" t="s">
        <v>80</v>
      </c>
      <c r="AW306" s="14" t="s">
        <v>33</v>
      </c>
      <c r="AX306" s="14" t="s">
        <v>72</v>
      </c>
      <c r="AY306" s="226" t="s">
        <v>145</v>
      </c>
    </row>
    <row r="307" spans="2:51" s="13" customFormat="1" ht="11.25">
      <c r="B307" s="192"/>
      <c r="C307" s="193"/>
      <c r="D307" s="186" t="s">
        <v>158</v>
      </c>
      <c r="E307" s="194" t="s">
        <v>19</v>
      </c>
      <c r="F307" s="195" t="s">
        <v>1039</v>
      </c>
      <c r="G307" s="193"/>
      <c r="H307" s="196">
        <v>3650</v>
      </c>
      <c r="I307" s="197"/>
      <c r="J307" s="193"/>
      <c r="K307" s="193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158</v>
      </c>
      <c r="AU307" s="202" t="s">
        <v>82</v>
      </c>
      <c r="AV307" s="13" t="s">
        <v>82</v>
      </c>
      <c r="AW307" s="13" t="s">
        <v>33</v>
      </c>
      <c r="AX307" s="13" t="s">
        <v>72</v>
      </c>
      <c r="AY307" s="202" t="s">
        <v>145</v>
      </c>
    </row>
    <row r="308" spans="1:65" s="2" customFormat="1" ht="14.45" customHeight="1">
      <c r="A308" s="34"/>
      <c r="B308" s="35"/>
      <c r="C308" s="173" t="s">
        <v>602</v>
      </c>
      <c r="D308" s="173" t="s">
        <v>147</v>
      </c>
      <c r="E308" s="174" t="s">
        <v>881</v>
      </c>
      <c r="F308" s="175" t="s">
        <v>882</v>
      </c>
      <c r="G308" s="176" t="s">
        <v>173</v>
      </c>
      <c r="H308" s="177">
        <v>10220</v>
      </c>
      <c r="I308" s="178"/>
      <c r="J308" s="179">
        <f>ROUND(I308*H308,2)</f>
        <v>0</v>
      </c>
      <c r="K308" s="175" t="s">
        <v>151</v>
      </c>
      <c r="L308" s="39"/>
      <c r="M308" s="180" t="s">
        <v>19</v>
      </c>
      <c r="N308" s="181" t="s">
        <v>43</v>
      </c>
      <c r="O308" s="64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4" t="s">
        <v>152</v>
      </c>
      <c r="AT308" s="184" t="s">
        <v>147</v>
      </c>
      <c r="AU308" s="184" t="s">
        <v>82</v>
      </c>
      <c r="AY308" s="17" t="s">
        <v>145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7" t="s">
        <v>80</v>
      </c>
      <c r="BK308" s="185">
        <f>ROUND(I308*H308,2)</f>
        <v>0</v>
      </c>
      <c r="BL308" s="17" t="s">
        <v>152</v>
      </c>
      <c r="BM308" s="184" t="s">
        <v>1041</v>
      </c>
    </row>
    <row r="309" spans="1:47" s="2" customFormat="1" ht="19.5">
      <c r="A309" s="34"/>
      <c r="B309" s="35"/>
      <c r="C309" s="36"/>
      <c r="D309" s="186" t="s">
        <v>154</v>
      </c>
      <c r="E309" s="36"/>
      <c r="F309" s="187" t="s">
        <v>884</v>
      </c>
      <c r="G309" s="36"/>
      <c r="H309" s="36"/>
      <c r="I309" s="188"/>
      <c r="J309" s="36"/>
      <c r="K309" s="36"/>
      <c r="L309" s="39"/>
      <c r="M309" s="189"/>
      <c r="N309" s="190"/>
      <c r="O309" s="64"/>
      <c r="P309" s="64"/>
      <c r="Q309" s="64"/>
      <c r="R309" s="64"/>
      <c r="S309" s="64"/>
      <c r="T309" s="6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154</v>
      </c>
      <c r="AU309" s="17" t="s">
        <v>82</v>
      </c>
    </row>
    <row r="310" spans="2:51" s="14" customFormat="1" ht="11.25">
      <c r="B310" s="217"/>
      <c r="C310" s="218"/>
      <c r="D310" s="186" t="s">
        <v>158</v>
      </c>
      <c r="E310" s="219" t="s">
        <v>19</v>
      </c>
      <c r="F310" s="220" t="s">
        <v>1016</v>
      </c>
      <c r="G310" s="218"/>
      <c r="H310" s="219" t="s">
        <v>19</v>
      </c>
      <c r="I310" s="221"/>
      <c r="J310" s="218"/>
      <c r="K310" s="218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158</v>
      </c>
      <c r="AU310" s="226" t="s">
        <v>82</v>
      </c>
      <c r="AV310" s="14" t="s">
        <v>80</v>
      </c>
      <c r="AW310" s="14" t="s">
        <v>33</v>
      </c>
      <c r="AX310" s="14" t="s">
        <v>72</v>
      </c>
      <c r="AY310" s="226" t="s">
        <v>145</v>
      </c>
    </row>
    <row r="311" spans="2:51" s="13" customFormat="1" ht="11.25">
      <c r="B311" s="192"/>
      <c r="C311" s="193"/>
      <c r="D311" s="186" t="s">
        <v>158</v>
      </c>
      <c r="E311" s="194" t="s">
        <v>19</v>
      </c>
      <c r="F311" s="195" t="s">
        <v>1042</v>
      </c>
      <c r="G311" s="193"/>
      <c r="H311" s="196">
        <v>3650</v>
      </c>
      <c r="I311" s="197"/>
      <c r="J311" s="193"/>
      <c r="K311" s="193"/>
      <c r="L311" s="198"/>
      <c r="M311" s="199"/>
      <c r="N311" s="200"/>
      <c r="O311" s="200"/>
      <c r="P311" s="200"/>
      <c r="Q311" s="200"/>
      <c r="R311" s="200"/>
      <c r="S311" s="200"/>
      <c r="T311" s="201"/>
      <c r="AT311" s="202" t="s">
        <v>158</v>
      </c>
      <c r="AU311" s="202" t="s">
        <v>82</v>
      </c>
      <c r="AV311" s="13" t="s">
        <v>82</v>
      </c>
      <c r="AW311" s="13" t="s">
        <v>33</v>
      </c>
      <c r="AX311" s="13" t="s">
        <v>72</v>
      </c>
      <c r="AY311" s="202" t="s">
        <v>145</v>
      </c>
    </row>
    <row r="312" spans="2:51" s="14" customFormat="1" ht="11.25">
      <c r="B312" s="217"/>
      <c r="C312" s="218"/>
      <c r="D312" s="186" t="s">
        <v>158</v>
      </c>
      <c r="E312" s="219" t="s">
        <v>19</v>
      </c>
      <c r="F312" s="220" t="s">
        <v>1021</v>
      </c>
      <c r="G312" s="218"/>
      <c r="H312" s="219" t="s">
        <v>19</v>
      </c>
      <c r="I312" s="221"/>
      <c r="J312" s="218"/>
      <c r="K312" s="218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158</v>
      </c>
      <c r="AU312" s="226" t="s">
        <v>82</v>
      </c>
      <c r="AV312" s="14" t="s">
        <v>80</v>
      </c>
      <c r="AW312" s="14" t="s">
        <v>33</v>
      </c>
      <c r="AX312" s="14" t="s">
        <v>72</v>
      </c>
      <c r="AY312" s="226" t="s">
        <v>145</v>
      </c>
    </row>
    <row r="313" spans="2:51" s="13" customFormat="1" ht="11.25">
      <c r="B313" s="192"/>
      <c r="C313" s="193"/>
      <c r="D313" s="186" t="s">
        <v>158</v>
      </c>
      <c r="E313" s="194" t="s">
        <v>19</v>
      </c>
      <c r="F313" s="195" t="s">
        <v>1043</v>
      </c>
      <c r="G313" s="193"/>
      <c r="H313" s="196">
        <v>1095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158</v>
      </c>
      <c r="AU313" s="202" t="s">
        <v>82</v>
      </c>
      <c r="AV313" s="13" t="s">
        <v>82</v>
      </c>
      <c r="AW313" s="13" t="s">
        <v>33</v>
      </c>
      <c r="AX313" s="13" t="s">
        <v>72</v>
      </c>
      <c r="AY313" s="202" t="s">
        <v>145</v>
      </c>
    </row>
    <row r="314" spans="2:51" s="13" customFormat="1" ht="11.25">
      <c r="B314" s="192"/>
      <c r="C314" s="193"/>
      <c r="D314" s="186" t="s">
        <v>158</v>
      </c>
      <c r="E314" s="194" t="s">
        <v>19</v>
      </c>
      <c r="F314" s="195" t="s">
        <v>1044</v>
      </c>
      <c r="G314" s="193"/>
      <c r="H314" s="196">
        <v>730</v>
      </c>
      <c r="I314" s="197"/>
      <c r="J314" s="193"/>
      <c r="K314" s="193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158</v>
      </c>
      <c r="AU314" s="202" t="s">
        <v>82</v>
      </c>
      <c r="AV314" s="13" t="s">
        <v>82</v>
      </c>
      <c r="AW314" s="13" t="s">
        <v>33</v>
      </c>
      <c r="AX314" s="13" t="s">
        <v>72</v>
      </c>
      <c r="AY314" s="202" t="s">
        <v>145</v>
      </c>
    </row>
    <row r="315" spans="2:51" s="13" customFormat="1" ht="11.25">
      <c r="B315" s="192"/>
      <c r="C315" s="193"/>
      <c r="D315" s="186" t="s">
        <v>158</v>
      </c>
      <c r="E315" s="194" t="s">
        <v>19</v>
      </c>
      <c r="F315" s="195" t="s">
        <v>1045</v>
      </c>
      <c r="G315" s="193"/>
      <c r="H315" s="196">
        <v>1095</v>
      </c>
      <c r="I315" s="197"/>
      <c r="J315" s="193"/>
      <c r="K315" s="193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158</v>
      </c>
      <c r="AU315" s="202" t="s">
        <v>82</v>
      </c>
      <c r="AV315" s="13" t="s">
        <v>82</v>
      </c>
      <c r="AW315" s="13" t="s">
        <v>33</v>
      </c>
      <c r="AX315" s="13" t="s">
        <v>72</v>
      </c>
      <c r="AY315" s="202" t="s">
        <v>145</v>
      </c>
    </row>
    <row r="316" spans="2:51" s="13" customFormat="1" ht="11.25">
      <c r="B316" s="192"/>
      <c r="C316" s="193"/>
      <c r="D316" s="186" t="s">
        <v>158</v>
      </c>
      <c r="E316" s="194" t="s">
        <v>19</v>
      </c>
      <c r="F316" s="195" t="s">
        <v>1046</v>
      </c>
      <c r="G316" s="193"/>
      <c r="H316" s="196">
        <v>1825</v>
      </c>
      <c r="I316" s="197"/>
      <c r="J316" s="193"/>
      <c r="K316" s="193"/>
      <c r="L316" s="198"/>
      <c r="M316" s="199"/>
      <c r="N316" s="200"/>
      <c r="O316" s="200"/>
      <c r="P316" s="200"/>
      <c r="Q316" s="200"/>
      <c r="R316" s="200"/>
      <c r="S316" s="200"/>
      <c r="T316" s="201"/>
      <c r="AT316" s="202" t="s">
        <v>158</v>
      </c>
      <c r="AU316" s="202" t="s">
        <v>82</v>
      </c>
      <c r="AV316" s="13" t="s">
        <v>82</v>
      </c>
      <c r="AW316" s="13" t="s">
        <v>33</v>
      </c>
      <c r="AX316" s="13" t="s">
        <v>72</v>
      </c>
      <c r="AY316" s="202" t="s">
        <v>145</v>
      </c>
    </row>
    <row r="317" spans="2:51" s="13" customFormat="1" ht="11.25">
      <c r="B317" s="192"/>
      <c r="C317" s="193"/>
      <c r="D317" s="186" t="s">
        <v>158</v>
      </c>
      <c r="E317" s="194" t="s">
        <v>19</v>
      </c>
      <c r="F317" s="195" t="s">
        <v>1047</v>
      </c>
      <c r="G317" s="193"/>
      <c r="H317" s="196">
        <v>730</v>
      </c>
      <c r="I317" s="197"/>
      <c r="J317" s="193"/>
      <c r="K317" s="193"/>
      <c r="L317" s="198"/>
      <c r="M317" s="199"/>
      <c r="N317" s="200"/>
      <c r="O317" s="200"/>
      <c r="P317" s="200"/>
      <c r="Q317" s="200"/>
      <c r="R317" s="200"/>
      <c r="S317" s="200"/>
      <c r="T317" s="201"/>
      <c r="AT317" s="202" t="s">
        <v>158</v>
      </c>
      <c r="AU317" s="202" t="s">
        <v>82</v>
      </c>
      <c r="AV317" s="13" t="s">
        <v>82</v>
      </c>
      <c r="AW317" s="13" t="s">
        <v>33</v>
      </c>
      <c r="AX317" s="13" t="s">
        <v>72</v>
      </c>
      <c r="AY317" s="202" t="s">
        <v>145</v>
      </c>
    </row>
    <row r="318" spans="2:51" s="13" customFormat="1" ht="11.25">
      <c r="B318" s="192"/>
      <c r="C318" s="193"/>
      <c r="D318" s="186" t="s">
        <v>158</v>
      </c>
      <c r="E318" s="194" t="s">
        <v>19</v>
      </c>
      <c r="F318" s="195" t="s">
        <v>1048</v>
      </c>
      <c r="G318" s="193"/>
      <c r="H318" s="196">
        <v>1095</v>
      </c>
      <c r="I318" s="197"/>
      <c r="J318" s="193"/>
      <c r="K318" s="193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158</v>
      </c>
      <c r="AU318" s="202" t="s">
        <v>82</v>
      </c>
      <c r="AV318" s="13" t="s">
        <v>82</v>
      </c>
      <c r="AW318" s="13" t="s">
        <v>33</v>
      </c>
      <c r="AX318" s="13" t="s">
        <v>72</v>
      </c>
      <c r="AY318" s="202" t="s">
        <v>145</v>
      </c>
    </row>
    <row r="319" spans="1:65" s="2" customFormat="1" ht="14.45" customHeight="1">
      <c r="A319" s="34"/>
      <c r="B319" s="35"/>
      <c r="C319" s="173" t="s">
        <v>607</v>
      </c>
      <c r="D319" s="173" t="s">
        <v>147</v>
      </c>
      <c r="E319" s="174" t="s">
        <v>886</v>
      </c>
      <c r="F319" s="175" t="s">
        <v>887</v>
      </c>
      <c r="G319" s="176" t="s">
        <v>173</v>
      </c>
      <c r="H319" s="177">
        <v>41</v>
      </c>
      <c r="I319" s="178"/>
      <c r="J319" s="179">
        <f>ROUND(I319*H319,2)</f>
        <v>0</v>
      </c>
      <c r="K319" s="175" t="s">
        <v>151</v>
      </c>
      <c r="L319" s="39"/>
      <c r="M319" s="180" t="s">
        <v>19</v>
      </c>
      <c r="N319" s="181" t="s">
        <v>43</v>
      </c>
      <c r="O319" s="64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4" t="s">
        <v>152</v>
      </c>
      <c r="AT319" s="184" t="s">
        <v>147</v>
      </c>
      <c r="AU319" s="184" t="s">
        <v>82</v>
      </c>
      <c r="AY319" s="17" t="s">
        <v>145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80</v>
      </c>
      <c r="BK319" s="185">
        <f>ROUND(I319*H319,2)</f>
        <v>0</v>
      </c>
      <c r="BL319" s="17" t="s">
        <v>152</v>
      </c>
      <c r="BM319" s="184" t="s">
        <v>1049</v>
      </c>
    </row>
    <row r="320" spans="1:47" s="2" customFormat="1" ht="11.25">
      <c r="A320" s="34"/>
      <c r="B320" s="35"/>
      <c r="C320" s="36"/>
      <c r="D320" s="186" t="s">
        <v>154</v>
      </c>
      <c r="E320" s="36"/>
      <c r="F320" s="187" t="s">
        <v>889</v>
      </c>
      <c r="G320" s="36"/>
      <c r="H320" s="36"/>
      <c r="I320" s="188"/>
      <c r="J320" s="36"/>
      <c r="K320" s="36"/>
      <c r="L320" s="39"/>
      <c r="M320" s="189"/>
      <c r="N320" s="190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154</v>
      </c>
      <c r="AU320" s="17" t="s">
        <v>82</v>
      </c>
    </row>
    <row r="321" spans="2:51" s="14" customFormat="1" ht="11.25">
      <c r="B321" s="217"/>
      <c r="C321" s="218"/>
      <c r="D321" s="186" t="s">
        <v>158</v>
      </c>
      <c r="E321" s="219" t="s">
        <v>19</v>
      </c>
      <c r="F321" s="220" t="s">
        <v>1021</v>
      </c>
      <c r="G321" s="218"/>
      <c r="H321" s="219" t="s">
        <v>19</v>
      </c>
      <c r="I321" s="221"/>
      <c r="J321" s="218"/>
      <c r="K321" s="218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158</v>
      </c>
      <c r="AU321" s="226" t="s">
        <v>82</v>
      </c>
      <c r="AV321" s="14" t="s">
        <v>80</v>
      </c>
      <c r="AW321" s="14" t="s">
        <v>33</v>
      </c>
      <c r="AX321" s="14" t="s">
        <v>72</v>
      </c>
      <c r="AY321" s="226" t="s">
        <v>145</v>
      </c>
    </row>
    <row r="322" spans="2:51" s="13" customFormat="1" ht="11.25">
      <c r="B322" s="192"/>
      <c r="C322" s="193"/>
      <c r="D322" s="186" t="s">
        <v>158</v>
      </c>
      <c r="E322" s="194" t="s">
        <v>19</v>
      </c>
      <c r="F322" s="195" t="s">
        <v>1050</v>
      </c>
      <c r="G322" s="193"/>
      <c r="H322" s="196">
        <v>9</v>
      </c>
      <c r="I322" s="197"/>
      <c r="J322" s="193"/>
      <c r="K322" s="193"/>
      <c r="L322" s="198"/>
      <c r="M322" s="199"/>
      <c r="N322" s="200"/>
      <c r="O322" s="200"/>
      <c r="P322" s="200"/>
      <c r="Q322" s="200"/>
      <c r="R322" s="200"/>
      <c r="S322" s="200"/>
      <c r="T322" s="201"/>
      <c r="AT322" s="202" t="s">
        <v>158</v>
      </c>
      <c r="AU322" s="202" t="s">
        <v>82</v>
      </c>
      <c r="AV322" s="13" t="s">
        <v>82</v>
      </c>
      <c r="AW322" s="13" t="s">
        <v>33</v>
      </c>
      <c r="AX322" s="13" t="s">
        <v>72</v>
      </c>
      <c r="AY322" s="202" t="s">
        <v>145</v>
      </c>
    </row>
    <row r="323" spans="2:51" s="13" customFormat="1" ht="11.25">
      <c r="B323" s="192"/>
      <c r="C323" s="193"/>
      <c r="D323" s="186" t="s">
        <v>158</v>
      </c>
      <c r="E323" s="194" t="s">
        <v>19</v>
      </c>
      <c r="F323" s="195" t="s">
        <v>1051</v>
      </c>
      <c r="G323" s="193"/>
      <c r="H323" s="196">
        <v>6</v>
      </c>
      <c r="I323" s="197"/>
      <c r="J323" s="193"/>
      <c r="K323" s="193"/>
      <c r="L323" s="198"/>
      <c r="M323" s="199"/>
      <c r="N323" s="200"/>
      <c r="O323" s="200"/>
      <c r="P323" s="200"/>
      <c r="Q323" s="200"/>
      <c r="R323" s="200"/>
      <c r="S323" s="200"/>
      <c r="T323" s="201"/>
      <c r="AT323" s="202" t="s">
        <v>158</v>
      </c>
      <c r="AU323" s="202" t="s">
        <v>82</v>
      </c>
      <c r="AV323" s="13" t="s">
        <v>82</v>
      </c>
      <c r="AW323" s="13" t="s">
        <v>33</v>
      </c>
      <c r="AX323" s="13" t="s">
        <v>72</v>
      </c>
      <c r="AY323" s="202" t="s">
        <v>145</v>
      </c>
    </row>
    <row r="324" spans="2:51" s="13" customFormat="1" ht="11.25">
      <c r="B324" s="192"/>
      <c r="C324" s="193"/>
      <c r="D324" s="186" t="s">
        <v>158</v>
      </c>
      <c r="E324" s="194" t="s">
        <v>19</v>
      </c>
      <c r="F324" s="195" t="s">
        <v>1052</v>
      </c>
      <c r="G324" s="193"/>
      <c r="H324" s="196">
        <v>6</v>
      </c>
      <c r="I324" s="197"/>
      <c r="J324" s="193"/>
      <c r="K324" s="193"/>
      <c r="L324" s="198"/>
      <c r="M324" s="199"/>
      <c r="N324" s="200"/>
      <c r="O324" s="200"/>
      <c r="P324" s="200"/>
      <c r="Q324" s="200"/>
      <c r="R324" s="200"/>
      <c r="S324" s="200"/>
      <c r="T324" s="201"/>
      <c r="AT324" s="202" t="s">
        <v>158</v>
      </c>
      <c r="AU324" s="202" t="s">
        <v>82</v>
      </c>
      <c r="AV324" s="13" t="s">
        <v>82</v>
      </c>
      <c r="AW324" s="13" t="s">
        <v>33</v>
      </c>
      <c r="AX324" s="13" t="s">
        <v>72</v>
      </c>
      <c r="AY324" s="202" t="s">
        <v>145</v>
      </c>
    </row>
    <row r="325" spans="2:51" s="13" customFormat="1" ht="11.25">
      <c r="B325" s="192"/>
      <c r="C325" s="193"/>
      <c r="D325" s="186" t="s">
        <v>158</v>
      </c>
      <c r="E325" s="194" t="s">
        <v>19</v>
      </c>
      <c r="F325" s="195" t="s">
        <v>1033</v>
      </c>
      <c r="G325" s="193"/>
      <c r="H325" s="196">
        <v>5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158</v>
      </c>
      <c r="AU325" s="202" t="s">
        <v>82</v>
      </c>
      <c r="AV325" s="13" t="s">
        <v>82</v>
      </c>
      <c r="AW325" s="13" t="s">
        <v>33</v>
      </c>
      <c r="AX325" s="13" t="s">
        <v>72</v>
      </c>
      <c r="AY325" s="202" t="s">
        <v>145</v>
      </c>
    </row>
    <row r="326" spans="2:51" s="13" customFormat="1" ht="11.25">
      <c r="B326" s="192"/>
      <c r="C326" s="193"/>
      <c r="D326" s="186" t="s">
        <v>158</v>
      </c>
      <c r="E326" s="194" t="s">
        <v>19</v>
      </c>
      <c r="F326" s="195" t="s">
        <v>1053</v>
      </c>
      <c r="G326" s="193"/>
      <c r="H326" s="196">
        <v>4</v>
      </c>
      <c r="I326" s="197"/>
      <c r="J326" s="193"/>
      <c r="K326" s="193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158</v>
      </c>
      <c r="AU326" s="202" t="s">
        <v>82</v>
      </c>
      <c r="AV326" s="13" t="s">
        <v>82</v>
      </c>
      <c r="AW326" s="13" t="s">
        <v>33</v>
      </c>
      <c r="AX326" s="13" t="s">
        <v>72</v>
      </c>
      <c r="AY326" s="202" t="s">
        <v>145</v>
      </c>
    </row>
    <row r="327" spans="2:51" s="13" customFormat="1" ht="11.25">
      <c r="B327" s="192"/>
      <c r="C327" s="193"/>
      <c r="D327" s="186" t="s">
        <v>158</v>
      </c>
      <c r="E327" s="194" t="s">
        <v>19</v>
      </c>
      <c r="F327" s="195" t="s">
        <v>1035</v>
      </c>
      <c r="G327" s="193"/>
      <c r="H327" s="196">
        <v>3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158</v>
      </c>
      <c r="AU327" s="202" t="s">
        <v>82</v>
      </c>
      <c r="AV327" s="13" t="s">
        <v>82</v>
      </c>
      <c r="AW327" s="13" t="s">
        <v>33</v>
      </c>
      <c r="AX327" s="13" t="s">
        <v>72</v>
      </c>
      <c r="AY327" s="202" t="s">
        <v>145</v>
      </c>
    </row>
    <row r="328" spans="2:51" s="13" customFormat="1" ht="11.25">
      <c r="B328" s="192"/>
      <c r="C328" s="193"/>
      <c r="D328" s="186" t="s">
        <v>158</v>
      </c>
      <c r="E328" s="194" t="s">
        <v>19</v>
      </c>
      <c r="F328" s="195" t="s">
        <v>1054</v>
      </c>
      <c r="G328" s="193"/>
      <c r="H328" s="196">
        <v>3</v>
      </c>
      <c r="I328" s="197"/>
      <c r="J328" s="193"/>
      <c r="K328" s="193"/>
      <c r="L328" s="198"/>
      <c r="M328" s="199"/>
      <c r="N328" s="200"/>
      <c r="O328" s="200"/>
      <c r="P328" s="200"/>
      <c r="Q328" s="200"/>
      <c r="R328" s="200"/>
      <c r="S328" s="200"/>
      <c r="T328" s="201"/>
      <c r="AT328" s="202" t="s">
        <v>158</v>
      </c>
      <c r="AU328" s="202" t="s">
        <v>82</v>
      </c>
      <c r="AV328" s="13" t="s">
        <v>82</v>
      </c>
      <c r="AW328" s="13" t="s">
        <v>33</v>
      </c>
      <c r="AX328" s="13" t="s">
        <v>72</v>
      </c>
      <c r="AY328" s="202" t="s">
        <v>145</v>
      </c>
    </row>
    <row r="329" spans="2:51" s="13" customFormat="1" ht="11.25">
      <c r="B329" s="192"/>
      <c r="C329" s="193"/>
      <c r="D329" s="186" t="s">
        <v>158</v>
      </c>
      <c r="E329" s="194" t="s">
        <v>19</v>
      </c>
      <c r="F329" s="195" t="s">
        <v>1055</v>
      </c>
      <c r="G329" s="193"/>
      <c r="H329" s="196">
        <v>5</v>
      </c>
      <c r="I329" s="197"/>
      <c r="J329" s="193"/>
      <c r="K329" s="193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158</v>
      </c>
      <c r="AU329" s="202" t="s">
        <v>82</v>
      </c>
      <c r="AV329" s="13" t="s">
        <v>82</v>
      </c>
      <c r="AW329" s="13" t="s">
        <v>33</v>
      </c>
      <c r="AX329" s="13" t="s">
        <v>72</v>
      </c>
      <c r="AY329" s="202" t="s">
        <v>145</v>
      </c>
    </row>
    <row r="330" spans="1:65" s="2" customFormat="1" ht="14.45" customHeight="1">
      <c r="A330" s="34"/>
      <c r="B330" s="35"/>
      <c r="C330" s="173" t="s">
        <v>613</v>
      </c>
      <c r="D330" s="173" t="s">
        <v>147</v>
      </c>
      <c r="E330" s="174" t="s">
        <v>899</v>
      </c>
      <c r="F330" s="175" t="s">
        <v>900</v>
      </c>
      <c r="G330" s="176" t="s">
        <v>173</v>
      </c>
      <c r="H330" s="177">
        <v>14965</v>
      </c>
      <c r="I330" s="178"/>
      <c r="J330" s="179">
        <f>ROUND(I330*H330,2)</f>
        <v>0</v>
      </c>
      <c r="K330" s="175" t="s">
        <v>151</v>
      </c>
      <c r="L330" s="39"/>
      <c r="M330" s="180" t="s">
        <v>19</v>
      </c>
      <c r="N330" s="181" t="s">
        <v>43</v>
      </c>
      <c r="O330" s="64"/>
      <c r="P330" s="182">
        <f>O330*H330</f>
        <v>0</v>
      </c>
      <c r="Q330" s="182">
        <v>0</v>
      </c>
      <c r="R330" s="182">
        <f>Q330*H330</f>
        <v>0</v>
      </c>
      <c r="S330" s="182">
        <v>0</v>
      </c>
      <c r="T330" s="183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4" t="s">
        <v>152</v>
      </c>
      <c r="AT330" s="184" t="s">
        <v>147</v>
      </c>
      <c r="AU330" s="184" t="s">
        <v>82</v>
      </c>
      <c r="AY330" s="17" t="s">
        <v>145</v>
      </c>
      <c r="BE330" s="185">
        <f>IF(N330="základní",J330,0)</f>
        <v>0</v>
      </c>
      <c r="BF330" s="185">
        <f>IF(N330="snížená",J330,0)</f>
        <v>0</v>
      </c>
      <c r="BG330" s="185">
        <f>IF(N330="zákl. přenesená",J330,0)</f>
        <v>0</v>
      </c>
      <c r="BH330" s="185">
        <f>IF(N330="sníž. přenesená",J330,0)</f>
        <v>0</v>
      </c>
      <c r="BI330" s="185">
        <f>IF(N330="nulová",J330,0)</f>
        <v>0</v>
      </c>
      <c r="BJ330" s="17" t="s">
        <v>80</v>
      </c>
      <c r="BK330" s="185">
        <f>ROUND(I330*H330,2)</f>
        <v>0</v>
      </c>
      <c r="BL330" s="17" t="s">
        <v>152</v>
      </c>
      <c r="BM330" s="184" t="s">
        <v>1056</v>
      </c>
    </row>
    <row r="331" spans="1:47" s="2" customFormat="1" ht="19.5">
      <c r="A331" s="34"/>
      <c r="B331" s="35"/>
      <c r="C331" s="36"/>
      <c r="D331" s="186" t="s">
        <v>154</v>
      </c>
      <c r="E331" s="36"/>
      <c r="F331" s="187" t="s">
        <v>902</v>
      </c>
      <c r="G331" s="36"/>
      <c r="H331" s="36"/>
      <c r="I331" s="188"/>
      <c r="J331" s="36"/>
      <c r="K331" s="36"/>
      <c r="L331" s="39"/>
      <c r="M331" s="189"/>
      <c r="N331" s="190"/>
      <c r="O331" s="64"/>
      <c r="P331" s="64"/>
      <c r="Q331" s="64"/>
      <c r="R331" s="64"/>
      <c r="S331" s="64"/>
      <c r="T331" s="65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154</v>
      </c>
      <c r="AU331" s="17" t="s">
        <v>82</v>
      </c>
    </row>
    <row r="332" spans="2:51" s="14" customFormat="1" ht="11.25">
      <c r="B332" s="217"/>
      <c r="C332" s="218"/>
      <c r="D332" s="186" t="s">
        <v>158</v>
      </c>
      <c r="E332" s="219" t="s">
        <v>19</v>
      </c>
      <c r="F332" s="220" t="s">
        <v>1021</v>
      </c>
      <c r="G332" s="218"/>
      <c r="H332" s="219" t="s">
        <v>19</v>
      </c>
      <c r="I332" s="221"/>
      <c r="J332" s="218"/>
      <c r="K332" s="218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158</v>
      </c>
      <c r="AU332" s="226" t="s">
        <v>82</v>
      </c>
      <c r="AV332" s="14" t="s">
        <v>80</v>
      </c>
      <c r="AW332" s="14" t="s">
        <v>33</v>
      </c>
      <c r="AX332" s="14" t="s">
        <v>72</v>
      </c>
      <c r="AY332" s="226" t="s">
        <v>145</v>
      </c>
    </row>
    <row r="333" spans="2:51" s="13" customFormat="1" ht="11.25">
      <c r="B333" s="192"/>
      <c r="C333" s="193"/>
      <c r="D333" s="186" t="s">
        <v>158</v>
      </c>
      <c r="E333" s="194" t="s">
        <v>19</v>
      </c>
      <c r="F333" s="195" t="s">
        <v>1057</v>
      </c>
      <c r="G333" s="193"/>
      <c r="H333" s="196">
        <v>3285</v>
      </c>
      <c r="I333" s="197"/>
      <c r="J333" s="193"/>
      <c r="K333" s="193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158</v>
      </c>
      <c r="AU333" s="202" t="s">
        <v>82</v>
      </c>
      <c r="AV333" s="13" t="s">
        <v>82</v>
      </c>
      <c r="AW333" s="13" t="s">
        <v>33</v>
      </c>
      <c r="AX333" s="13" t="s">
        <v>72</v>
      </c>
      <c r="AY333" s="202" t="s">
        <v>145</v>
      </c>
    </row>
    <row r="334" spans="2:51" s="13" customFormat="1" ht="11.25">
      <c r="B334" s="192"/>
      <c r="C334" s="193"/>
      <c r="D334" s="186" t="s">
        <v>158</v>
      </c>
      <c r="E334" s="194" t="s">
        <v>19</v>
      </c>
      <c r="F334" s="195" t="s">
        <v>1058</v>
      </c>
      <c r="G334" s="193"/>
      <c r="H334" s="196">
        <v>2190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158</v>
      </c>
      <c r="AU334" s="202" t="s">
        <v>82</v>
      </c>
      <c r="AV334" s="13" t="s">
        <v>82</v>
      </c>
      <c r="AW334" s="13" t="s">
        <v>33</v>
      </c>
      <c r="AX334" s="13" t="s">
        <v>72</v>
      </c>
      <c r="AY334" s="202" t="s">
        <v>145</v>
      </c>
    </row>
    <row r="335" spans="2:51" s="13" customFormat="1" ht="11.25">
      <c r="B335" s="192"/>
      <c r="C335" s="193"/>
      <c r="D335" s="186" t="s">
        <v>158</v>
      </c>
      <c r="E335" s="194" t="s">
        <v>19</v>
      </c>
      <c r="F335" s="195" t="s">
        <v>1059</v>
      </c>
      <c r="G335" s="193"/>
      <c r="H335" s="196">
        <v>2190</v>
      </c>
      <c r="I335" s="197"/>
      <c r="J335" s="193"/>
      <c r="K335" s="193"/>
      <c r="L335" s="198"/>
      <c r="M335" s="199"/>
      <c r="N335" s="200"/>
      <c r="O335" s="200"/>
      <c r="P335" s="200"/>
      <c r="Q335" s="200"/>
      <c r="R335" s="200"/>
      <c r="S335" s="200"/>
      <c r="T335" s="201"/>
      <c r="AT335" s="202" t="s">
        <v>158</v>
      </c>
      <c r="AU335" s="202" t="s">
        <v>82</v>
      </c>
      <c r="AV335" s="13" t="s">
        <v>82</v>
      </c>
      <c r="AW335" s="13" t="s">
        <v>33</v>
      </c>
      <c r="AX335" s="13" t="s">
        <v>72</v>
      </c>
      <c r="AY335" s="202" t="s">
        <v>145</v>
      </c>
    </row>
    <row r="336" spans="2:51" s="13" customFormat="1" ht="11.25">
      <c r="B336" s="192"/>
      <c r="C336" s="193"/>
      <c r="D336" s="186" t="s">
        <v>158</v>
      </c>
      <c r="E336" s="194" t="s">
        <v>19</v>
      </c>
      <c r="F336" s="195" t="s">
        <v>1060</v>
      </c>
      <c r="G336" s="193"/>
      <c r="H336" s="196">
        <v>1825</v>
      </c>
      <c r="I336" s="197"/>
      <c r="J336" s="193"/>
      <c r="K336" s="193"/>
      <c r="L336" s="198"/>
      <c r="M336" s="199"/>
      <c r="N336" s="200"/>
      <c r="O336" s="200"/>
      <c r="P336" s="200"/>
      <c r="Q336" s="200"/>
      <c r="R336" s="200"/>
      <c r="S336" s="200"/>
      <c r="T336" s="201"/>
      <c r="AT336" s="202" t="s">
        <v>158</v>
      </c>
      <c r="AU336" s="202" t="s">
        <v>82</v>
      </c>
      <c r="AV336" s="13" t="s">
        <v>82</v>
      </c>
      <c r="AW336" s="13" t="s">
        <v>33</v>
      </c>
      <c r="AX336" s="13" t="s">
        <v>72</v>
      </c>
      <c r="AY336" s="202" t="s">
        <v>145</v>
      </c>
    </row>
    <row r="337" spans="2:51" s="13" customFormat="1" ht="11.25">
      <c r="B337" s="192"/>
      <c r="C337" s="193"/>
      <c r="D337" s="186" t="s">
        <v>158</v>
      </c>
      <c r="E337" s="194" t="s">
        <v>19</v>
      </c>
      <c r="F337" s="195" t="s">
        <v>1061</v>
      </c>
      <c r="G337" s="193"/>
      <c r="H337" s="196">
        <v>1460</v>
      </c>
      <c r="I337" s="197"/>
      <c r="J337" s="193"/>
      <c r="K337" s="193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158</v>
      </c>
      <c r="AU337" s="202" t="s">
        <v>82</v>
      </c>
      <c r="AV337" s="13" t="s">
        <v>82</v>
      </c>
      <c r="AW337" s="13" t="s">
        <v>33</v>
      </c>
      <c r="AX337" s="13" t="s">
        <v>72</v>
      </c>
      <c r="AY337" s="202" t="s">
        <v>145</v>
      </c>
    </row>
    <row r="338" spans="2:51" s="13" customFormat="1" ht="11.25">
      <c r="B338" s="192"/>
      <c r="C338" s="193"/>
      <c r="D338" s="186" t="s">
        <v>158</v>
      </c>
      <c r="E338" s="194" t="s">
        <v>19</v>
      </c>
      <c r="F338" s="195" t="s">
        <v>1062</v>
      </c>
      <c r="G338" s="193"/>
      <c r="H338" s="196">
        <v>1095</v>
      </c>
      <c r="I338" s="197"/>
      <c r="J338" s="193"/>
      <c r="K338" s="193"/>
      <c r="L338" s="198"/>
      <c r="M338" s="199"/>
      <c r="N338" s="200"/>
      <c r="O338" s="200"/>
      <c r="P338" s="200"/>
      <c r="Q338" s="200"/>
      <c r="R338" s="200"/>
      <c r="S338" s="200"/>
      <c r="T338" s="201"/>
      <c r="AT338" s="202" t="s">
        <v>158</v>
      </c>
      <c r="AU338" s="202" t="s">
        <v>82</v>
      </c>
      <c r="AV338" s="13" t="s">
        <v>82</v>
      </c>
      <c r="AW338" s="13" t="s">
        <v>33</v>
      </c>
      <c r="AX338" s="13" t="s">
        <v>72</v>
      </c>
      <c r="AY338" s="202" t="s">
        <v>145</v>
      </c>
    </row>
    <row r="339" spans="2:51" s="13" customFormat="1" ht="11.25">
      <c r="B339" s="192"/>
      <c r="C339" s="193"/>
      <c r="D339" s="186" t="s">
        <v>158</v>
      </c>
      <c r="E339" s="194" t="s">
        <v>19</v>
      </c>
      <c r="F339" s="195" t="s">
        <v>1063</v>
      </c>
      <c r="G339" s="193"/>
      <c r="H339" s="196">
        <v>1095</v>
      </c>
      <c r="I339" s="197"/>
      <c r="J339" s="193"/>
      <c r="K339" s="193"/>
      <c r="L339" s="198"/>
      <c r="M339" s="199"/>
      <c r="N339" s="200"/>
      <c r="O339" s="200"/>
      <c r="P339" s="200"/>
      <c r="Q339" s="200"/>
      <c r="R339" s="200"/>
      <c r="S339" s="200"/>
      <c r="T339" s="201"/>
      <c r="AT339" s="202" t="s">
        <v>158</v>
      </c>
      <c r="AU339" s="202" t="s">
        <v>82</v>
      </c>
      <c r="AV339" s="13" t="s">
        <v>82</v>
      </c>
      <c r="AW339" s="13" t="s">
        <v>33</v>
      </c>
      <c r="AX339" s="13" t="s">
        <v>72</v>
      </c>
      <c r="AY339" s="202" t="s">
        <v>145</v>
      </c>
    </row>
    <row r="340" spans="2:51" s="13" customFormat="1" ht="11.25">
      <c r="B340" s="192"/>
      <c r="C340" s="193"/>
      <c r="D340" s="186" t="s">
        <v>158</v>
      </c>
      <c r="E340" s="194" t="s">
        <v>19</v>
      </c>
      <c r="F340" s="195" t="s">
        <v>1064</v>
      </c>
      <c r="G340" s="193"/>
      <c r="H340" s="196">
        <v>1825</v>
      </c>
      <c r="I340" s="197"/>
      <c r="J340" s="193"/>
      <c r="K340" s="193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158</v>
      </c>
      <c r="AU340" s="202" t="s">
        <v>82</v>
      </c>
      <c r="AV340" s="13" t="s">
        <v>82</v>
      </c>
      <c r="AW340" s="13" t="s">
        <v>33</v>
      </c>
      <c r="AX340" s="13" t="s">
        <v>72</v>
      </c>
      <c r="AY340" s="202" t="s">
        <v>145</v>
      </c>
    </row>
    <row r="341" spans="1:65" s="2" customFormat="1" ht="14.45" customHeight="1">
      <c r="A341" s="34"/>
      <c r="B341" s="35"/>
      <c r="C341" s="173" t="s">
        <v>619</v>
      </c>
      <c r="D341" s="173" t="s">
        <v>147</v>
      </c>
      <c r="E341" s="174" t="s">
        <v>911</v>
      </c>
      <c r="F341" s="175" t="s">
        <v>912</v>
      </c>
      <c r="G341" s="176" t="s">
        <v>173</v>
      </c>
      <c r="H341" s="177">
        <v>11</v>
      </c>
      <c r="I341" s="178"/>
      <c r="J341" s="179">
        <f>ROUND(I341*H341,2)</f>
        <v>0</v>
      </c>
      <c r="K341" s="175" t="s">
        <v>151</v>
      </c>
      <c r="L341" s="39"/>
      <c r="M341" s="180" t="s">
        <v>19</v>
      </c>
      <c r="N341" s="181" t="s">
        <v>43</v>
      </c>
      <c r="O341" s="64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4" t="s">
        <v>152</v>
      </c>
      <c r="AT341" s="184" t="s">
        <v>147</v>
      </c>
      <c r="AU341" s="184" t="s">
        <v>82</v>
      </c>
      <c r="AY341" s="17" t="s">
        <v>145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7" t="s">
        <v>80</v>
      </c>
      <c r="BK341" s="185">
        <f>ROUND(I341*H341,2)</f>
        <v>0</v>
      </c>
      <c r="BL341" s="17" t="s">
        <v>152</v>
      </c>
      <c r="BM341" s="184" t="s">
        <v>1065</v>
      </c>
    </row>
    <row r="342" spans="1:47" s="2" customFormat="1" ht="11.25">
      <c r="A342" s="34"/>
      <c r="B342" s="35"/>
      <c r="C342" s="36"/>
      <c r="D342" s="186" t="s">
        <v>154</v>
      </c>
      <c r="E342" s="36"/>
      <c r="F342" s="187" t="s">
        <v>914</v>
      </c>
      <c r="G342" s="36"/>
      <c r="H342" s="36"/>
      <c r="I342" s="188"/>
      <c r="J342" s="36"/>
      <c r="K342" s="36"/>
      <c r="L342" s="39"/>
      <c r="M342" s="189"/>
      <c r="N342" s="190"/>
      <c r="O342" s="64"/>
      <c r="P342" s="64"/>
      <c r="Q342" s="64"/>
      <c r="R342" s="64"/>
      <c r="S342" s="64"/>
      <c r="T342" s="65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154</v>
      </c>
      <c r="AU342" s="17" t="s">
        <v>82</v>
      </c>
    </row>
    <row r="343" spans="2:51" s="14" customFormat="1" ht="11.25">
      <c r="B343" s="217"/>
      <c r="C343" s="218"/>
      <c r="D343" s="186" t="s">
        <v>158</v>
      </c>
      <c r="E343" s="219" t="s">
        <v>19</v>
      </c>
      <c r="F343" s="220" t="s">
        <v>1021</v>
      </c>
      <c r="G343" s="218"/>
      <c r="H343" s="219" t="s">
        <v>19</v>
      </c>
      <c r="I343" s="221"/>
      <c r="J343" s="218"/>
      <c r="K343" s="218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158</v>
      </c>
      <c r="AU343" s="226" t="s">
        <v>82</v>
      </c>
      <c r="AV343" s="14" t="s">
        <v>80</v>
      </c>
      <c r="AW343" s="14" t="s">
        <v>33</v>
      </c>
      <c r="AX343" s="14" t="s">
        <v>72</v>
      </c>
      <c r="AY343" s="226" t="s">
        <v>145</v>
      </c>
    </row>
    <row r="344" spans="2:51" s="13" customFormat="1" ht="11.25">
      <c r="B344" s="192"/>
      <c r="C344" s="193"/>
      <c r="D344" s="186" t="s">
        <v>158</v>
      </c>
      <c r="E344" s="194" t="s">
        <v>19</v>
      </c>
      <c r="F344" s="195" t="s">
        <v>1066</v>
      </c>
      <c r="G344" s="193"/>
      <c r="H344" s="196">
        <v>4</v>
      </c>
      <c r="I344" s="197"/>
      <c r="J344" s="193"/>
      <c r="K344" s="193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158</v>
      </c>
      <c r="AU344" s="202" t="s">
        <v>82</v>
      </c>
      <c r="AV344" s="13" t="s">
        <v>82</v>
      </c>
      <c r="AW344" s="13" t="s">
        <v>33</v>
      </c>
      <c r="AX344" s="13" t="s">
        <v>72</v>
      </c>
      <c r="AY344" s="202" t="s">
        <v>145</v>
      </c>
    </row>
    <row r="345" spans="2:51" s="13" customFormat="1" ht="11.25">
      <c r="B345" s="192"/>
      <c r="C345" s="193"/>
      <c r="D345" s="186" t="s">
        <v>158</v>
      </c>
      <c r="E345" s="194" t="s">
        <v>19</v>
      </c>
      <c r="F345" s="195" t="s">
        <v>1067</v>
      </c>
      <c r="G345" s="193"/>
      <c r="H345" s="196">
        <v>1</v>
      </c>
      <c r="I345" s="197"/>
      <c r="J345" s="193"/>
      <c r="K345" s="193"/>
      <c r="L345" s="198"/>
      <c r="M345" s="199"/>
      <c r="N345" s="200"/>
      <c r="O345" s="200"/>
      <c r="P345" s="200"/>
      <c r="Q345" s="200"/>
      <c r="R345" s="200"/>
      <c r="S345" s="200"/>
      <c r="T345" s="201"/>
      <c r="AT345" s="202" t="s">
        <v>158</v>
      </c>
      <c r="AU345" s="202" t="s">
        <v>82</v>
      </c>
      <c r="AV345" s="13" t="s">
        <v>82</v>
      </c>
      <c r="AW345" s="13" t="s">
        <v>33</v>
      </c>
      <c r="AX345" s="13" t="s">
        <v>72</v>
      </c>
      <c r="AY345" s="202" t="s">
        <v>145</v>
      </c>
    </row>
    <row r="346" spans="2:51" s="13" customFormat="1" ht="11.25">
      <c r="B346" s="192"/>
      <c r="C346" s="193"/>
      <c r="D346" s="186" t="s">
        <v>158</v>
      </c>
      <c r="E346" s="194" t="s">
        <v>19</v>
      </c>
      <c r="F346" s="195" t="s">
        <v>1068</v>
      </c>
      <c r="G346" s="193"/>
      <c r="H346" s="196">
        <v>2</v>
      </c>
      <c r="I346" s="197"/>
      <c r="J346" s="193"/>
      <c r="K346" s="193"/>
      <c r="L346" s="198"/>
      <c r="M346" s="199"/>
      <c r="N346" s="200"/>
      <c r="O346" s="200"/>
      <c r="P346" s="200"/>
      <c r="Q346" s="200"/>
      <c r="R346" s="200"/>
      <c r="S346" s="200"/>
      <c r="T346" s="201"/>
      <c r="AT346" s="202" t="s">
        <v>158</v>
      </c>
      <c r="AU346" s="202" t="s">
        <v>82</v>
      </c>
      <c r="AV346" s="13" t="s">
        <v>82</v>
      </c>
      <c r="AW346" s="13" t="s">
        <v>33</v>
      </c>
      <c r="AX346" s="13" t="s">
        <v>72</v>
      </c>
      <c r="AY346" s="202" t="s">
        <v>145</v>
      </c>
    </row>
    <row r="347" spans="2:51" s="13" customFormat="1" ht="11.25">
      <c r="B347" s="192"/>
      <c r="C347" s="193"/>
      <c r="D347" s="186" t="s">
        <v>158</v>
      </c>
      <c r="E347" s="194" t="s">
        <v>19</v>
      </c>
      <c r="F347" s="195" t="s">
        <v>1069</v>
      </c>
      <c r="G347" s="193"/>
      <c r="H347" s="196">
        <v>1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158</v>
      </c>
      <c r="AU347" s="202" t="s">
        <v>82</v>
      </c>
      <c r="AV347" s="13" t="s">
        <v>82</v>
      </c>
      <c r="AW347" s="13" t="s">
        <v>33</v>
      </c>
      <c r="AX347" s="13" t="s">
        <v>72</v>
      </c>
      <c r="AY347" s="202" t="s">
        <v>145</v>
      </c>
    </row>
    <row r="348" spans="2:51" s="13" customFormat="1" ht="11.25">
      <c r="B348" s="192"/>
      <c r="C348" s="193"/>
      <c r="D348" s="186" t="s">
        <v>158</v>
      </c>
      <c r="E348" s="194" t="s">
        <v>19</v>
      </c>
      <c r="F348" s="195" t="s">
        <v>1070</v>
      </c>
      <c r="G348" s="193"/>
      <c r="H348" s="196">
        <v>1</v>
      </c>
      <c r="I348" s="197"/>
      <c r="J348" s="193"/>
      <c r="K348" s="193"/>
      <c r="L348" s="198"/>
      <c r="M348" s="199"/>
      <c r="N348" s="200"/>
      <c r="O348" s="200"/>
      <c r="P348" s="200"/>
      <c r="Q348" s="200"/>
      <c r="R348" s="200"/>
      <c r="S348" s="200"/>
      <c r="T348" s="201"/>
      <c r="AT348" s="202" t="s">
        <v>158</v>
      </c>
      <c r="AU348" s="202" t="s">
        <v>82</v>
      </c>
      <c r="AV348" s="13" t="s">
        <v>82</v>
      </c>
      <c r="AW348" s="13" t="s">
        <v>33</v>
      </c>
      <c r="AX348" s="13" t="s">
        <v>72</v>
      </c>
      <c r="AY348" s="202" t="s">
        <v>145</v>
      </c>
    </row>
    <row r="349" spans="2:51" s="13" customFormat="1" ht="11.25">
      <c r="B349" s="192"/>
      <c r="C349" s="193"/>
      <c r="D349" s="186" t="s">
        <v>158</v>
      </c>
      <c r="E349" s="194" t="s">
        <v>19</v>
      </c>
      <c r="F349" s="195" t="s">
        <v>1071</v>
      </c>
      <c r="G349" s="193"/>
      <c r="H349" s="196">
        <v>2</v>
      </c>
      <c r="I349" s="197"/>
      <c r="J349" s="193"/>
      <c r="K349" s="193"/>
      <c r="L349" s="198"/>
      <c r="M349" s="199"/>
      <c r="N349" s="200"/>
      <c r="O349" s="200"/>
      <c r="P349" s="200"/>
      <c r="Q349" s="200"/>
      <c r="R349" s="200"/>
      <c r="S349" s="200"/>
      <c r="T349" s="201"/>
      <c r="AT349" s="202" t="s">
        <v>158</v>
      </c>
      <c r="AU349" s="202" t="s">
        <v>82</v>
      </c>
      <c r="AV349" s="13" t="s">
        <v>82</v>
      </c>
      <c r="AW349" s="13" t="s">
        <v>33</v>
      </c>
      <c r="AX349" s="13" t="s">
        <v>72</v>
      </c>
      <c r="AY349" s="202" t="s">
        <v>145</v>
      </c>
    </row>
    <row r="350" spans="1:65" s="2" customFormat="1" ht="14.45" customHeight="1">
      <c r="A350" s="34"/>
      <c r="B350" s="35"/>
      <c r="C350" s="173" t="s">
        <v>626</v>
      </c>
      <c r="D350" s="173" t="s">
        <v>147</v>
      </c>
      <c r="E350" s="174" t="s">
        <v>917</v>
      </c>
      <c r="F350" s="175" t="s">
        <v>918</v>
      </c>
      <c r="G350" s="176" t="s">
        <v>173</v>
      </c>
      <c r="H350" s="177">
        <v>11</v>
      </c>
      <c r="I350" s="178"/>
      <c r="J350" s="179">
        <f>ROUND(I350*H350,2)</f>
        <v>0</v>
      </c>
      <c r="K350" s="175" t="s">
        <v>19</v>
      </c>
      <c r="L350" s="39"/>
      <c r="M350" s="180" t="s">
        <v>19</v>
      </c>
      <c r="N350" s="181" t="s">
        <v>43</v>
      </c>
      <c r="O350" s="64"/>
      <c r="P350" s="182">
        <f>O350*H350</f>
        <v>0</v>
      </c>
      <c r="Q350" s="182">
        <v>0</v>
      </c>
      <c r="R350" s="182">
        <f>Q350*H350</f>
        <v>0</v>
      </c>
      <c r="S350" s="182">
        <v>0</v>
      </c>
      <c r="T350" s="183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84" t="s">
        <v>152</v>
      </c>
      <c r="AT350" s="184" t="s">
        <v>147</v>
      </c>
      <c r="AU350" s="184" t="s">
        <v>82</v>
      </c>
      <c r="AY350" s="17" t="s">
        <v>145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7" t="s">
        <v>80</v>
      </c>
      <c r="BK350" s="185">
        <f>ROUND(I350*H350,2)</f>
        <v>0</v>
      </c>
      <c r="BL350" s="17" t="s">
        <v>152</v>
      </c>
      <c r="BM350" s="184" t="s">
        <v>1072</v>
      </c>
    </row>
    <row r="351" spans="1:47" s="2" customFormat="1" ht="11.25">
      <c r="A351" s="34"/>
      <c r="B351" s="35"/>
      <c r="C351" s="36"/>
      <c r="D351" s="186" t="s">
        <v>154</v>
      </c>
      <c r="E351" s="36"/>
      <c r="F351" s="187" t="s">
        <v>920</v>
      </c>
      <c r="G351" s="36"/>
      <c r="H351" s="36"/>
      <c r="I351" s="188"/>
      <c r="J351" s="36"/>
      <c r="K351" s="36"/>
      <c r="L351" s="39"/>
      <c r="M351" s="189"/>
      <c r="N351" s="190"/>
      <c r="O351" s="64"/>
      <c r="P351" s="64"/>
      <c r="Q351" s="64"/>
      <c r="R351" s="64"/>
      <c r="S351" s="64"/>
      <c r="T351" s="65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154</v>
      </c>
      <c r="AU351" s="17" t="s">
        <v>82</v>
      </c>
    </row>
    <row r="352" spans="2:51" s="13" customFormat="1" ht="11.25">
      <c r="B352" s="192"/>
      <c r="C352" s="193"/>
      <c r="D352" s="186" t="s">
        <v>158</v>
      </c>
      <c r="E352" s="194" t="s">
        <v>19</v>
      </c>
      <c r="F352" s="195" t="s">
        <v>1073</v>
      </c>
      <c r="G352" s="193"/>
      <c r="H352" s="196">
        <v>11</v>
      </c>
      <c r="I352" s="197"/>
      <c r="J352" s="193"/>
      <c r="K352" s="193"/>
      <c r="L352" s="198"/>
      <c r="M352" s="199"/>
      <c r="N352" s="200"/>
      <c r="O352" s="200"/>
      <c r="P352" s="200"/>
      <c r="Q352" s="200"/>
      <c r="R352" s="200"/>
      <c r="S352" s="200"/>
      <c r="T352" s="201"/>
      <c r="AT352" s="202" t="s">
        <v>158</v>
      </c>
      <c r="AU352" s="202" t="s">
        <v>82</v>
      </c>
      <c r="AV352" s="13" t="s">
        <v>82</v>
      </c>
      <c r="AW352" s="13" t="s">
        <v>33</v>
      </c>
      <c r="AX352" s="13" t="s">
        <v>72</v>
      </c>
      <c r="AY352" s="202" t="s">
        <v>145</v>
      </c>
    </row>
    <row r="353" spans="1:65" s="2" customFormat="1" ht="14.45" customHeight="1">
      <c r="A353" s="34"/>
      <c r="B353" s="35"/>
      <c r="C353" s="173" t="s">
        <v>630</v>
      </c>
      <c r="D353" s="173" t="s">
        <v>147</v>
      </c>
      <c r="E353" s="174" t="s">
        <v>922</v>
      </c>
      <c r="F353" s="175" t="s">
        <v>923</v>
      </c>
      <c r="G353" s="176" t="s">
        <v>173</v>
      </c>
      <c r="H353" s="177">
        <v>4015</v>
      </c>
      <c r="I353" s="178"/>
      <c r="J353" s="179">
        <f>ROUND(I353*H353,2)</f>
        <v>0</v>
      </c>
      <c r="K353" s="175" t="s">
        <v>151</v>
      </c>
      <c r="L353" s="39"/>
      <c r="M353" s="180" t="s">
        <v>19</v>
      </c>
      <c r="N353" s="181" t="s">
        <v>43</v>
      </c>
      <c r="O353" s="64"/>
      <c r="P353" s="182">
        <f>O353*H353</f>
        <v>0</v>
      </c>
      <c r="Q353" s="182">
        <v>0</v>
      </c>
      <c r="R353" s="182">
        <f>Q353*H353</f>
        <v>0</v>
      </c>
      <c r="S353" s="182">
        <v>0</v>
      </c>
      <c r="T353" s="183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4" t="s">
        <v>152</v>
      </c>
      <c r="AT353" s="184" t="s">
        <v>147</v>
      </c>
      <c r="AU353" s="184" t="s">
        <v>82</v>
      </c>
      <c r="AY353" s="17" t="s">
        <v>145</v>
      </c>
      <c r="BE353" s="185">
        <f>IF(N353="základní",J353,0)</f>
        <v>0</v>
      </c>
      <c r="BF353" s="185">
        <f>IF(N353="snížená",J353,0)</f>
        <v>0</v>
      </c>
      <c r="BG353" s="185">
        <f>IF(N353="zákl. přenesená",J353,0)</f>
        <v>0</v>
      </c>
      <c r="BH353" s="185">
        <f>IF(N353="sníž. přenesená",J353,0)</f>
        <v>0</v>
      </c>
      <c r="BI353" s="185">
        <f>IF(N353="nulová",J353,0)</f>
        <v>0</v>
      </c>
      <c r="BJ353" s="17" t="s">
        <v>80</v>
      </c>
      <c r="BK353" s="185">
        <f>ROUND(I353*H353,2)</f>
        <v>0</v>
      </c>
      <c r="BL353" s="17" t="s">
        <v>152</v>
      </c>
      <c r="BM353" s="184" t="s">
        <v>1074</v>
      </c>
    </row>
    <row r="354" spans="1:47" s="2" customFormat="1" ht="19.5">
      <c r="A354" s="34"/>
      <c r="B354" s="35"/>
      <c r="C354" s="36"/>
      <c r="D354" s="186" t="s">
        <v>154</v>
      </c>
      <c r="E354" s="36"/>
      <c r="F354" s="187" t="s">
        <v>925</v>
      </c>
      <c r="G354" s="36"/>
      <c r="H354" s="36"/>
      <c r="I354" s="188"/>
      <c r="J354" s="36"/>
      <c r="K354" s="36"/>
      <c r="L354" s="39"/>
      <c r="M354" s="189"/>
      <c r="N354" s="190"/>
      <c r="O354" s="64"/>
      <c r="P354" s="64"/>
      <c r="Q354" s="64"/>
      <c r="R354" s="64"/>
      <c r="S354" s="64"/>
      <c r="T354" s="65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154</v>
      </c>
      <c r="AU354" s="17" t="s">
        <v>82</v>
      </c>
    </row>
    <row r="355" spans="2:51" s="14" customFormat="1" ht="11.25">
      <c r="B355" s="217"/>
      <c r="C355" s="218"/>
      <c r="D355" s="186" t="s">
        <v>158</v>
      </c>
      <c r="E355" s="219" t="s">
        <v>19</v>
      </c>
      <c r="F355" s="220" t="s">
        <v>1021</v>
      </c>
      <c r="G355" s="218"/>
      <c r="H355" s="219" t="s">
        <v>19</v>
      </c>
      <c r="I355" s="221"/>
      <c r="J355" s="218"/>
      <c r="K355" s="218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158</v>
      </c>
      <c r="AU355" s="226" t="s">
        <v>82</v>
      </c>
      <c r="AV355" s="14" t="s">
        <v>80</v>
      </c>
      <c r="AW355" s="14" t="s">
        <v>33</v>
      </c>
      <c r="AX355" s="14" t="s">
        <v>72</v>
      </c>
      <c r="AY355" s="226" t="s">
        <v>145</v>
      </c>
    </row>
    <row r="356" spans="2:51" s="13" customFormat="1" ht="11.25">
      <c r="B356" s="192"/>
      <c r="C356" s="193"/>
      <c r="D356" s="186" t="s">
        <v>158</v>
      </c>
      <c r="E356" s="194" t="s">
        <v>19</v>
      </c>
      <c r="F356" s="195" t="s">
        <v>1075</v>
      </c>
      <c r="G356" s="193"/>
      <c r="H356" s="196">
        <v>1460</v>
      </c>
      <c r="I356" s="197"/>
      <c r="J356" s="193"/>
      <c r="K356" s="193"/>
      <c r="L356" s="198"/>
      <c r="M356" s="199"/>
      <c r="N356" s="200"/>
      <c r="O356" s="200"/>
      <c r="P356" s="200"/>
      <c r="Q356" s="200"/>
      <c r="R356" s="200"/>
      <c r="S356" s="200"/>
      <c r="T356" s="201"/>
      <c r="AT356" s="202" t="s">
        <v>158</v>
      </c>
      <c r="AU356" s="202" t="s">
        <v>82</v>
      </c>
      <c r="AV356" s="13" t="s">
        <v>82</v>
      </c>
      <c r="AW356" s="13" t="s">
        <v>33</v>
      </c>
      <c r="AX356" s="13" t="s">
        <v>72</v>
      </c>
      <c r="AY356" s="202" t="s">
        <v>145</v>
      </c>
    </row>
    <row r="357" spans="2:51" s="13" customFormat="1" ht="11.25">
      <c r="B357" s="192"/>
      <c r="C357" s="193"/>
      <c r="D357" s="186" t="s">
        <v>158</v>
      </c>
      <c r="E357" s="194" t="s">
        <v>19</v>
      </c>
      <c r="F357" s="195" t="s">
        <v>1076</v>
      </c>
      <c r="G357" s="193"/>
      <c r="H357" s="196">
        <v>365</v>
      </c>
      <c r="I357" s="197"/>
      <c r="J357" s="193"/>
      <c r="K357" s="193"/>
      <c r="L357" s="198"/>
      <c r="M357" s="199"/>
      <c r="N357" s="200"/>
      <c r="O357" s="200"/>
      <c r="P357" s="200"/>
      <c r="Q357" s="200"/>
      <c r="R357" s="200"/>
      <c r="S357" s="200"/>
      <c r="T357" s="201"/>
      <c r="AT357" s="202" t="s">
        <v>158</v>
      </c>
      <c r="AU357" s="202" t="s">
        <v>82</v>
      </c>
      <c r="AV357" s="13" t="s">
        <v>82</v>
      </c>
      <c r="AW357" s="13" t="s">
        <v>33</v>
      </c>
      <c r="AX357" s="13" t="s">
        <v>72</v>
      </c>
      <c r="AY357" s="202" t="s">
        <v>145</v>
      </c>
    </row>
    <row r="358" spans="2:51" s="13" customFormat="1" ht="11.25">
      <c r="B358" s="192"/>
      <c r="C358" s="193"/>
      <c r="D358" s="186" t="s">
        <v>158</v>
      </c>
      <c r="E358" s="194" t="s">
        <v>19</v>
      </c>
      <c r="F358" s="195" t="s">
        <v>1077</v>
      </c>
      <c r="G358" s="193"/>
      <c r="H358" s="196">
        <v>730</v>
      </c>
      <c r="I358" s="197"/>
      <c r="J358" s="193"/>
      <c r="K358" s="193"/>
      <c r="L358" s="198"/>
      <c r="M358" s="199"/>
      <c r="N358" s="200"/>
      <c r="O358" s="200"/>
      <c r="P358" s="200"/>
      <c r="Q358" s="200"/>
      <c r="R358" s="200"/>
      <c r="S358" s="200"/>
      <c r="T358" s="201"/>
      <c r="AT358" s="202" t="s">
        <v>158</v>
      </c>
      <c r="AU358" s="202" t="s">
        <v>82</v>
      </c>
      <c r="AV358" s="13" t="s">
        <v>82</v>
      </c>
      <c r="AW358" s="13" t="s">
        <v>33</v>
      </c>
      <c r="AX358" s="13" t="s">
        <v>72</v>
      </c>
      <c r="AY358" s="202" t="s">
        <v>145</v>
      </c>
    </row>
    <row r="359" spans="2:51" s="13" customFormat="1" ht="11.25">
      <c r="B359" s="192"/>
      <c r="C359" s="193"/>
      <c r="D359" s="186" t="s">
        <v>158</v>
      </c>
      <c r="E359" s="194" t="s">
        <v>19</v>
      </c>
      <c r="F359" s="195" t="s">
        <v>1078</v>
      </c>
      <c r="G359" s="193"/>
      <c r="H359" s="196">
        <v>365</v>
      </c>
      <c r="I359" s="197"/>
      <c r="J359" s="193"/>
      <c r="K359" s="193"/>
      <c r="L359" s="198"/>
      <c r="M359" s="199"/>
      <c r="N359" s="200"/>
      <c r="O359" s="200"/>
      <c r="P359" s="200"/>
      <c r="Q359" s="200"/>
      <c r="R359" s="200"/>
      <c r="S359" s="200"/>
      <c r="T359" s="201"/>
      <c r="AT359" s="202" t="s">
        <v>158</v>
      </c>
      <c r="AU359" s="202" t="s">
        <v>82</v>
      </c>
      <c r="AV359" s="13" t="s">
        <v>82</v>
      </c>
      <c r="AW359" s="13" t="s">
        <v>33</v>
      </c>
      <c r="AX359" s="13" t="s">
        <v>72</v>
      </c>
      <c r="AY359" s="202" t="s">
        <v>145</v>
      </c>
    </row>
    <row r="360" spans="2:51" s="13" customFormat="1" ht="11.25">
      <c r="B360" s="192"/>
      <c r="C360" s="193"/>
      <c r="D360" s="186" t="s">
        <v>158</v>
      </c>
      <c r="E360" s="194" t="s">
        <v>19</v>
      </c>
      <c r="F360" s="195" t="s">
        <v>1079</v>
      </c>
      <c r="G360" s="193"/>
      <c r="H360" s="196">
        <v>365</v>
      </c>
      <c r="I360" s="197"/>
      <c r="J360" s="193"/>
      <c r="K360" s="193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158</v>
      </c>
      <c r="AU360" s="202" t="s">
        <v>82</v>
      </c>
      <c r="AV360" s="13" t="s">
        <v>82</v>
      </c>
      <c r="AW360" s="13" t="s">
        <v>33</v>
      </c>
      <c r="AX360" s="13" t="s">
        <v>72</v>
      </c>
      <c r="AY360" s="202" t="s">
        <v>145</v>
      </c>
    </row>
    <row r="361" spans="2:51" s="13" customFormat="1" ht="11.25">
      <c r="B361" s="192"/>
      <c r="C361" s="193"/>
      <c r="D361" s="186" t="s">
        <v>158</v>
      </c>
      <c r="E361" s="194" t="s">
        <v>19</v>
      </c>
      <c r="F361" s="195" t="s">
        <v>1080</v>
      </c>
      <c r="G361" s="193"/>
      <c r="H361" s="196">
        <v>730</v>
      </c>
      <c r="I361" s="197"/>
      <c r="J361" s="193"/>
      <c r="K361" s="193"/>
      <c r="L361" s="198"/>
      <c r="M361" s="199"/>
      <c r="N361" s="200"/>
      <c r="O361" s="200"/>
      <c r="P361" s="200"/>
      <c r="Q361" s="200"/>
      <c r="R361" s="200"/>
      <c r="S361" s="200"/>
      <c r="T361" s="201"/>
      <c r="AT361" s="202" t="s">
        <v>158</v>
      </c>
      <c r="AU361" s="202" t="s">
        <v>82</v>
      </c>
      <c r="AV361" s="13" t="s">
        <v>82</v>
      </c>
      <c r="AW361" s="13" t="s">
        <v>33</v>
      </c>
      <c r="AX361" s="13" t="s">
        <v>72</v>
      </c>
      <c r="AY361" s="202" t="s">
        <v>145</v>
      </c>
    </row>
    <row r="362" spans="1:65" s="2" customFormat="1" ht="14.45" customHeight="1">
      <c r="A362" s="34"/>
      <c r="B362" s="35"/>
      <c r="C362" s="173" t="s">
        <v>636</v>
      </c>
      <c r="D362" s="173" t="s">
        <v>147</v>
      </c>
      <c r="E362" s="174" t="s">
        <v>928</v>
      </c>
      <c r="F362" s="175" t="s">
        <v>929</v>
      </c>
      <c r="G362" s="176" t="s">
        <v>173</v>
      </c>
      <c r="H362" s="177">
        <v>5</v>
      </c>
      <c r="I362" s="178"/>
      <c r="J362" s="179">
        <f>ROUND(I362*H362,2)</f>
        <v>0</v>
      </c>
      <c r="K362" s="175" t="s">
        <v>151</v>
      </c>
      <c r="L362" s="39"/>
      <c r="M362" s="180" t="s">
        <v>19</v>
      </c>
      <c r="N362" s="181" t="s">
        <v>43</v>
      </c>
      <c r="O362" s="64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4" t="s">
        <v>152</v>
      </c>
      <c r="AT362" s="184" t="s">
        <v>147</v>
      </c>
      <c r="AU362" s="184" t="s">
        <v>82</v>
      </c>
      <c r="AY362" s="17" t="s">
        <v>145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7" t="s">
        <v>80</v>
      </c>
      <c r="BK362" s="185">
        <f>ROUND(I362*H362,2)</f>
        <v>0</v>
      </c>
      <c r="BL362" s="17" t="s">
        <v>152</v>
      </c>
      <c r="BM362" s="184" t="s">
        <v>1081</v>
      </c>
    </row>
    <row r="363" spans="1:47" s="2" customFormat="1" ht="11.25">
      <c r="A363" s="34"/>
      <c r="B363" s="35"/>
      <c r="C363" s="36"/>
      <c r="D363" s="186" t="s">
        <v>154</v>
      </c>
      <c r="E363" s="36"/>
      <c r="F363" s="187" t="s">
        <v>931</v>
      </c>
      <c r="G363" s="36"/>
      <c r="H363" s="36"/>
      <c r="I363" s="188"/>
      <c r="J363" s="36"/>
      <c r="K363" s="36"/>
      <c r="L363" s="39"/>
      <c r="M363" s="189"/>
      <c r="N363" s="190"/>
      <c r="O363" s="64"/>
      <c r="P363" s="64"/>
      <c r="Q363" s="64"/>
      <c r="R363" s="64"/>
      <c r="S363" s="64"/>
      <c r="T363" s="65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154</v>
      </c>
      <c r="AU363" s="17" t="s">
        <v>82</v>
      </c>
    </row>
    <row r="364" spans="2:51" s="14" customFormat="1" ht="11.25">
      <c r="B364" s="217"/>
      <c r="C364" s="218"/>
      <c r="D364" s="186" t="s">
        <v>158</v>
      </c>
      <c r="E364" s="219" t="s">
        <v>19</v>
      </c>
      <c r="F364" s="220" t="s">
        <v>1016</v>
      </c>
      <c r="G364" s="218"/>
      <c r="H364" s="219" t="s">
        <v>19</v>
      </c>
      <c r="I364" s="221"/>
      <c r="J364" s="218"/>
      <c r="K364" s="218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158</v>
      </c>
      <c r="AU364" s="226" t="s">
        <v>82</v>
      </c>
      <c r="AV364" s="14" t="s">
        <v>80</v>
      </c>
      <c r="AW364" s="14" t="s">
        <v>33</v>
      </c>
      <c r="AX364" s="14" t="s">
        <v>72</v>
      </c>
      <c r="AY364" s="226" t="s">
        <v>145</v>
      </c>
    </row>
    <row r="365" spans="2:51" s="13" customFormat="1" ht="11.25">
      <c r="B365" s="192"/>
      <c r="C365" s="193"/>
      <c r="D365" s="186" t="s">
        <v>158</v>
      </c>
      <c r="E365" s="194" t="s">
        <v>19</v>
      </c>
      <c r="F365" s="195" t="s">
        <v>1082</v>
      </c>
      <c r="G365" s="193"/>
      <c r="H365" s="196">
        <v>5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158</v>
      </c>
      <c r="AU365" s="202" t="s">
        <v>82</v>
      </c>
      <c r="AV365" s="13" t="s">
        <v>82</v>
      </c>
      <c r="AW365" s="13" t="s">
        <v>33</v>
      </c>
      <c r="AX365" s="13" t="s">
        <v>72</v>
      </c>
      <c r="AY365" s="202" t="s">
        <v>145</v>
      </c>
    </row>
    <row r="366" spans="1:65" s="2" customFormat="1" ht="14.45" customHeight="1">
      <c r="A366" s="34"/>
      <c r="B366" s="35"/>
      <c r="C366" s="173" t="s">
        <v>640</v>
      </c>
      <c r="D366" s="173" t="s">
        <v>147</v>
      </c>
      <c r="E366" s="174" t="s">
        <v>933</v>
      </c>
      <c r="F366" s="175" t="s">
        <v>934</v>
      </c>
      <c r="G366" s="176" t="s">
        <v>173</v>
      </c>
      <c r="H366" s="177">
        <v>1825</v>
      </c>
      <c r="I366" s="178"/>
      <c r="J366" s="179">
        <f>ROUND(I366*H366,2)</f>
        <v>0</v>
      </c>
      <c r="K366" s="175" t="s">
        <v>151</v>
      </c>
      <c r="L366" s="39"/>
      <c r="M366" s="180" t="s">
        <v>19</v>
      </c>
      <c r="N366" s="181" t="s">
        <v>43</v>
      </c>
      <c r="O366" s="64"/>
      <c r="P366" s="182">
        <f>O366*H366</f>
        <v>0</v>
      </c>
      <c r="Q366" s="182">
        <v>0</v>
      </c>
      <c r="R366" s="182">
        <f>Q366*H366</f>
        <v>0</v>
      </c>
      <c r="S366" s="182">
        <v>0</v>
      </c>
      <c r="T366" s="183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84" t="s">
        <v>152</v>
      </c>
      <c r="AT366" s="184" t="s">
        <v>147</v>
      </c>
      <c r="AU366" s="184" t="s">
        <v>82</v>
      </c>
      <c r="AY366" s="17" t="s">
        <v>145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17" t="s">
        <v>80</v>
      </c>
      <c r="BK366" s="185">
        <f>ROUND(I366*H366,2)</f>
        <v>0</v>
      </c>
      <c r="BL366" s="17" t="s">
        <v>152</v>
      </c>
      <c r="BM366" s="184" t="s">
        <v>1083</v>
      </c>
    </row>
    <row r="367" spans="1:47" s="2" customFormat="1" ht="19.5">
      <c r="A367" s="34"/>
      <c r="B367" s="35"/>
      <c r="C367" s="36"/>
      <c r="D367" s="186" t="s">
        <v>154</v>
      </c>
      <c r="E367" s="36"/>
      <c r="F367" s="187" t="s">
        <v>936</v>
      </c>
      <c r="G367" s="36"/>
      <c r="H367" s="36"/>
      <c r="I367" s="188"/>
      <c r="J367" s="36"/>
      <c r="K367" s="36"/>
      <c r="L367" s="39"/>
      <c r="M367" s="189"/>
      <c r="N367" s="190"/>
      <c r="O367" s="64"/>
      <c r="P367" s="64"/>
      <c r="Q367" s="64"/>
      <c r="R367" s="64"/>
      <c r="S367" s="64"/>
      <c r="T367" s="65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154</v>
      </c>
      <c r="AU367" s="17" t="s">
        <v>82</v>
      </c>
    </row>
    <row r="368" spans="2:51" s="14" customFormat="1" ht="11.25">
      <c r="B368" s="217"/>
      <c r="C368" s="218"/>
      <c r="D368" s="186" t="s">
        <v>158</v>
      </c>
      <c r="E368" s="219" t="s">
        <v>19</v>
      </c>
      <c r="F368" s="220" t="s">
        <v>1016</v>
      </c>
      <c r="G368" s="218"/>
      <c r="H368" s="219" t="s">
        <v>19</v>
      </c>
      <c r="I368" s="221"/>
      <c r="J368" s="218"/>
      <c r="K368" s="218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158</v>
      </c>
      <c r="AU368" s="226" t="s">
        <v>82</v>
      </c>
      <c r="AV368" s="14" t="s">
        <v>80</v>
      </c>
      <c r="AW368" s="14" t="s">
        <v>33</v>
      </c>
      <c r="AX368" s="14" t="s">
        <v>72</v>
      </c>
      <c r="AY368" s="226" t="s">
        <v>145</v>
      </c>
    </row>
    <row r="369" spans="2:51" s="13" customFormat="1" ht="11.25">
      <c r="B369" s="192"/>
      <c r="C369" s="193"/>
      <c r="D369" s="186" t="s">
        <v>158</v>
      </c>
      <c r="E369" s="194" t="s">
        <v>19</v>
      </c>
      <c r="F369" s="195" t="s">
        <v>1084</v>
      </c>
      <c r="G369" s="193"/>
      <c r="H369" s="196">
        <v>1825</v>
      </c>
      <c r="I369" s="197"/>
      <c r="J369" s="193"/>
      <c r="K369" s="193"/>
      <c r="L369" s="198"/>
      <c r="M369" s="199"/>
      <c r="N369" s="200"/>
      <c r="O369" s="200"/>
      <c r="P369" s="200"/>
      <c r="Q369" s="200"/>
      <c r="R369" s="200"/>
      <c r="S369" s="200"/>
      <c r="T369" s="201"/>
      <c r="AT369" s="202" t="s">
        <v>158</v>
      </c>
      <c r="AU369" s="202" t="s">
        <v>82</v>
      </c>
      <c r="AV369" s="13" t="s">
        <v>82</v>
      </c>
      <c r="AW369" s="13" t="s">
        <v>33</v>
      </c>
      <c r="AX369" s="13" t="s">
        <v>72</v>
      </c>
      <c r="AY369" s="202" t="s">
        <v>145</v>
      </c>
    </row>
    <row r="370" spans="1:65" s="2" customFormat="1" ht="14.45" customHeight="1">
      <c r="A370" s="34"/>
      <c r="B370" s="35"/>
      <c r="C370" s="173" t="s">
        <v>646</v>
      </c>
      <c r="D370" s="173" t="s">
        <v>147</v>
      </c>
      <c r="E370" s="174" t="s">
        <v>1085</v>
      </c>
      <c r="F370" s="175" t="s">
        <v>1086</v>
      </c>
      <c r="G370" s="176" t="s">
        <v>173</v>
      </c>
      <c r="H370" s="177">
        <v>12</v>
      </c>
      <c r="I370" s="178"/>
      <c r="J370" s="179">
        <f>ROUND(I370*H370,2)</f>
        <v>0</v>
      </c>
      <c r="K370" s="175" t="s">
        <v>151</v>
      </c>
      <c r="L370" s="39"/>
      <c r="M370" s="180" t="s">
        <v>19</v>
      </c>
      <c r="N370" s="181" t="s">
        <v>43</v>
      </c>
      <c r="O370" s="64"/>
      <c r="P370" s="182">
        <f>O370*H370</f>
        <v>0</v>
      </c>
      <c r="Q370" s="182">
        <v>0</v>
      </c>
      <c r="R370" s="182">
        <f>Q370*H370</f>
        <v>0</v>
      </c>
      <c r="S370" s="182">
        <v>0</v>
      </c>
      <c r="T370" s="183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4" t="s">
        <v>152</v>
      </c>
      <c r="AT370" s="184" t="s">
        <v>147</v>
      </c>
      <c r="AU370" s="184" t="s">
        <v>82</v>
      </c>
      <c r="AY370" s="17" t="s">
        <v>145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7" t="s">
        <v>80</v>
      </c>
      <c r="BK370" s="185">
        <f>ROUND(I370*H370,2)</f>
        <v>0</v>
      </c>
      <c r="BL370" s="17" t="s">
        <v>152</v>
      </c>
      <c r="BM370" s="184" t="s">
        <v>1087</v>
      </c>
    </row>
    <row r="371" spans="1:47" s="2" customFormat="1" ht="11.25">
      <c r="A371" s="34"/>
      <c r="B371" s="35"/>
      <c r="C371" s="36"/>
      <c r="D371" s="186" t="s">
        <v>154</v>
      </c>
      <c r="E371" s="36"/>
      <c r="F371" s="187" t="s">
        <v>1088</v>
      </c>
      <c r="G371" s="36"/>
      <c r="H371" s="36"/>
      <c r="I371" s="188"/>
      <c r="J371" s="36"/>
      <c r="K371" s="36"/>
      <c r="L371" s="39"/>
      <c r="M371" s="189"/>
      <c r="N371" s="190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154</v>
      </c>
      <c r="AU371" s="17" t="s">
        <v>82</v>
      </c>
    </row>
    <row r="372" spans="2:51" s="13" customFormat="1" ht="11.25">
      <c r="B372" s="192"/>
      <c r="C372" s="193"/>
      <c r="D372" s="186" t="s">
        <v>158</v>
      </c>
      <c r="E372" s="194" t="s">
        <v>19</v>
      </c>
      <c r="F372" s="195" t="s">
        <v>1089</v>
      </c>
      <c r="G372" s="193"/>
      <c r="H372" s="196">
        <v>12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158</v>
      </c>
      <c r="AU372" s="202" t="s">
        <v>82</v>
      </c>
      <c r="AV372" s="13" t="s">
        <v>82</v>
      </c>
      <c r="AW372" s="13" t="s">
        <v>33</v>
      </c>
      <c r="AX372" s="13" t="s">
        <v>72</v>
      </c>
      <c r="AY372" s="202" t="s">
        <v>145</v>
      </c>
    </row>
    <row r="373" spans="1:65" s="2" customFormat="1" ht="14.45" customHeight="1">
      <c r="A373" s="34"/>
      <c r="B373" s="35"/>
      <c r="C373" s="173" t="s">
        <v>650</v>
      </c>
      <c r="D373" s="173" t="s">
        <v>147</v>
      </c>
      <c r="E373" s="174" t="s">
        <v>1090</v>
      </c>
      <c r="F373" s="175" t="s">
        <v>1091</v>
      </c>
      <c r="G373" s="176" t="s">
        <v>173</v>
      </c>
      <c r="H373" s="177">
        <v>12</v>
      </c>
      <c r="I373" s="178"/>
      <c r="J373" s="179">
        <f>ROUND(I373*H373,2)</f>
        <v>0</v>
      </c>
      <c r="K373" s="175" t="s">
        <v>151</v>
      </c>
      <c r="L373" s="39"/>
      <c r="M373" s="180" t="s">
        <v>19</v>
      </c>
      <c r="N373" s="181" t="s">
        <v>43</v>
      </c>
      <c r="O373" s="64"/>
      <c r="P373" s="182">
        <f>O373*H373</f>
        <v>0</v>
      </c>
      <c r="Q373" s="182">
        <v>0</v>
      </c>
      <c r="R373" s="182">
        <f>Q373*H373</f>
        <v>0</v>
      </c>
      <c r="S373" s="182">
        <v>0</v>
      </c>
      <c r="T373" s="183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84" t="s">
        <v>152</v>
      </c>
      <c r="AT373" s="184" t="s">
        <v>147</v>
      </c>
      <c r="AU373" s="184" t="s">
        <v>82</v>
      </c>
      <c r="AY373" s="17" t="s">
        <v>145</v>
      </c>
      <c r="BE373" s="185">
        <f>IF(N373="základní",J373,0)</f>
        <v>0</v>
      </c>
      <c r="BF373" s="185">
        <f>IF(N373="snížená",J373,0)</f>
        <v>0</v>
      </c>
      <c r="BG373" s="185">
        <f>IF(N373="zákl. přenesená",J373,0)</f>
        <v>0</v>
      </c>
      <c r="BH373" s="185">
        <f>IF(N373="sníž. přenesená",J373,0)</f>
        <v>0</v>
      </c>
      <c r="BI373" s="185">
        <f>IF(N373="nulová",J373,0)</f>
        <v>0</v>
      </c>
      <c r="BJ373" s="17" t="s">
        <v>80</v>
      </c>
      <c r="BK373" s="185">
        <f>ROUND(I373*H373,2)</f>
        <v>0</v>
      </c>
      <c r="BL373" s="17" t="s">
        <v>152</v>
      </c>
      <c r="BM373" s="184" t="s">
        <v>1092</v>
      </c>
    </row>
    <row r="374" spans="1:47" s="2" customFormat="1" ht="11.25">
      <c r="A374" s="34"/>
      <c r="B374" s="35"/>
      <c r="C374" s="36"/>
      <c r="D374" s="186" t="s">
        <v>154</v>
      </c>
      <c r="E374" s="36"/>
      <c r="F374" s="187" t="s">
        <v>1093</v>
      </c>
      <c r="G374" s="36"/>
      <c r="H374" s="36"/>
      <c r="I374" s="188"/>
      <c r="J374" s="36"/>
      <c r="K374" s="36"/>
      <c r="L374" s="39"/>
      <c r="M374" s="189"/>
      <c r="N374" s="190"/>
      <c r="O374" s="64"/>
      <c r="P374" s="64"/>
      <c r="Q374" s="64"/>
      <c r="R374" s="64"/>
      <c r="S374" s="64"/>
      <c r="T374" s="65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154</v>
      </c>
      <c r="AU374" s="17" t="s">
        <v>82</v>
      </c>
    </row>
    <row r="375" spans="2:51" s="13" customFormat="1" ht="11.25">
      <c r="B375" s="192"/>
      <c r="C375" s="193"/>
      <c r="D375" s="186" t="s">
        <v>158</v>
      </c>
      <c r="E375" s="194" t="s">
        <v>19</v>
      </c>
      <c r="F375" s="195" t="s">
        <v>1089</v>
      </c>
      <c r="G375" s="193"/>
      <c r="H375" s="196">
        <v>12</v>
      </c>
      <c r="I375" s="197"/>
      <c r="J375" s="193"/>
      <c r="K375" s="193"/>
      <c r="L375" s="198"/>
      <c r="M375" s="227"/>
      <c r="N375" s="228"/>
      <c r="O375" s="228"/>
      <c r="P375" s="228"/>
      <c r="Q375" s="228"/>
      <c r="R375" s="228"/>
      <c r="S375" s="228"/>
      <c r="T375" s="229"/>
      <c r="AT375" s="202" t="s">
        <v>158</v>
      </c>
      <c r="AU375" s="202" t="s">
        <v>82</v>
      </c>
      <c r="AV375" s="13" t="s">
        <v>82</v>
      </c>
      <c r="AW375" s="13" t="s">
        <v>33</v>
      </c>
      <c r="AX375" s="13" t="s">
        <v>72</v>
      </c>
      <c r="AY375" s="202" t="s">
        <v>145</v>
      </c>
    </row>
    <row r="376" spans="1:31" s="2" customFormat="1" ht="6.95" customHeight="1">
      <c r="A376" s="34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39"/>
      <c r="M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</row>
  </sheetData>
  <sheetProtection algorithmName="SHA-512" hashValue="6WkcnK/mIdPGdXyO0/s0/kg6aD+5NLEhX3ZLhuQjpeHccJ+1+JVaMk2FsrsKanhtUg8OWr8nDBESXLgsq6Ib+Q==" saltValue="CRotr+7M9SFg95WK5CcBq+REG9jddTmbhTjsWsliurBrXDFcMqY5jO++JEsOBi72nY5VZFiwNjRVzquXjJ9EMA==" spinCount="100000" sheet="1" objects="1" scenarios="1" formatColumns="0" formatRows="0" autoFilter="0"/>
  <autoFilter ref="C87:K37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5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94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1094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ROUND(J90,2)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ROUND((SUM(BE90:BE541)),2)</f>
        <v>0</v>
      </c>
      <c r="G33" s="34"/>
      <c r="H33" s="34"/>
      <c r="I33" s="118">
        <v>0.21</v>
      </c>
      <c r="J33" s="117">
        <f>ROUND(((SUM(BE90:BE541))*I33),2)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ROUND((SUM(BF90:BF541)),2)</f>
        <v>0</v>
      </c>
      <c r="G34" s="34"/>
      <c r="H34" s="34"/>
      <c r="I34" s="118">
        <v>0.15</v>
      </c>
      <c r="J34" s="117">
        <f>ROUND(((SUM(BF90:BF541))*I34),2)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ROUND((SUM(BG90:BG541)),2)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ROUND((SUM(BH90:BH541)),2)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ROUND((SUM(BI90:BI541)),2)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101.104 - Komunikace – Propustky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J90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J91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J92</f>
        <v>0</v>
      </c>
      <c r="K61" s="141"/>
      <c r="L61" s="145"/>
    </row>
    <row r="62" spans="2:12" s="10" customFormat="1" ht="19.9" customHeight="1">
      <c r="B62" s="140"/>
      <c r="C62" s="141"/>
      <c r="D62" s="142" t="s">
        <v>335</v>
      </c>
      <c r="E62" s="143"/>
      <c r="F62" s="143"/>
      <c r="G62" s="143"/>
      <c r="H62" s="143"/>
      <c r="I62" s="143"/>
      <c r="J62" s="144">
        <f>J118</f>
        <v>0</v>
      </c>
      <c r="K62" s="141"/>
      <c r="L62" s="145"/>
    </row>
    <row r="63" spans="2:12" s="10" customFormat="1" ht="19.9" customHeight="1">
      <c r="B63" s="140"/>
      <c r="C63" s="141"/>
      <c r="D63" s="142" t="s">
        <v>336</v>
      </c>
      <c r="E63" s="143"/>
      <c r="F63" s="143"/>
      <c r="G63" s="143"/>
      <c r="H63" s="143"/>
      <c r="I63" s="143"/>
      <c r="J63" s="144">
        <f>J260</f>
        <v>0</v>
      </c>
      <c r="K63" s="141"/>
      <c r="L63" s="145"/>
    </row>
    <row r="64" spans="2:12" s="10" customFormat="1" ht="19.9" customHeight="1">
      <c r="B64" s="140"/>
      <c r="C64" s="141"/>
      <c r="D64" s="142" t="s">
        <v>337</v>
      </c>
      <c r="E64" s="143"/>
      <c r="F64" s="143"/>
      <c r="G64" s="143"/>
      <c r="H64" s="143"/>
      <c r="I64" s="143"/>
      <c r="J64" s="144">
        <f>J314</f>
        <v>0</v>
      </c>
      <c r="K64" s="141"/>
      <c r="L64" s="145"/>
    </row>
    <row r="65" spans="2:12" s="10" customFormat="1" ht="19.9" customHeight="1">
      <c r="B65" s="140"/>
      <c r="C65" s="141"/>
      <c r="D65" s="142" t="s">
        <v>126</v>
      </c>
      <c r="E65" s="143"/>
      <c r="F65" s="143"/>
      <c r="G65" s="143"/>
      <c r="H65" s="143"/>
      <c r="I65" s="143"/>
      <c r="J65" s="144">
        <f>J420</f>
        <v>0</v>
      </c>
      <c r="K65" s="141"/>
      <c r="L65" s="145"/>
    </row>
    <row r="66" spans="2:12" s="10" customFormat="1" ht="19.9" customHeight="1">
      <c r="B66" s="140"/>
      <c r="C66" s="141"/>
      <c r="D66" s="142" t="s">
        <v>1095</v>
      </c>
      <c r="E66" s="143"/>
      <c r="F66" s="143"/>
      <c r="G66" s="143"/>
      <c r="H66" s="143"/>
      <c r="I66" s="143"/>
      <c r="J66" s="144">
        <f>J427</f>
        <v>0</v>
      </c>
      <c r="K66" s="141"/>
      <c r="L66" s="145"/>
    </row>
    <row r="67" spans="2:12" s="10" customFormat="1" ht="19.9" customHeight="1">
      <c r="B67" s="140"/>
      <c r="C67" s="141"/>
      <c r="D67" s="142" t="s">
        <v>127</v>
      </c>
      <c r="E67" s="143"/>
      <c r="F67" s="143"/>
      <c r="G67" s="143"/>
      <c r="H67" s="143"/>
      <c r="I67" s="143"/>
      <c r="J67" s="144">
        <f>J486</f>
        <v>0</v>
      </c>
      <c r="K67" s="141"/>
      <c r="L67" s="145"/>
    </row>
    <row r="68" spans="2:12" s="10" customFormat="1" ht="19.9" customHeight="1">
      <c r="B68" s="140"/>
      <c r="C68" s="141"/>
      <c r="D68" s="142" t="s">
        <v>129</v>
      </c>
      <c r="E68" s="143"/>
      <c r="F68" s="143"/>
      <c r="G68" s="143"/>
      <c r="H68" s="143"/>
      <c r="I68" s="143"/>
      <c r="J68" s="144">
        <f>J494</f>
        <v>0</v>
      </c>
      <c r="K68" s="141"/>
      <c r="L68" s="145"/>
    </row>
    <row r="69" spans="2:12" s="9" customFormat="1" ht="24.95" customHeight="1">
      <c r="B69" s="134"/>
      <c r="C69" s="135"/>
      <c r="D69" s="136" t="s">
        <v>338</v>
      </c>
      <c r="E69" s="137"/>
      <c r="F69" s="137"/>
      <c r="G69" s="137"/>
      <c r="H69" s="137"/>
      <c r="I69" s="137"/>
      <c r="J69" s="138">
        <f>J499</f>
        <v>0</v>
      </c>
      <c r="K69" s="135"/>
      <c r="L69" s="139"/>
    </row>
    <row r="70" spans="2:12" s="10" customFormat="1" ht="19.9" customHeight="1">
      <c r="B70" s="140"/>
      <c r="C70" s="141"/>
      <c r="D70" s="142" t="s">
        <v>339</v>
      </c>
      <c r="E70" s="143"/>
      <c r="F70" s="143"/>
      <c r="G70" s="143"/>
      <c r="H70" s="143"/>
      <c r="I70" s="143"/>
      <c r="J70" s="144">
        <f>J500</f>
        <v>0</v>
      </c>
      <c r="K70" s="141"/>
      <c r="L70" s="145"/>
    </row>
    <row r="71" spans="1:31" s="2" customFormat="1" ht="21.7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130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16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60" t="str">
        <f>E7</f>
        <v>Přeložka silnice II/187 – Číhaň - Kolinec</v>
      </c>
      <c r="F80" s="361"/>
      <c r="G80" s="361"/>
      <c r="H80" s="361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117</v>
      </c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6"/>
      <c r="D82" s="36"/>
      <c r="E82" s="317" t="str">
        <f>E9</f>
        <v>SO 101.104 - Komunikace – Propustky</v>
      </c>
      <c r="F82" s="362"/>
      <c r="G82" s="362"/>
      <c r="H82" s="362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6"/>
      <c r="E84" s="36"/>
      <c r="F84" s="27" t="str">
        <f>F12</f>
        <v>mezi obcemi Číhaň – Kolinec</v>
      </c>
      <c r="G84" s="36"/>
      <c r="H84" s="36"/>
      <c r="I84" s="29" t="s">
        <v>23</v>
      </c>
      <c r="J84" s="59" t="str">
        <f>IF(J12="","",J12)</f>
        <v>31. 1. 2020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25</v>
      </c>
      <c r="D86" s="36"/>
      <c r="E86" s="36"/>
      <c r="F86" s="27" t="str">
        <f>E15</f>
        <v>SÚS Plzeňského kraje</v>
      </c>
      <c r="G86" s="36"/>
      <c r="H86" s="36"/>
      <c r="I86" s="29" t="s">
        <v>31</v>
      </c>
      <c r="J86" s="32" t="str">
        <f>E21</f>
        <v>VIN Consult, s. r. o.</v>
      </c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29</v>
      </c>
      <c r="D87" s="36"/>
      <c r="E87" s="36"/>
      <c r="F87" s="27" t="str">
        <f>IF(E18="","",E18)</f>
        <v>Vyplň údaj</v>
      </c>
      <c r="G87" s="36"/>
      <c r="H87" s="36"/>
      <c r="I87" s="29" t="s">
        <v>34</v>
      </c>
      <c r="J87" s="32" t="str">
        <f>E24</f>
        <v xml:space="preserve"> 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46"/>
      <c r="B89" s="147"/>
      <c r="C89" s="148" t="s">
        <v>131</v>
      </c>
      <c r="D89" s="149" t="s">
        <v>57</v>
      </c>
      <c r="E89" s="149" t="s">
        <v>53</v>
      </c>
      <c r="F89" s="149" t="s">
        <v>54</v>
      </c>
      <c r="G89" s="149" t="s">
        <v>132</v>
      </c>
      <c r="H89" s="149" t="s">
        <v>133</v>
      </c>
      <c r="I89" s="149" t="s">
        <v>134</v>
      </c>
      <c r="J89" s="149" t="s">
        <v>122</v>
      </c>
      <c r="K89" s="150" t="s">
        <v>135</v>
      </c>
      <c r="L89" s="151"/>
      <c r="M89" s="68" t="s">
        <v>19</v>
      </c>
      <c r="N89" s="69" t="s">
        <v>42</v>
      </c>
      <c r="O89" s="69" t="s">
        <v>136</v>
      </c>
      <c r="P89" s="69" t="s">
        <v>137</v>
      </c>
      <c r="Q89" s="69" t="s">
        <v>138</v>
      </c>
      <c r="R89" s="69" t="s">
        <v>139</v>
      </c>
      <c r="S89" s="69" t="s">
        <v>140</v>
      </c>
      <c r="T89" s="70" t="s">
        <v>141</v>
      </c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</row>
    <row r="90" spans="1:63" s="2" customFormat="1" ht="22.9" customHeight="1">
      <c r="A90" s="34"/>
      <c r="B90" s="35"/>
      <c r="C90" s="75" t="s">
        <v>142</v>
      </c>
      <c r="D90" s="36"/>
      <c r="E90" s="36"/>
      <c r="F90" s="36"/>
      <c r="G90" s="36"/>
      <c r="H90" s="36"/>
      <c r="I90" s="36"/>
      <c r="J90" s="152">
        <f>BK90</f>
        <v>0</v>
      </c>
      <c r="K90" s="36"/>
      <c r="L90" s="39"/>
      <c r="M90" s="71"/>
      <c r="N90" s="153"/>
      <c r="O90" s="72"/>
      <c r="P90" s="154">
        <f>P91+P499</f>
        <v>0</v>
      </c>
      <c r="Q90" s="72"/>
      <c r="R90" s="154">
        <f>R91+R499</f>
        <v>2298.65631785</v>
      </c>
      <c r="S90" s="72"/>
      <c r="T90" s="155">
        <f>T91+T499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71</v>
      </c>
      <c r="AU90" s="17" t="s">
        <v>123</v>
      </c>
      <c r="BK90" s="156">
        <f>BK91+BK499</f>
        <v>0</v>
      </c>
    </row>
    <row r="91" spans="2:63" s="12" customFormat="1" ht="25.9" customHeight="1">
      <c r="B91" s="157"/>
      <c r="C91" s="158"/>
      <c r="D91" s="159" t="s">
        <v>71</v>
      </c>
      <c r="E91" s="160" t="s">
        <v>143</v>
      </c>
      <c r="F91" s="160" t="s">
        <v>144</v>
      </c>
      <c r="G91" s="158"/>
      <c r="H91" s="158"/>
      <c r="I91" s="161"/>
      <c r="J91" s="162">
        <f>BK91</f>
        <v>0</v>
      </c>
      <c r="K91" s="158"/>
      <c r="L91" s="163"/>
      <c r="M91" s="164"/>
      <c r="N91" s="165"/>
      <c r="O91" s="165"/>
      <c r="P91" s="166">
        <f>P92+P118+P260+P314+P420+P427+P486+P494</f>
        <v>0</v>
      </c>
      <c r="Q91" s="165"/>
      <c r="R91" s="166">
        <f>R92+R118+R260+R314+R420+R427+R486+R494</f>
        <v>2298.25131785</v>
      </c>
      <c r="S91" s="165"/>
      <c r="T91" s="167">
        <f>T92+T118+T260+T314+T420+T427+T486+T494</f>
        <v>0</v>
      </c>
      <c r="AR91" s="168" t="s">
        <v>80</v>
      </c>
      <c r="AT91" s="169" t="s">
        <v>71</v>
      </c>
      <c r="AU91" s="169" t="s">
        <v>72</v>
      </c>
      <c r="AY91" s="168" t="s">
        <v>145</v>
      </c>
      <c r="BK91" s="170">
        <f>BK92+BK118+BK260+BK314+BK420+BK427+BK486+BK494</f>
        <v>0</v>
      </c>
    </row>
    <row r="92" spans="2:63" s="12" customFormat="1" ht="22.9" customHeight="1">
      <c r="B92" s="157"/>
      <c r="C92" s="158"/>
      <c r="D92" s="159" t="s">
        <v>71</v>
      </c>
      <c r="E92" s="171" t="s">
        <v>80</v>
      </c>
      <c r="F92" s="171" t="s">
        <v>146</v>
      </c>
      <c r="G92" s="158"/>
      <c r="H92" s="158"/>
      <c r="I92" s="161"/>
      <c r="J92" s="172">
        <f>BK92</f>
        <v>0</v>
      </c>
      <c r="K92" s="158"/>
      <c r="L92" s="163"/>
      <c r="M92" s="164"/>
      <c r="N92" s="165"/>
      <c r="O92" s="165"/>
      <c r="P92" s="166">
        <f>SUM(P93:P117)</f>
        <v>0</v>
      </c>
      <c r="Q92" s="165"/>
      <c r="R92" s="166">
        <f>SUM(R93:R117)</f>
        <v>0</v>
      </c>
      <c r="S92" s="165"/>
      <c r="T92" s="167">
        <f>SUM(T93:T117)</f>
        <v>0</v>
      </c>
      <c r="AR92" s="168" t="s">
        <v>80</v>
      </c>
      <c r="AT92" s="169" t="s">
        <v>71</v>
      </c>
      <c r="AU92" s="169" t="s">
        <v>80</v>
      </c>
      <c r="AY92" s="168" t="s">
        <v>145</v>
      </c>
      <c r="BK92" s="170">
        <f>SUM(BK93:BK117)</f>
        <v>0</v>
      </c>
    </row>
    <row r="93" spans="1:65" s="2" customFormat="1" ht="14.45" customHeight="1">
      <c r="A93" s="34"/>
      <c r="B93" s="35"/>
      <c r="C93" s="173" t="s">
        <v>80</v>
      </c>
      <c r="D93" s="230" t="s">
        <v>147</v>
      </c>
      <c r="E93" s="174" t="s">
        <v>1096</v>
      </c>
      <c r="F93" s="175" t="s">
        <v>1097</v>
      </c>
      <c r="G93" s="176" t="s">
        <v>352</v>
      </c>
      <c r="H93" s="177">
        <v>289.4</v>
      </c>
      <c r="I93" s="178"/>
      <c r="J93" s="179">
        <f>ROUND(I93*H93,2)</f>
        <v>0</v>
      </c>
      <c r="K93" s="175" t="s">
        <v>151</v>
      </c>
      <c r="L93" s="39"/>
      <c r="M93" s="180" t="s">
        <v>19</v>
      </c>
      <c r="N93" s="181" t="s">
        <v>43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152</v>
      </c>
      <c r="AT93" s="184" t="s">
        <v>147</v>
      </c>
      <c r="AU93" s="184" t="s">
        <v>82</v>
      </c>
      <c r="AY93" s="17" t="s">
        <v>145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80</v>
      </c>
      <c r="BK93" s="185">
        <f>ROUND(I93*H93,2)</f>
        <v>0</v>
      </c>
      <c r="BL93" s="17" t="s">
        <v>152</v>
      </c>
      <c r="BM93" s="184" t="s">
        <v>1098</v>
      </c>
    </row>
    <row r="94" spans="1:47" s="2" customFormat="1" ht="19.5">
      <c r="A94" s="34"/>
      <c r="B94" s="35"/>
      <c r="C94" s="36"/>
      <c r="D94" s="186" t="s">
        <v>154</v>
      </c>
      <c r="E94" s="36"/>
      <c r="F94" s="187" t="s">
        <v>1099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154</v>
      </c>
      <c r="AU94" s="17" t="s">
        <v>82</v>
      </c>
    </row>
    <row r="95" spans="1:47" s="2" customFormat="1" ht="19.5">
      <c r="A95" s="34"/>
      <c r="B95" s="35"/>
      <c r="C95" s="36"/>
      <c r="D95" s="186" t="s">
        <v>156</v>
      </c>
      <c r="E95" s="36"/>
      <c r="F95" s="191" t="s">
        <v>1100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156</v>
      </c>
      <c r="AU95" s="17" t="s">
        <v>82</v>
      </c>
    </row>
    <row r="96" spans="2:51" s="14" customFormat="1" ht="11.25">
      <c r="B96" s="217"/>
      <c r="C96" s="218"/>
      <c r="D96" s="186" t="s">
        <v>158</v>
      </c>
      <c r="E96" s="219" t="s">
        <v>19</v>
      </c>
      <c r="F96" s="220" t="s">
        <v>1101</v>
      </c>
      <c r="G96" s="218"/>
      <c r="H96" s="219" t="s">
        <v>19</v>
      </c>
      <c r="I96" s="221"/>
      <c r="J96" s="218"/>
      <c r="K96" s="218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158</v>
      </c>
      <c r="AU96" s="226" t="s">
        <v>82</v>
      </c>
      <c r="AV96" s="14" t="s">
        <v>80</v>
      </c>
      <c r="AW96" s="14" t="s">
        <v>33</v>
      </c>
      <c r="AX96" s="14" t="s">
        <v>72</v>
      </c>
      <c r="AY96" s="226" t="s">
        <v>145</v>
      </c>
    </row>
    <row r="97" spans="2:51" s="13" customFormat="1" ht="11.25">
      <c r="B97" s="192"/>
      <c r="C97" s="193"/>
      <c r="D97" s="186" t="s">
        <v>158</v>
      </c>
      <c r="E97" s="194" t="s">
        <v>19</v>
      </c>
      <c r="F97" s="195" t="s">
        <v>1102</v>
      </c>
      <c r="G97" s="193"/>
      <c r="H97" s="196">
        <v>65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158</v>
      </c>
      <c r="AU97" s="202" t="s">
        <v>82</v>
      </c>
      <c r="AV97" s="13" t="s">
        <v>82</v>
      </c>
      <c r="AW97" s="13" t="s">
        <v>33</v>
      </c>
      <c r="AX97" s="13" t="s">
        <v>72</v>
      </c>
      <c r="AY97" s="202" t="s">
        <v>145</v>
      </c>
    </row>
    <row r="98" spans="2:51" s="13" customFormat="1" ht="11.25">
      <c r="B98" s="192"/>
      <c r="C98" s="193"/>
      <c r="D98" s="186" t="s">
        <v>158</v>
      </c>
      <c r="E98" s="194" t="s">
        <v>19</v>
      </c>
      <c r="F98" s="195" t="s">
        <v>1103</v>
      </c>
      <c r="G98" s="193"/>
      <c r="H98" s="196">
        <v>86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158</v>
      </c>
      <c r="AU98" s="202" t="s">
        <v>82</v>
      </c>
      <c r="AV98" s="13" t="s">
        <v>82</v>
      </c>
      <c r="AW98" s="13" t="s">
        <v>33</v>
      </c>
      <c r="AX98" s="13" t="s">
        <v>72</v>
      </c>
      <c r="AY98" s="202" t="s">
        <v>145</v>
      </c>
    </row>
    <row r="99" spans="2:51" s="13" customFormat="1" ht="11.25">
      <c r="B99" s="192"/>
      <c r="C99" s="193"/>
      <c r="D99" s="186" t="s">
        <v>158</v>
      </c>
      <c r="E99" s="194" t="s">
        <v>19</v>
      </c>
      <c r="F99" s="195" t="s">
        <v>1104</v>
      </c>
      <c r="G99" s="193"/>
      <c r="H99" s="196">
        <v>36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158</v>
      </c>
      <c r="AU99" s="202" t="s">
        <v>82</v>
      </c>
      <c r="AV99" s="13" t="s">
        <v>82</v>
      </c>
      <c r="AW99" s="13" t="s">
        <v>33</v>
      </c>
      <c r="AX99" s="13" t="s">
        <v>72</v>
      </c>
      <c r="AY99" s="202" t="s">
        <v>145</v>
      </c>
    </row>
    <row r="100" spans="2:51" s="13" customFormat="1" ht="11.25">
      <c r="B100" s="192"/>
      <c r="C100" s="193"/>
      <c r="D100" s="186" t="s">
        <v>158</v>
      </c>
      <c r="E100" s="194" t="s">
        <v>19</v>
      </c>
      <c r="F100" s="195" t="s">
        <v>1105</v>
      </c>
      <c r="G100" s="193"/>
      <c r="H100" s="196">
        <v>70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158</v>
      </c>
      <c r="AU100" s="202" t="s">
        <v>82</v>
      </c>
      <c r="AV100" s="13" t="s">
        <v>82</v>
      </c>
      <c r="AW100" s="13" t="s">
        <v>33</v>
      </c>
      <c r="AX100" s="13" t="s">
        <v>72</v>
      </c>
      <c r="AY100" s="202" t="s">
        <v>145</v>
      </c>
    </row>
    <row r="101" spans="2:51" s="13" customFormat="1" ht="11.25">
      <c r="B101" s="192"/>
      <c r="C101" s="193"/>
      <c r="D101" s="186" t="s">
        <v>158</v>
      </c>
      <c r="E101" s="194" t="s">
        <v>19</v>
      </c>
      <c r="F101" s="195" t="s">
        <v>1106</v>
      </c>
      <c r="G101" s="193"/>
      <c r="H101" s="196">
        <v>32.4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158</v>
      </c>
      <c r="AU101" s="202" t="s">
        <v>82</v>
      </c>
      <c r="AV101" s="13" t="s">
        <v>82</v>
      </c>
      <c r="AW101" s="13" t="s">
        <v>33</v>
      </c>
      <c r="AX101" s="13" t="s">
        <v>72</v>
      </c>
      <c r="AY101" s="202" t="s">
        <v>145</v>
      </c>
    </row>
    <row r="102" spans="1:65" s="2" customFormat="1" ht="14.45" customHeight="1">
      <c r="A102" s="34"/>
      <c r="B102" s="35"/>
      <c r="C102" s="173" t="s">
        <v>82</v>
      </c>
      <c r="D102" s="230" t="s">
        <v>147</v>
      </c>
      <c r="E102" s="174" t="s">
        <v>1107</v>
      </c>
      <c r="F102" s="175" t="s">
        <v>1108</v>
      </c>
      <c r="G102" s="176" t="s">
        <v>352</v>
      </c>
      <c r="H102" s="177">
        <v>813.4</v>
      </c>
      <c r="I102" s="178"/>
      <c r="J102" s="179">
        <f>ROUND(I102*H102,2)</f>
        <v>0</v>
      </c>
      <c r="K102" s="175" t="s">
        <v>151</v>
      </c>
      <c r="L102" s="39"/>
      <c r="M102" s="180" t="s">
        <v>19</v>
      </c>
      <c r="N102" s="181" t="s">
        <v>43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152</v>
      </c>
      <c r="AT102" s="184" t="s">
        <v>147</v>
      </c>
      <c r="AU102" s="184" t="s">
        <v>82</v>
      </c>
      <c r="AY102" s="17" t="s">
        <v>145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80</v>
      </c>
      <c r="BK102" s="185">
        <f>ROUND(I102*H102,2)</f>
        <v>0</v>
      </c>
      <c r="BL102" s="17" t="s">
        <v>152</v>
      </c>
      <c r="BM102" s="184" t="s">
        <v>1109</v>
      </c>
    </row>
    <row r="103" spans="1:47" s="2" customFormat="1" ht="19.5">
      <c r="A103" s="34"/>
      <c r="B103" s="35"/>
      <c r="C103" s="36"/>
      <c r="D103" s="186" t="s">
        <v>154</v>
      </c>
      <c r="E103" s="36"/>
      <c r="F103" s="187" t="s">
        <v>1110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154</v>
      </c>
      <c r="AU103" s="17" t="s">
        <v>82</v>
      </c>
    </row>
    <row r="104" spans="1:47" s="2" customFormat="1" ht="19.5">
      <c r="A104" s="34"/>
      <c r="B104" s="35"/>
      <c r="C104" s="36"/>
      <c r="D104" s="186" t="s">
        <v>156</v>
      </c>
      <c r="E104" s="36"/>
      <c r="F104" s="191" t="s">
        <v>1100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156</v>
      </c>
      <c r="AU104" s="17" t="s">
        <v>82</v>
      </c>
    </row>
    <row r="105" spans="2:51" s="14" customFormat="1" ht="11.25">
      <c r="B105" s="217"/>
      <c r="C105" s="218"/>
      <c r="D105" s="186" t="s">
        <v>158</v>
      </c>
      <c r="E105" s="219" t="s">
        <v>19</v>
      </c>
      <c r="F105" s="220" t="s">
        <v>1101</v>
      </c>
      <c r="G105" s="218"/>
      <c r="H105" s="219" t="s">
        <v>19</v>
      </c>
      <c r="I105" s="221"/>
      <c r="J105" s="218"/>
      <c r="K105" s="218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158</v>
      </c>
      <c r="AU105" s="226" t="s">
        <v>82</v>
      </c>
      <c r="AV105" s="14" t="s">
        <v>80</v>
      </c>
      <c r="AW105" s="14" t="s">
        <v>33</v>
      </c>
      <c r="AX105" s="14" t="s">
        <v>72</v>
      </c>
      <c r="AY105" s="226" t="s">
        <v>145</v>
      </c>
    </row>
    <row r="106" spans="2:51" s="13" customFormat="1" ht="11.25">
      <c r="B106" s="192"/>
      <c r="C106" s="193"/>
      <c r="D106" s="186" t="s">
        <v>158</v>
      </c>
      <c r="E106" s="194" t="s">
        <v>19</v>
      </c>
      <c r="F106" s="195" t="s">
        <v>1111</v>
      </c>
      <c r="G106" s="193"/>
      <c r="H106" s="196">
        <v>136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82</v>
      </c>
      <c r="AV106" s="13" t="s">
        <v>82</v>
      </c>
      <c r="AW106" s="13" t="s">
        <v>33</v>
      </c>
      <c r="AX106" s="13" t="s">
        <v>72</v>
      </c>
      <c r="AY106" s="202" t="s">
        <v>145</v>
      </c>
    </row>
    <row r="107" spans="2:51" s="13" customFormat="1" ht="11.25">
      <c r="B107" s="192"/>
      <c r="C107" s="193"/>
      <c r="D107" s="186" t="s">
        <v>158</v>
      </c>
      <c r="E107" s="194" t="s">
        <v>19</v>
      </c>
      <c r="F107" s="195" t="s">
        <v>1112</v>
      </c>
      <c r="G107" s="193"/>
      <c r="H107" s="196">
        <v>205.5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82</v>
      </c>
      <c r="AV107" s="13" t="s">
        <v>82</v>
      </c>
      <c r="AW107" s="13" t="s">
        <v>33</v>
      </c>
      <c r="AX107" s="13" t="s">
        <v>72</v>
      </c>
      <c r="AY107" s="202" t="s">
        <v>145</v>
      </c>
    </row>
    <row r="108" spans="2:51" s="13" customFormat="1" ht="11.25">
      <c r="B108" s="192"/>
      <c r="C108" s="193"/>
      <c r="D108" s="186" t="s">
        <v>158</v>
      </c>
      <c r="E108" s="194" t="s">
        <v>19</v>
      </c>
      <c r="F108" s="195" t="s">
        <v>1113</v>
      </c>
      <c r="G108" s="193"/>
      <c r="H108" s="196">
        <v>124.5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158</v>
      </c>
      <c r="AU108" s="202" t="s">
        <v>82</v>
      </c>
      <c r="AV108" s="13" t="s">
        <v>82</v>
      </c>
      <c r="AW108" s="13" t="s">
        <v>33</v>
      </c>
      <c r="AX108" s="13" t="s">
        <v>72</v>
      </c>
      <c r="AY108" s="202" t="s">
        <v>145</v>
      </c>
    </row>
    <row r="109" spans="2:51" s="13" customFormat="1" ht="11.25">
      <c r="B109" s="192"/>
      <c r="C109" s="193"/>
      <c r="D109" s="186" t="s">
        <v>158</v>
      </c>
      <c r="E109" s="194" t="s">
        <v>19</v>
      </c>
      <c r="F109" s="195" t="s">
        <v>1114</v>
      </c>
      <c r="G109" s="193"/>
      <c r="H109" s="196">
        <v>245.5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158</v>
      </c>
      <c r="AU109" s="202" t="s">
        <v>82</v>
      </c>
      <c r="AV109" s="13" t="s">
        <v>82</v>
      </c>
      <c r="AW109" s="13" t="s">
        <v>33</v>
      </c>
      <c r="AX109" s="13" t="s">
        <v>72</v>
      </c>
      <c r="AY109" s="202" t="s">
        <v>145</v>
      </c>
    </row>
    <row r="110" spans="2:51" s="13" customFormat="1" ht="11.25">
      <c r="B110" s="192"/>
      <c r="C110" s="193"/>
      <c r="D110" s="186" t="s">
        <v>158</v>
      </c>
      <c r="E110" s="194" t="s">
        <v>19</v>
      </c>
      <c r="F110" s="195" t="s">
        <v>1115</v>
      </c>
      <c r="G110" s="193"/>
      <c r="H110" s="196">
        <v>101.9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158</v>
      </c>
      <c r="AU110" s="202" t="s">
        <v>82</v>
      </c>
      <c r="AV110" s="13" t="s">
        <v>82</v>
      </c>
      <c r="AW110" s="13" t="s">
        <v>33</v>
      </c>
      <c r="AX110" s="13" t="s">
        <v>72</v>
      </c>
      <c r="AY110" s="202" t="s">
        <v>145</v>
      </c>
    </row>
    <row r="111" spans="1:65" s="2" customFormat="1" ht="24.2" customHeight="1">
      <c r="A111" s="34"/>
      <c r="B111" s="35"/>
      <c r="C111" s="173" t="s">
        <v>165</v>
      </c>
      <c r="D111" s="230" t="s">
        <v>147</v>
      </c>
      <c r="E111" s="174" t="s">
        <v>363</v>
      </c>
      <c r="F111" s="175" t="s">
        <v>364</v>
      </c>
      <c r="G111" s="176" t="s">
        <v>352</v>
      </c>
      <c r="H111" s="177">
        <v>1102.8</v>
      </c>
      <c r="I111" s="178"/>
      <c r="J111" s="179">
        <f>ROUND(I111*H111,2)</f>
        <v>0</v>
      </c>
      <c r="K111" s="175" t="s">
        <v>19</v>
      </c>
      <c r="L111" s="39"/>
      <c r="M111" s="180" t="s">
        <v>19</v>
      </c>
      <c r="N111" s="181" t="s">
        <v>43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152</v>
      </c>
      <c r="AT111" s="184" t="s">
        <v>147</v>
      </c>
      <c r="AU111" s="184" t="s">
        <v>82</v>
      </c>
      <c r="AY111" s="17" t="s">
        <v>145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80</v>
      </c>
      <c r="BK111" s="185">
        <f>ROUND(I111*H111,2)</f>
        <v>0</v>
      </c>
      <c r="BL111" s="17" t="s">
        <v>152</v>
      </c>
      <c r="BM111" s="184" t="s">
        <v>1116</v>
      </c>
    </row>
    <row r="112" spans="1:47" s="2" customFormat="1" ht="19.5">
      <c r="A112" s="34"/>
      <c r="B112" s="35"/>
      <c r="C112" s="36"/>
      <c r="D112" s="186" t="s">
        <v>154</v>
      </c>
      <c r="E112" s="36"/>
      <c r="F112" s="187" t="s">
        <v>366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154</v>
      </c>
      <c r="AU112" s="17" t="s">
        <v>82</v>
      </c>
    </row>
    <row r="113" spans="2:51" s="13" customFormat="1" ht="11.25">
      <c r="B113" s="192"/>
      <c r="C113" s="193"/>
      <c r="D113" s="186" t="s">
        <v>158</v>
      </c>
      <c r="E113" s="194" t="s">
        <v>19</v>
      </c>
      <c r="F113" s="195" t="s">
        <v>1117</v>
      </c>
      <c r="G113" s="193"/>
      <c r="H113" s="196">
        <v>1102.8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82</v>
      </c>
      <c r="AV113" s="13" t="s">
        <v>82</v>
      </c>
      <c r="AW113" s="13" t="s">
        <v>33</v>
      </c>
      <c r="AX113" s="13" t="s">
        <v>72</v>
      </c>
      <c r="AY113" s="202" t="s">
        <v>145</v>
      </c>
    </row>
    <row r="114" spans="1:65" s="2" customFormat="1" ht="14.45" customHeight="1">
      <c r="A114" s="34"/>
      <c r="B114" s="35"/>
      <c r="C114" s="173" t="s">
        <v>152</v>
      </c>
      <c r="D114" s="230" t="s">
        <v>147</v>
      </c>
      <c r="E114" s="174" t="s">
        <v>373</v>
      </c>
      <c r="F114" s="175" t="s">
        <v>374</v>
      </c>
      <c r="G114" s="176" t="s">
        <v>308</v>
      </c>
      <c r="H114" s="177">
        <v>1985.04</v>
      </c>
      <c r="I114" s="178"/>
      <c r="J114" s="179">
        <f>ROUND(I114*H114,2)</f>
        <v>0</v>
      </c>
      <c r="K114" s="175" t="s">
        <v>151</v>
      </c>
      <c r="L114" s="39"/>
      <c r="M114" s="180" t="s">
        <v>19</v>
      </c>
      <c r="N114" s="181" t="s">
        <v>43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152</v>
      </c>
      <c r="AT114" s="184" t="s">
        <v>147</v>
      </c>
      <c r="AU114" s="184" t="s">
        <v>82</v>
      </c>
      <c r="AY114" s="17" t="s">
        <v>145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80</v>
      </c>
      <c r="BK114" s="185">
        <f>ROUND(I114*H114,2)</f>
        <v>0</v>
      </c>
      <c r="BL114" s="17" t="s">
        <v>152</v>
      </c>
      <c r="BM114" s="184" t="s">
        <v>1118</v>
      </c>
    </row>
    <row r="115" spans="1:47" s="2" customFormat="1" ht="19.5">
      <c r="A115" s="34"/>
      <c r="B115" s="35"/>
      <c r="C115" s="36"/>
      <c r="D115" s="186" t="s">
        <v>154</v>
      </c>
      <c r="E115" s="36"/>
      <c r="F115" s="187" t="s">
        <v>325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154</v>
      </c>
      <c r="AU115" s="17" t="s">
        <v>82</v>
      </c>
    </row>
    <row r="116" spans="2:51" s="13" customFormat="1" ht="11.25">
      <c r="B116" s="192"/>
      <c r="C116" s="193"/>
      <c r="D116" s="186" t="s">
        <v>158</v>
      </c>
      <c r="E116" s="194" t="s">
        <v>19</v>
      </c>
      <c r="F116" s="195" t="s">
        <v>1119</v>
      </c>
      <c r="G116" s="193"/>
      <c r="H116" s="196">
        <v>1102.8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158</v>
      </c>
      <c r="AU116" s="202" t="s">
        <v>82</v>
      </c>
      <c r="AV116" s="13" t="s">
        <v>82</v>
      </c>
      <c r="AW116" s="13" t="s">
        <v>33</v>
      </c>
      <c r="AX116" s="13" t="s">
        <v>72</v>
      </c>
      <c r="AY116" s="202" t="s">
        <v>145</v>
      </c>
    </row>
    <row r="117" spans="2:51" s="13" customFormat="1" ht="11.25">
      <c r="B117" s="192"/>
      <c r="C117" s="193"/>
      <c r="D117" s="186" t="s">
        <v>158</v>
      </c>
      <c r="E117" s="193"/>
      <c r="F117" s="195" t="s">
        <v>1120</v>
      </c>
      <c r="G117" s="193"/>
      <c r="H117" s="196">
        <v>1985.04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82</v>
      </c>
      <c r="AV117" s="13" t="s">
        <v>82</v>
      </c>
      <c r="AW117" s="13" t="s">
        <v>4</v>
      </c>
      <c r="AX117" s="13" t="s">
        <v>80</v>
      </c>
      <c r="AY117" s="202" t="s">
        <v>145</v>
      </c>
    </row>
    <row r="118" spans="2:63" s="12" customFormat="1" ht="22.9" customHeight="1">
      <c r="B118" s="157"/>
      <c r="C118" s="158"/>
      <c r="D118" s="159" t="s">
        <v>71</v>
      </c>
      <c r="E118" s="171" t="s">
        <v>82</v>
      </c>
      <c r="F118" s="171" t="s">
        <v>397</v>
      </c>
      <c r="G118" s="158"/>
      <c r="H118" s="158"/>
      <c r="I118" s="161"/>
      <c r="J118" s="172">
        <f>BK118</f>
        <v>0</v>
      </c>
      <c r="K118" s="158"/>
      <c r="L118" s="163"/>
      <c r="M118" s="164"/>
      <c r="N118" s="165"/>
      <c r="O118" s="165"/>
      <c r="P118" s="166">
        <f>SUM(P119:P259)</f>
        <v>0</v>
      </c>
      <c r="Q118" s="165"/>
      <c r="R118" s="166">
        <f>SUM(R119:R259)</f>
        <v>478.92964514000005</v>
      </c>
      <c r="S118" s="165"/>
      <c r="T118" s="167">
        <f>SUM(T119:T259)</f>
        <v>0</v>
      </c>
      <c r="AR118" s="168" t="s">
        <v>80</v>
      </c>
      <c r="AT118" s="169" t="s">
        <v>71</v>
      </c>
      <c r="AU118" s="169" t="s">
        <v>80</v>
      </c>
      <c r="AY118" s="168" t="s">
        <v>145</v>
      </c>
      <c r="BK118" s="170">
        <f>SUM(BK119:BK259)</f>
        <v>0</v>
      </c>
    </row>
    <row r="119" spans="1:65" s="2" customFormat="1" ht="14.45" customHeight="1">
      <c r="A119" s="34"/>
      <c r="B119" s="35"/>
      <c r="C119" s="173" t="s">
        <v>178</v>
      </c>
      <c r="D119" s="230" t="s">
        <v>147</v>
      </c>
      <c r="E119" s="174" t="s">
        <v>1121</v>
      </c>
      <c r="F119" s="175" t="s">
        <v>1122</v>
      </c>
      <c r="G119" s="176" t="s">
        <v>352</v>
      </c>
      <c r="H119" s="177">
        <v>21.024</v>
      </c>
      <c r="I119" s="178"/>
      <c r="J119" s="179">
        <f>ROUND(I119*H119,2)</f>
        <v>0</v>
      </c>
      <c r="K119" s="175" t="s">
        <v>151</v>
      </c>
      <c r="L119" s="39"/>
      <c r="M119" s="180" t="s">
        <v>19</v>
      </c>
      <c r="N119" s="181" t="s">
        <v>43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152</v>
      </c>
      <c r="AT119" s="184" t="s">
        <v>147</v>
      </c>
      <c r="AU119" s="184" t="s">
        <v>82</v>
      </c>
      <c r="AY119" s="17" t="s">
        <v>145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80</v>
      </c>
      <c r="BK119" s="185">
        <f>ROUND(I119*H119,2)</f>
        <v>0</v>
      </c>
      <c r="BL119" s="17" t="s">
        <v>152</v>
      </c>
      <c r="BM119" s="184" t="s">
        <v>1123</v>
      </c>
    </row>
    <row r="120" spans="1:47" s="2" customFormat="1" ht="11.25">
      <c r="A120" s="34"/>
      <c r="B120" s="35"/>
      <c r="C120" s="36"/>
      <c r="D120" s="186" t="s">
        <v>154</v>
      </c>
      <c r="E120" s="36"/>
      <c r="F120" s="187" t="s">
        <v>1124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154</v>
      </c>
      <c r="AU120" s="17" t="s">
        <v>82</v>
      </c>
    </row>
    <row r="121" spans="1:47" s="2" customFormat="1" ht="29.25">
      <c r="A121" s="34"/>
      <c r="B121" s="35"/>
      <c r="C121" s="36"/>
      <c r="D121" s="186" t="s">
        <v>156</v>
      </c>
      <c r="E121" s="36"/>
      <c r="F121" s="191" t="s">
        <v>1125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156</v>
      </c>
      <c r="AU121" s="17" t="s">
        <v>82</v>
      </c>
    </row>
    <row r="122" spans="2:51" s="14" customFormat="1" ht="11.25">
      <c r="B122" s="217"/>
      <c r="C122" s="218"/>
      <c r="D122" s="186" t="s">
        <v>158</v>
      </c>
      <c r="E122" s="219" t="s">
        <v>19</v>
      </c>
      <c r="F122" s="220" t="s">
        <v>1126</v>
      </c>
      <c r="G122" s="218"/>
      <c r="H122" s="219" t="s">
        <v>19</v>
      </c>
      <c r="I122" s="221"/>
      <c r="J122" s="218"/>
      <c r="K122" s="218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158</v>
      </c>
      <c r="AU122" s="226" t="s">
        <v>82</v>
      </c>
      <c r="AV122" s="14" t="s">
        <v>80</v>
      </c>
      <c r="AW122" s="14" t="s">
        <v>33</v>
      </c>
      <c r="AX122" s="14" t="s">
        <v>72</v>
      </c>
      <c r="AY122" s="226" t="s">
        <v>145</v>
      </c>
    </row>
    <row r="123" spans="2:51" s="13" customFormat="1" ht="11.25">
      <c r="B123" s="192"/>
      <c r="C123" s="193"/>
      <c r="D123" s="186" t="s">
        <v>158</v>
      </c>
      <c r="E123" s="194" t="s">
        <v>19</v>
      </c>
      <c r="F123" s="195" t="s">
        <v>1127</v>
      </c>
      <c r="G123" s="193"/>
      <c r="H123" s="196">
        <v>9.311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82</v>
      </c>
      <c r="AV123" s="13" t="s">
        <v>82</v>
      </c>
      <c r="AW123" s="13" t="s">
        <v>33</v>
      </c>
      <c r="AX123" s="13" t="s">
        <v>72</v>
      </c>
      <c r="AY123" s="202" t="s">
        <v>145</v>
      </c>
    </row>
    <row r="124" spans="2:51" s="13" customFormat="1" ht="11.25">
      <c r="B124" s="192"/>
      <c r="C124" s="193"/>
      <c r="D124" s="186" t="s">
        <v>158</v>
      </c>
      <c r="E124" s="194" t="s">
        <v>19</v>
      </c>
      <c r="F124" s="195" t="s">
        <v>1128</v>
      </c>
      <c r="G124" s="193"/>
      <c r="H124" s="196">
        <v>1.417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158</v>
      </c>
      <c r="AU124" s="202" t="s">
        <v>82</v>
      </c>
      <c r="AV124" s="13" t="s">
        <v>82</v>
      </c>
      <c r="AW124" s="13" t="s">
        <v>33</v>
      </c>
      <c r="AX124" s="13" t="s">
        <v>72</v>
      </c>
      <c r="AY124" s="202" t="s">
        <v>145</v>
      </c>
    </row>
    <row r="125" spans="2:51" s="13" customFormat="1" ht="11.25">
      <c r="B125" s="192"/>
      <c r="C125" s="193"/>
      <c r="D125" s="186" t="s">
        <v>158</v>
      </c>
      <c r="E125" s="194" t="s">
        <v>19</v>
      </c>
      <c r="F125" s="195" t="s">
        <v>1129</v>
      </c>
      <c r="G125" s="193"/>
      <c r="H125" s="196">
        <v>1.417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82</v>
      </c>
      <c r="AV125" s="13" t="s">
        <v>82</v>
      </c>
      <c r="AW125" s="13" t="s">
        <v>33</v>
      </c>
      <c r="AX125" s="13" t="s">
        <v>72</v>
      </c>
      <c r="AY125" s="202" t="s">
        <v>145</v>
      </c>
    </row>
    <row r="126" spans="2:51" s="13" customFormat="1" ht="11.25">
      <c r="B126" s="192"/>
      <c r="C126" s="193"/>
      <c r="D126" s="186" t="s">
        <v>158</v>
      </c>
      <c r="E126" s="194" t="s">
        <v>19</v>
      </c>
      <c r="F126" s="195" t="s">
        <v>1130</v>
      </c>
      <c r="G126" s="193"/>
      <c r="H126" s="196">
        <v>1.316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82</v>
      </c>
      <c r="AV126" s="13" t="s">
        <v>82</v>
      </c>
      <c r="AW126" s="13" t="s">
        <v>33</v>
      </c>
      <c r="AX126" s="13" t="s">
        <v>72</v>
      </c>
      <c r="AY126" s="202" t="s">
        <v>145</v>
      </c>
    </row>
    <row r="127" spans="2:51" s="13" customFormat="1" ht="11.25">
      <c r="B127" s="192"/>
      <c r="C127" s="193"/>
      <c r="D127" s="186" t="s">
        <v>158</v>
      </c>
      <c r="E127" s="194" t="s">
        <v>19</v>
      </c>
      <c r="F127" s="195" t="s">
        <v>1131</v>
      </c>
      <c r="G127" s="193"/>
      <c r="H127" s="196">
        <v>1.543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33</v>
      </c>
      <c r="AX127" s="13" t="s">
        <v>72</v>
      </c>
      <c r="AY127" s="202" t="s">
        <v>145</v>
      </c>
    </row>
    <row r="128" spans="2:51" s="13" customFormat="1" ht="11.25">
      <c r="B128" s="192"/>
      <c r="C128" s="193"/>
      <c r="D128" s="186" t="s">
        <v>158</v>
      </c>
      <c r="E128" s="194" t="s">
        <v>19</v>
      </c>
      <c r="F128" s="195" t="s">
        <v>1132</v>
      </c>
      <c r="G128" s="193"/>
      <c r="H128" s="196">
        <v>1.39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158</v>
      </c>
      <c r="AU128" s="202" t="s">
        <v>82</v>
      </c>
      <c r="AV128" s="13" t="s">
        <v>82</v>
      </c>
      <c r="AW128" s="13" t="s">
        <v>33</v>
      </c>
      <c r="AX128" s="13" t="s">
        <v>72</v>
      </c>
      <c r="AY128" s="202" t="s">
        <v>145</v>
      </c>
    </row>
    <row r="129" spans="2:51" s="13" customFormat="1" ht="11.25">
      <c r="B129" s="192"/>
      <c r="C129" s="193"/>
      <c r="D129" s="186" t="s">
        <v>158</v>
      </c>
      <c r="E129" s="194" t="s">
        <v>19</v>
      </c>
      <c r="F129" s="195" t="s">
        <v>1133</v>
      </c>
      <c r="G129" s="193"/>
      <c r="H129" s="196">
        <v>1.656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158</v>
      </c>
      <c r="AU129" s="202" t="s">
        <v>82</v>
      </c>
      <c r="AV129" s="13" t="s">
        <v>82</v>
      </c>
      <c r="AW129" s="13" t="s">
        <v>33</v>
      </c>
      <c r="AX129" s="13" t="s">
        <v>72</v>
      </c>
      <c r="AY129" s="202" t="s">
        <v>145</v>
      </c>
    </row>
    <row r="130" spans="2:51" s="13" customFormat="1" ht="11.25">
      <c r="B130" s="192"/>
      <c r="C130" s="193"/>
      <c r="D130" s="186" t="s">
        <v>158</v>
      </c>
      <c r="E130" s="194" t="s">
        <v>19</v>
      </c>
      <c r="F130" s="195" t="s">
        <v>1134</v>
      </c>
      <c r="G130" s="193"/>
      <c r="H130" s="196">
        <v>1.063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158</v>
      </c>
      <c r="AU130" s="202" t="s">
        <v>82</v>
      </c>
      <c r="AV130" s="13" t="s">
        <v>82</v>
      </c>
      <c r="AW130" s="13" t="s">
        <v>33</v>
      </c>
      <c r="AX130" s="13" t="s">
        <v>72</v>
      </c>
      <c r="AY130" s="202" t="s">
        <v>145</v>
      </c>
    </row>
    <row r="131" spans="2:51" s="13" customFormat="1" ht="11.25">
      <c r="B131" s="192"/>
      <c r="C131" s="193"/>
      <c r="D131" s="186" t="s">
        <v>158</v>
      </c>
      <c r="E131" s="193"/>
      <c r="F131" s="195" t="s">
        <v>1135</v>
      </c>
      <c r="G131" s="193"/>
      <c r="H131" s="196">
        <v>21.024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158</v>
      </c>
      <c r="AU131" s="202" t="s">
        <v>82</v>
      </c>
      <c r="AV131" s="13" t="s">
        <v>82</v>
      </c>
      <c r="AW131" s="13" t="s">
        <v>4</v>
      </c>
      <c r="AX131" s="13" t="s">
        <v>80</v>
      </c>
      <c r="AY131" s="202" t="s">
        <v>145</v>
      </c>
    </row>
    <row r="132" spans="1:65" s="2" customFormat="1" ht="14.45" customHeight="1">
      <c r="A132" s="34"/>
      <c r="B132" s="35"/>
      <c r="C132" s="173" t="s">
        <v>184</v>
      </c>
      <c r="D132" s="173" t="s">
        <v>147</v>
      </c>
      <c r="E132" s="174" t="s">
        <v>412</v>
      </c>
      <c r="F132" s="175" t="s">
        <v>413</v>
      </c>
      <c r="G132" s="176" t="s">
        <v>352</v>
      </c>
      <c r="H132" s="177">
        <v>3.675</v>
      </c>
      <c r="I132" s="178"/>
      <c r="J132" s="179">
        <f>ROUND(I132*H132,2)</f>
        <v>0</v>
      </c>
      <c r="K132" s="175" t="s">
        <v>151</v>
      </c>
      <c r="L132" s="39"/>
      <c r="M132" s="180" t="s">
        <v>19</v>
      </c>
      <c r="N132" s="181" t="s">
        <v>43</v>
      </c>
      <c r="O132" s="64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4" t="s">
        <v>152</v>
      </c>
      <c r="AT132" s="184" t="s">
        <v>147</v>
      </c>
      <c r="AU132" s="184" t="s">
        <v>82</v>
      </c>
      <c r="AY132" s="17" t="s">
        <v>145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7" t="s">
        <v>80</v>
      </c>
      <c r="BK132" s="185">
        <f>ROUND(I132*H132,2)</f>
        <v>0</v>
      </c>
      <c r="BL132" s="17" t="s">
        <v>152</v>
      </c>
      <c r="BM132" s="184" t="s">
        <v>1136</v>
      </c>
    </row>
    <row r="133" spans="1:47" s="2" customFormat="1" ht="11.25">
      <c r="A133" s="34"/>
      <c r="B133" s="35"/>
      <c r="C133" s="36"/>
      <c r="D133" s="186" t="s">
        <v>154</v>
      </c>
      <c r="E133" s="36"/>
      <c r="F133" s="187" t="s">
        <v>415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154</v>
      </c>
      <c r="AU133" s="17" t="s">
        <v>82</v>
      </c>
    </row>
    <row r="134" spans="2:51" s="14" customFormat="1" ht="11.25">
      <c r="B134" s="217"/>
      <c r="C134" s="218"/>
      <c r="D134" s="186" t="s">
        <v>158</v>
      </c>
      <c r="E134" s="219" t="s">
        <v>19</v>
      </c>
      <c r="F134" s="220" t="s">
        <v>1137</v>
      </c>
      <c r="G134" s="218"/>
      <c r="H134" s="219" t="s">
        <v>19</v>
      </c>
      <c r="I134" s="221"/>
      <c r="J134" s="218"/>
      <c r="K134" s="218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158</v>
      </c>
      <c r="AU134" s="226" t="s">
        <v>82</v>
      </c>
      <c r="AV134" s="14" t="s">
        <v>80</v>
      </c>
      <c r="AW134" s="14" t="s">
        <v>33</v>
      </c>
      <c r="AX134" s="14" t="s">
        <v>72</v>
      </c>
      <c r="AY134" s="226" t="s">
        <v>145</v>
      </c>
    </row>
    <row r="135" spans="2:51" s="13" customFormat="1" ht="11.25">
      <c r="B135" s="192"/>
      <c r="C135" s="193"/>
      <c r="D135" s="186" t="s">
        <v>158</v>
      </c>
      <c r="E135" s="194" t="s">
        <v>19</v>
      </c>
      <c r="F135" s="195" t="s">
        <v>1138</v>
      </c>
      <c r="G135" s="193"/>
      <c r="H135" s="196">
        <v>1.764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158</v>
      </c>
      <c r="AU135" s="202" t="s">
        <v>82</v>
      </c>
      <c r="AV135" s="13" t="s">
        <v>82</v>
      </c>
      <c r="AW135" s="13" t="s">
        <v>33</v>
      </c>
      <c r="AX135" s="13" t="s">
        <v>72</v>
      </c>
      <c r="AY135" s="202" t="s">
        <v>145</v>
      </c>
    </row>
    <row r="136" spans="2:51" s="13" customFormat="1" ht="11.25">
      <c r="B136" s="192"/>
      <c r="C136" s="193"/>
      <c r="D136" s="186" t="s">
        <v>158</v>
      </c>
      <c r="E136" s="194" t="s">
        <v>19</v>
      </c>
      <c r="F136" s="195" t="s">
        <v>1139</v>
      </c>
      <c r="G136" s="193"/>
      <c r="H136" s="196">
        <v>1.911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82</v>
      </c>
      <c r="AV136" s="13" t="s">
        <v>82</v>
      </c>
      <c r="AW136" s="13" t="s">
        <v>33</v>
      </c>
      <c r="AX136" s="13" t="s">
        <v>72</v>
      </c>
      <c r="AY136" s="202" t="s">
        <v>145</v>
      </c>
    </row>
    <row r="137" spans="1:65" s="2" customFormat="1" ht="14.45" customHeight="1">
      <c r="A137" s="34"/>
      <c r="B137" s="35"/>
      <c r="C137" s="173" t="s">
        <v>190</v>
      </c>
      <c r="D137" s="173" t="s">
        <v>147</v>
      </c>
      <c r="E137" s="174" t="s">
        <v>419</v>
      </c>
      <c r="F137" s="175" t="s">
        <v>420</v>
      </c>
      <c r="G137" s="176" t="s">
        <v>150</v>
      </c>
      <c r="H137" s="177">
        <v>5.94</v>
      </c>
      <c r="I137" s="178"/>
      <c r="J137" s="179">
        <f>ROUND(I137*H137,2)</f>
        <v>0</v>
      </c>
      <c r="K137" s="175" t="s">
        <v>151</v>
      </c>
      <c r="L137" s="39"/>
      <c r="M137" s="180" t="s">
        <v>19</v>
      </c>
      <c r="N137" s="181" t="s">
        <v>43</v>
      </c>
      <c r="O137" s="64"/>
      <c r="P137" s="182">
        <f>O137*H137</f>
        <v>0</v>
      </c>
      <c r="Q137" s="182">
        <v>0.00144</v>
      </c>
      <c r="R137" s="182">
        <f>Q137*H137</f>
        <v>0.008553600000000001</v>
      </c>
      <c r="S137" s="182">
        <v>0</v>
      </c>
      <c r="T137" s="18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152</v>
      </c>
      <c r="AT137" s="184" t="s">
        <v>147</v>
      </c>
      <c r="AU137" s="184" t="s">
        <v>82</v>
      </c>
      <c r="AY137" s="17" t="s">
        <v>145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80</v>
      </c>
      <c r="BK137" s="185">
        <f>ROUND(I137*H137,2)</f>
        <v>0</v>
      </c>
      <c r="BL137" s="17" t="s">
        <v>152</v>
      </c>
      <c r="BM137" s="184" t="s">
        <v>1140</v>
      </c>
    </row>
    <row r="138" spans="1:47" s="2" customFormat="1" ht="11.25">
      <c r="A138" s="34"/>
      <c r="B138" s="35"/>
      <c r="C138" s="36"/>
      <c r="D138" s="186" t="s">
        <v>154</v>
      </c>
      <c r="E138" s="36"/>
      <c r="F138" s="187" t="s">
        <v>422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154</v>
      </c>
      <c r="AU138" s="17" t="s">
        <v>82</v>
      </c>
    </row>
    <row r="139" spans="2:51" s="14" customFormat="1" ht="11.25">
      <c r="B139" s="217"/>
      <c r="C139" s="218"/>
      <c r="D139" s="186" t="s">
        <v>158</v>
      </c>
      <c r="E139" s="219" t="s">
        <v>19</v>
      </c>
      <c r="F139" s="220" t="s">
        <v>1137</v>
      </c>
      <c r="G139" s="218"/>
      <c r="H139" s="219" t="s">
        <v>19</v>
      </c>
      <c r="I139" s="221"/>
      <c r="J139" s="218"/>
      <c r="K139" s="218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158</v>
      </c>
      <c r="AU139" s="226" t="s">
        <v>82</v>
      </c>
      <c r="AV139" s="14" t="s">
        <v>80</v>
      </c>
      <c r="AW139" s="14" t="s">
        <v>33</v>
      </c>
      <c r="AX139" s="14" t="s">
        <v>72</v>
      </c>
      <c r="AY139" s="226" t="s">
        <v>145</v>
      </c>
    </row>
    <row r="140" spans="2:51" s="13" customFormat="1" ht="11.25">
      <c r="B140" s="192"/>
      <c r="C140" s="193"/>
      <c r="D140" s="186" t="s">
        <v>158</v>
      </c>
      <c r="E140" s="194" t="s">
        <v>19</v>
      </c>
      <c r="F140" s="195" t="s">
        <v>1141</v>
      </c>
      <c r="G140" s="193"/>
      <c r="H140" s="196">
        <v>2.91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158</v>
      </c>
      <c r="AU140" s="202" t="s">
        <v>82</v>
      </c>
      <c r="AV140" s="13" t="s">
        <v>82</v>
      </c>
      <c r="AW140" s="13" t="s">
        <v>33</v>
      </c>
      <c r="AX140" s="13" t="s">
        <v>72</v>
      </c>
      <c r="AY140" s="202" t="s">
        <v>145</v>
      </c>
    </row>
    <row r="141" spans="2:51" s="13" customFormat="1" ht="11.25">
      <c r="B141" s="192"/>
      <c r="C141" s="193"/>
      <c r="D141" s="186" t="s">
        <v>158</v>
      </c>
      <c r="E141" s="194" t="s">
        <v>19</v>
      </c>
      <c r="F141" s="195" t="s">
        <v>1142</v>
      </c>
      <c r="G141" s="193"/>
      <c r="H141" s="196">
        <v>3.03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158</v>
      </c>
      <c r="AU141" s="202" t="s">
        <v>82</v>
      </c>
      <c r="AV141" s="13" t="s">
        <v>82</v>
      </c>
      <c r="AW141" s="13" t="s">
        <v>33</v>
      </c>
      <c r="AX141" s="13" t="s">
        <v>72</v>
      </c>
      <c r="AY141" s="202" t="s">
        <v>145</v>
      </c>
    </row>
    <row r="142" spans="1:65" s="2" customFormat="1" ht="14.45" customHeight="1">
      <c r="A142" s="34"/>
      <c r="B142" s="35"/>
      <c r="C142" s="173" t="s">
        <v>196</v>
      </c>
      <c r="D142" s="173" t="s">
        <v>147</v>
      </c>
      <c r="E142" s="174" t="s">
        <v>425</v>
      </c>
      <c r="F142" s="175" t="s">
        <v>426</v>
      </c>
      <c r="G142" s="176" t="s">
        <v>150</v>
      </c>
      <c r="H142" s="177">
        <v>5.94</v>
      </c>
      <c r="I142" s="178"/>
      <c r="J142" s="179">
        <f>ROUND(I142*H142,2)</f>
        <v>0</v>
      </c>
      <c r="K142" s="175" t="s">
        <v>151</v>
      </c>
      <c r="L142" s="39"/>
      <c r="M142" s="180" t="s">
        <v>19</v>
      </c>
      <c r="N142" s="181" t="s">
        <v>43</v>
      </c>
      <c r="O142" s="64"/>
      <c r="P142" s="182">
        <f>O142*H142</f>
        <v>0</v>
      </c>
      <c r="Q142" s="182">
        <v>4E-05</v>
      </c>
      <c r="R142" s="182">
        <f>Q142*H142</f>
        <v>0.00023760000000000003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152</v>
      </c>
      <c r="AT142" s="184" t="s">
        <v>147</v>
      </c>
      <c r="AU142" s="184" t="s">
        <v>82</v>
      </c>
      <c r="AY142" s="17" t="s">
        <v>145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80</v>
      </c>
      <c r="BK142" s="185">
        <f>ROUND(I142*H142,2)</f>
        <v>0</v>
      </c>
      <c r="BL142" s="17" t="s">
        <v>152</v>
      </c>
      <c r="BM142" s="184" t="s">
        <v>1143</v>
      </c>
    </row>
    <row r="143" spans="1:47" s="2" customFormat="1" ht="11.25">
      <c r="A143" s="34"/>
      <c r="B143" s="35"/>
      <c r="C143" s="36"/>
      <c r="D143" s="186" t="s">
        <v>154</v>
      </c>
      <c r="E143" s="36"/>
      <c r="F143" s="187" t="s">
        <v>428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154</v>
      </c>
      <c r="AU143" s="17" t="s">
        <v>82</v>
      </c>
    </row>
    <row r="144" spans="1:65" s="2" customFormat="1" ht="14.45" customHeight="1">
      <c r="A144" s="34"/>
      <c r="B144" s="35"/>
      <c r="C144" s="173" t="s">
        <v>202</v>
      </c>
      <c r="D144" s="173" t="s">
        <v>147</v>
      </c>
      <c r="E144" s="174" t="s">
        <v>429</v>
      </c>
      <c r="F144" s="175" t="s">
        <v>430</v>
      </c>
      <c r="G144" s="176" t="s">
        <v>308</v>
      </c>
      <c r="H144" s="177">
        <v>0.441</v>
      </c>
      <c r="I144" s="178"/>
      <c r="J144" s="179">
        <f>ROUND(I144*H144,2)</f>
        <v>0</v>
      </c>
      <c r="K144" s="175" t="s">
        <v>151</v>
      </c>
      <c r="L144" s="39"/>
      <c r="M144" s="180" t="s">
        <v>19</v>
      </c>
      <c r="N144" s="181" t="s">
        <v>43</v>
      </c>
      <c r="O144" s="64"/>
      <c r="P144" s="182">
        <f>O144*H144</f>
        <v>0</v>
      </c>
      <c r="Q144" s="182">
        <v>1.03822</v>
      </c>
      <c r="R144" s="182">
        <f>Q144*H144</f>
        <v>0.45785501999999995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152</v>
      </c>
      <c r="AT144" s="184" t="s">
        <v>147</v>
      </c>
      <c r="AU144" s="184" t="s">
        <v>82</v>
      </c>
      <c r="AY144" s="17" t="s">
        <v>145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80</v>
      </c>
      <c r="BK144" s="185">
        <f>ROUND(I144*H144,2)</f>
        <v>0</v>
      </c>
      <c r="BL144" s="17" t="s">
        <v>152</v>
      </c>
      <c r="BM144" s="184" t="s">
        <v>1144</v>
      </c>
    </row>
    <row r="145" spans="1:47" s="2" customFormat="1" ht="11.25">
      <c r="A145" s="34"/>
      <c r="B145" s="35"/>
      <c r="C145" s="36"/>
      <c r="D145" s="186" t="s">
        <v>154</v>
      </c>
      <c r="E145" s="36"/>
      <c r="F145" s="187" t="s">
        <v>432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154</v>
      </c>
      <c r="AU145" s="17" t="s">
        <v>82</v>
      </c>
    </row>
    <row r="146" spans="2:51" s="13" customFormat="1" ht="22.5">
      <c r="B146" s="192"/>
      <c r="C146" s="193"/>
      <c r="D146" s="186" t="s">
        <v>158</v>
      </c>
      <c r="E146" s="194" t="s">
        <v>19</v>
      </c>
      <c r="F146" s="195" t="s">
        <v>1145</v>
      </c>
      <c r="G146" s="193"/>
      <c r="H146" s="196">
        <v>0.441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158</v>
      </c>
      <c r="AU146" s="202" t="s">
        <v>82</v>
      </c>
      <c r="AV146" s="13" t="s">
        <v>82</v>
      </c>
      <c r="AW146" s="13" t="s">
        <v>33</v>
      </c>
      <c r="AX146" s="13" t="s">
        <v>72</v>
      </c>
      <c r="AY146" s="202" t="s">
        <v>145</v>
      </c>
    </row>
    <row r="147" spans="1:65" s="2" customFormat="1" ht="14.45" customHeight="1">
      <c r="A147" s="34"/>
      <c r="B147" s="35"/>
      <c r="C147" s="173" t="s">
        <v>208</v>
      </c>
      <c r="D147" s="230" t="s">
        <v>147</v>
      </c>
      <c r="E147" s="174" t="s">
        <v>1146</v>
      </c>
      <c r="F147" s="175" t="s">
        <v>1147</v>
      </c>
      <c r="G147" s="176" t="s">
        <v>352</v>
      </c>
      <c r="H147" s="177">
        <v>174.066</v>
      </c>
      <c r="I147" s="178"/>
      <c r="J147" s="179">
        <f>ROUND(I147*H147,2)</f>
        <v>0</v>
      </c>
      <c r="K147" s="175" t="s">
        <v>151</v>
      </c>
      <c r="L147" s="39"/>
      <c r="M147" s="180" t="s">
        <v>19</v>
      </c>
      <c r="N147" s="181" t="s">
        <v>43</v>
      </c>
      <c r="O147" s="64"/>
      <c r="P147" s="182">
        <f>O147*H147</f>
        <v>0</v>
      </c>
      <c r="Q147" s="182">
        <v>2.33238</v>
      </c>
      <c r="R147" s="182">
        <f>Q147*H147</f>
        <v>405.98805708000003</v>
      </c>
      <c r="S147" s="182">
        <v>0</v>
      </c>
      <c r="T147" s="18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152</v>
      </c>
      <c r="AT147" s="184" t="s">
        <v>147</v>
      </c>
      <c r="AU147" s="184" t="s">
        <v>82</v>
      </c>
      <c r="AY147" s="17" t="s">
        <v>145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80</v>
      </c>
      <c r="BK147" s="185">
        <f>ROUND(I147*H147,2)</f>
        <v>0</v>
      </c>
      <c r="BL147" s="17" t="s">
        <v>152</v>
      </c>
      <c r="BM147" s="184" t="s">
        <v>1148</v>
      </c>
    </row>
    <row r="148" spans="1:47" s="2" customFormat="1" ht="11.25">
      <c r="A148" s="34"/>
      <c r="B148" s="35"/>
      <c r="C148" s="36"/>
      <c r="D148" s="186" t="s">
        <v>154</v>
      </c>
      <c r="E148" s="36"/>
      <c r="F148" s="187" t="s">
        <v>1149</v>
      </c>
      <c r="G148" s="36"/>
      <c r="H148" s="36"/>
      <c r="I148" s="188"/>
      <c r="J148" s="36"/>
      <c r="K148" s="36"/>
      <c r="L148" s="39"/>
      <c r="M148" s="189"/>
      <c r="N148" s="190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154</v>
      </c>
      <c r="AU148" s="17" t="s">
        <v>82</v>
      </c>
    </row>
    <row r="149" spans="1:47" s="2" customFormat="1" ht="19.5">
      <c r="A149" s="34"/>
      <c r="B149" s="35"/>
      <c r="C149" s="36"/>
      <c r="D149" s="186" t="s">
        <v>156</v>
      </c>
      <c r="E149" s="36"/>
      <c r="F149" s="191" t="s">
        <v>1150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156</v>
      </c>
      <c r="AU149" s="17" t="s">
        <v>82</v>
      </c>
    </row>
    <row r="150" spans="2:51" s="14" customFormat="1" ht="11.25">
      <c r="B150" s="217"/>
      <c r="C150" s="218"/>
      <c r="D150" s="186" t="s">
        <v>158</v>
      </c>
      <c r="E150" s="219" t="s">
        <v>19</v>
      </c>
      <c r="F150" s="220" t="s">
        <v>1151</v>
      </c>
      <c r="G150" s="218"/>
      <c r="H150" s="219" t="s">
        <v>19</v>
      </c>
      <c r="I150" s="221"/>
      <c r="J150" s="218"/>
      <c r="K150" s="218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158</v>
      </c>
      <c r="AU150" s="226" t="s">
        <v>82</v>
      </c>
      <c r="AV150" s="14" t="s">
        <v>80</v>
      </c>
      <c r="AW150" s="14" t="s">
        <v>33</v>
      </c>
      <c r="AX150" s="14" t="s">
        <v>72</v>
      </c>
      <c r="AY150" s="226" t="s">
        <v>145</v>
      </c>
    </row>
    <row r="151" spans="2:51" s="13" customFormat="1" ht="11.25">
      <c r="B151" s="192"/>
      <c r="C151" s="193"/>
      <c r="D151" s="186" t="s">
        <v>158</v>
      </c>
      <c r="E151" s="194" t="s">
        <v>19</v>
      </c>
      <c r="F151" s="195" t="s">
        <v>1152</v>
      </c>
      <c r="G151" s="193"/>
      <c r="H151" s="196">
        <v>4.35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158</v>
      </c>
      <c r="AU151" s="202" t="s">
        <v>82</v>
      </c>
      <c r="AV151" s="13" t="s">
        <v>82</v>
      </c>
      <c r="AW151" s="13" t="s">
        <v>33</v>
      </c>
      <c r="AX151" s="13" t="s">
        <v>72</v>
      </c>
      <c r="AY151" s="202" t="s">
        <v>145</v>
      </c>
    </row>
    <row r="152" spans="2:51" s="13" customFormat="1" ht="11.25">
      <c r="B152" s="192"/>
      <c r="C152" s="193"/>
      <c r="D152" s="186" t="s">
        <v>158</v>
      </c>
      <c r="E152" s="194" t="s">
        <v>19</v>
      </c>
      <c r="F152" s="195" t="s">
        <v>1153</v>
      </c>
      <c r="G152" s="193"/>
      <c r="H152" s="196">
        <v>4.95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158</v>
      </c>
      <c r="AU152" s="202" t="s">
        <v>82</v>
      </c>
      <c r="AV152" s="13" t="s">
        <v>82</v>
      </c>
      <c r="AW152" s="13" t="s">
        <v>33</v>
      </c>
      <c r="AX152" s="13" t="s">
        <v>72</v>
      </c>
      <c r="AY152" s="202" t="s">
        <v>145</v>
      </c>
    </row>
    <row r="153" spans="2:51" s="13" customFormat="1" ht="11.25">
      <c r="B153" s="192"/>
      <c r="C153" s="193"/>
      <c r="D153" s="186" t="s">
        <v>158</v>
      </c>
      <c r="E153" s="194" t="s">
        <v>19</v>
      </c>
      <c r="F153" s="195" t="s">
        <v>1154</v>
      </c>
      <c r="G153" s="193"/>
      <c r="H153" s="196">
        <v>4.2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158</v>
      </c>
      <c r="AU153" s="202" t="s">
        <v>82</v>
      </c>
      <c r="AV153" s="13" t="s">
        <v>82</v>
      </c>
      <c r="AW153" s="13" t="s">
        <v>33</v>
      </c>
      <c r="AX153" s="13" t="s">
        <v>72</v>
      </c>
      <c r="AY153" s="202" t="s">
        <v>145</v>
      </c>
    </row>
    <row r="154" spans="2:51" s="13" customFormat="1" ht="11.25">
      <c r="B154" s="192"/>
      <c r="C154" s="193"/>
      <c r="D154" s="186" t="s">
        <v>158</v>
      </c>
      <c r="E154" s="194" t="s">
        <v>19</v>
      </c>
      <c r="F154" s="195" t="s">
        <v>1155</v>
      </c>
      <c r="G154" s="193"/>
      <c r="H154" s="196">
        <v>7.14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158</v>
      </c>
      <c r="AU154" s="202" t="s">
        <v>82</v>
      </c>
      <c r="AV154" s="13" t="s">
        <v>82</v>
      </c>
      <c r="AW154" s="13" t="s">
        <v>33</v>
      </c>
      <c r="AX154" s="13" t="s">
        <v>72</v>
      </c>
      <c r="AY154" s="202" t="s">
        <v>145</v>
      </c>
    </row>
    <row r="155" spans="2:51" s="13" customFormat="1" ht="11.25">
      <c r="B155" s="192"/>
      <c r="C155" s="193"/>
      <c r="D155" s="186" t="s">
        <v>158</v>
      </c>
      <c r="E155" s="194" t="s">
        <v>19</v>
      </c>
      <c r="F155" s="195" t="s">
        <v>1156</v>
      </c>
      <c r="G155" s="193"/>
      <c r="H155" s="196">
        <v>4.5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158</v>
      </c>
      <c r="AU155" s="202" t="s">
        <v>82</v>
      </c>
      <c r="AV155" s="13" t="s">
        <v>82</v>
      </c>
      <c r="AW155" s="13" t="s">
        <v>33</v>
      </c>
      <c r="AX155" s="13" t="s">
        <v>72</v>
      </c>
      <c r="AY155" s="202" t="s">
        <v>145</v>
      </c>
    </row>
    <row r="156" spans="2:51" s="13" customFormat="1" ht="11.25">
      <c r="B156" s="192"/>
      <c r="C156" s="193"/>
      <c r="D156" s="186" t="s">
        <v>158</v>
      </c>
      <c r="E156" s="194" t="s">
        <v>19</v>
      </c>
      <c r="F156" s="195" t="s">
        <v>1157</v>
      </c>
      <c r="G156" s="193"/>
      <c r="H156" s="196">
        <v>4.5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158</v>
      </c>
      <c r="AU156" s="202" t="s">
        <v>82</v>
      </c>
      <c r="AV156" s="13" t="s">
        <v>82</v>
      </c>
      <c r="AW156" s="13" t="s">
        <v>33</v>
      </c>
      <c r="AX156" s="13" t="s">
        <v>72</v>
      </c>
      <c r="AY156" s="202" t="s">
        <v>145</v>
      </c>
    </row>
    <row r="157" spans="2:51" s="13" customFormat="1" ht="11.25">
      <c r="B157" s="192"/>
      <c r="C157" s="193"/>
      <c r="D157" s="186" t="s">
        <v>158</v>
      </c>
      <c r="E157" s="194" t="s">
        <v>19</v>
      </c>
      <c r="F157" s="195" t="s">
        <v>1158</v>
      </c>
      <c r="G157" s="193"/>
      <c r="H157" s="196">
        <v>7.43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82</v>
      </c>
      <c r="AV157" s="13" t="s">
        <v>82</v>
      </c>
      <c r="AW157" s="13" t="s">
        <v>33</v>
      </c>
      <c r="AX157" s="13" t="s">
        <v>72</v>
      </c>
      <c r="AY157" s="202" t="s">
        <v>145</v>
      </c>
    </row>
    <row r="158" spans="2:51" s="13" customFormat="1" ht="11.25">
      <c r="B158" s="192"/>
      <c r="C158" s="193"/>
      <c r="D158" s="186" t="s">
        <v>158</v>
      </c>
      <c r="E158" s="194" t="s">
        <v>19</v>
      </c>
      <c r="F158" s="195" t="s">
        <v>1159</v>
      </c>
      <c r="G158" s="193"/>
      <c r="H158" s="196">
        <v>3.9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158</v>
      </c>
      <c r="AU158" s="202" t="s">
        <v>82</v>
      </c>
      <c r="AV158" s="13" t="s">
        <v>82</v>
      </c>
      <c r="AW158" s="13" t="s">
        <v>33</v>
      </c>
      <c r="AX158" s="13" t="s">
        <v>72</v>
      </c>
      <c r="AY158" s="202" t="s">
        <v>145</v>
      </c>
    </row>
    <row r="159" spans="2:51" s="13" customFormat="1" ht="11.25">
      <c r="B159" s="192"/>
      <c r="C159" s="193"/>
      <c r="D159" s="186" t="s">
        <v>158</v>
      </c>
      <c r="E159" s="194" t="s">
        <v>19</v>
      </c>
      <c r="F159" s="195" t="s">
        <v>1160</v>
      </c>
      <c r="G159" s="193"/>
      <c r="H159" s="196">
        <v>3.9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158</v>
      </c>
      <c r="AU159" s="202" t="s">
        <v>82</v>
      </c>
      <c r="AV159" s="13" t="s">
        <v>82</v>
      </c>
      <c r="AW159" s="13" t="s">
        <v>33</v>
      </c>
      <c r="AX159" s="13" t="s">
        <v>72</v>
      </c>
      <c r="AY159" s="202" t="s">
        <v>145</v>
      </c>
    </row>
    <row r="160" spans="2:51" s="13" customFormat="1" ht="11.25">
      <c r="B160" s="192"/>
      <c r="C160" s="193"/>
      <c r="D160" s="186" t="s">
        <v>158</v>
      </c>
      <c r="E160" s="194" t="s">
        <v>19</v>
      </c>
      <c r="F160" s="195" t="s">
        <v>1161</v>
      </c>
      <c r="G160" s="193"/>
      <c r="H160" s="196">
        <v>5.1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158</v>
      </c>
      <c r="AU160" s="202" t="s">
        <v>82</v>
      </c>
      <c r="AV160" s="13" t="s">
        <v>82</v>
      </c>
      <c r="AW160" s="13" t="s">
        <v>33</v>
      </c>
      <c r="AX160" s="13" t="s">
        <v>72</v>
      </c>
      <c r="AY160" s="202" t="s">
        <v>145</v>
      </c>
    </row>
    <row r="161" spans="2:51" s="13" customFormat="1" ht="11.25">
      <c r="B161" s="192"/>
      <c r="C161" s="193"/>
      <c r="D161" s="186" t="s">
        <v>158</v>
      </c>
      <c r="E161" s="194" t="s">
        <v>19</v>
      </c>
      <c r="F161" s="195" t="s">
        <v>1162</v>
      </c>
      <c r="G161" s="193"/>
      <c r="H161" s="196">
        <v>3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158</v>
      </c>
      <c r="AU161" s="202" t="s">
        <v>82</v>
      </c>
      <c r="AV161" s="13" t="s">
        <v>82</v>
      </c>
      <c r="AW161" s="13" t="s">
        <v>33</v>
      </c>
      <c r="AX161" s="13" t="s">
        <v>72</v>
      </c>
      <c r="AY161" s="202" t="s">
        <v>145</v>
      </c>
    </row>
    <row r="162" spans="2:51" s="13" customFormat="1" ht="11.25">
      <c r="B162" s="192"/>
      <c r="C162" s="193"/>
      <c r="D162" s="186" t="s">
        <v>158</v>
      </c>
      <c r="E162" s="194" t="s">
        <v>19</v>
      </c>
      <c r="F162" s="195" t="s">
        <v>1163</v>
      </c>
      <c r="G162" s="193"/>
      <c r="H162" s="196">
        <v>3.9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158</v>
      </c>
      <c r="AU162" s="202" t="s">
        <v>82</v>
      </c>
      <c r="AV162" s="13" t="s">
        <v>82</v>
      </c>
      <c r="AW162" s="13" t="s">
        <v>33</v>
      </c>
      <c r="AX162" s="13" t="s">
        <v>72</v>
      </c>
      <c r="AY162" s="202" t="s">
        <v>145</v>
      </c>
    </row>
    <row r="163" spans="2:51" s="13" customFormat="1" ht="11.25">
      <c r="B163" s="192"/>
      <c r="C163" s="193"/>
      <c r="D163" s="186" t="s">
        <v>158</v>
      </c>
      <c r="E163" s="194" t="s">
        <v>19</v>
      </c>
      <c r="F163" s="195" t="s">
        <v>1164</v>
      </c>
      <c r="G163" s="193"/>
      <c r="H163" s="196">
        <v>3.9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158</v>
      </c>
      <c r="AU163" s="202" t="s">
        <v>82</v>
      </c>
      <c r="AV163" s="13" t="s">
        <v>82</v>
      </c>
      <c r="AW163" s="13" t="s">
        <v>33</v>
      </c>
      <c r="AX163" s="13" t="s">
        <v>72</v>
      </c>
      <c r="AY163" s="202" t="s">
        <v>145</v>
      </c>
    </row>
    <row r="164" spans="2:51" s="13" customFormat="1" ht="11.25">
      <c r="B164" s="192"/>
      <c r="C164" s="193"/>
      <c r="D164" s="186" t="s">
        <v>158</v>
      </c>
      <c r="E164" s="194" t="s">
        <v>19</v>
      </c>
      <c r="F164" s="195" t="s">
        <v>1165</v>
      </c>
      <c r="G164" s="193"/>
      <c r="H164" s="196">
        <v>8.631</v>
      </c>
      <c r="I164" s="197"/>
      <c r="J164" s="193"/>
      <c r="K164" s="193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158</v>
      </c>
      <c r="AU164" s="202" t="s">
        <v>82</v>
      </c>
      <c r="AV164" s="13" t="s">
        <v>82</v>
      </c>
      <c r="AW164" s="13" t="s">
        <v>33</v>
      </c>
      <c r="AX164" s="13" t="s">
        <v>72</v>
      </c>
      <c r="AY164" s="202" t="s">
        <v>145</v>
      </c>
    </row>
    <row r="165" spans="2:51" s="13" customFormat="1" ht="11.25">
      <c r="B165" s="192"/>
      <c r="C165" s="193"/>
      <c r="D165" s="186" t="s">
        <v>158</v>
      </c>
      <c r="E165" s="194" t="s">
        <v>19</v>
      </c>
      <c r="F165" s="195" t="s">
        <v>1166</v>
      </c>
      <c r="G165" s="193"/>
      <c r="H165" s="196">
        <v>7.266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158</v>
      </c>
      <c r="AU165" s="202" t="s">
        <v>82</v>
      </c>
      <c r="AV165" s="13" t="s">
        <v>82</v>
      </c>
      <c r="AW165" s="13" t="s">
        <v>33</v>
      </c>
      <c r="AX165" s="13" t="s">
        <v>72</v>
      </c>
      <c r="AY165" s="202" t="s">
        <v>145</v>
      </c>
    </row>
    <row r="166" spans="2:51" s="13" customFormat="1" ht="11.25">
      <c r="B166" s="192"/>
      <c r="C166" s="193"/>
      <c r="D166" s="186" t="s">
        <v>158</v>
      </c>
      <c r="E166" s="194" t="s">
        <v>19</v>
      </c>
      <c r="F166" s="195" t="s">
        <v>1167</v>
      </c>
      <c r="G166" s="193"/>
      <c r="H166" s="196">
        <v>11.52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158</v>
      </c>
      <c r="AU166" s="202" t="s">
        <v>82</v>
      </c>
      <c r="AV166" s="13" t="s">
        <v>82</v>
      </c>
      <c r="AW166" s="13" t="s">
        <v>33</v>
      </c>
      <c r="AX166" s="13" t="s">
        <v>72</v>
      </c>
      <c r="AY166" s="202" t="s">
        <v>145</v>
      </c>
    </row>
    <row r="167" spans="2:51" s="13" customFormat="1" ht="11.25">
      <c r="B167" s="192"/>
      <c r="C167" s="193"/>
      <c r="D167" s="186" t="s">
        <v>158</v>
      </c>
      <c r="E167" s="194" t="s">
        <v>19</v>
      </c>
      <c r="F167" s="195" t="s">
        <v>1168</v>
      </c>
      <c r="G167" s="193"/>
      <c r="H167" s="196">
        <v>4.2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158</v>
      </c>
      <c r="AU167" s="202" t="s">
        <v>82</v>
      </c>
      <c r="AV167" s="13" t="s">
        <v>82</v>
      </c>
      <c r="AW167" s="13" t="s">
        <v>33</v>
      </c>
      <c r="AX167" s="13" t="s">
        <v>72</v>
      </c>
      <c r="AY167" s="202" t="s">
        <v>145</v>
      </c>
    </row>
    <row r="168" spans="2:51" s="13" customFormat="1" ht="11.25">
      <c r="B168" s="192"/>
      <c r="C168" s="193"/>
      <c r="D168" s="186" t="s">
        <v>158</v>
      </c>
      <c r="E168" s="194" t="s">
        <v>19</v>
      </c>
      <c r="F168" s="195" t="s">
        <v>1169</v>
      </c>
      <c r="G168" s="193"/>
      <c r="H168" s="196">
        <v>4.2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158</v>
      </c>
      <c r="AU168" s="202" t="s">
        <v>82</v>
      </c>
      <c r="AV168" s="13" t="s">
        <v>82</v>
      </c>
      <c r="AW168" s="13" t="s">
        <v>33</v>
      </c>
      <c r="AX168" s="13" t="s">
        <v>72</v>
      </c>
      <c r="AY168" s="202" t="s">
        <v>145</v>
      </c>
    </row>
    <row r="169" spans="2:51" s="13" customFormat="1" ht="11.25">
      <c r="B169" s="192"/>
      <c r="C169" s="193"/>
      <c r="D169" s="186" t="s">
        <v>158</v>
      </c>
      <c r="E169" s="194" t="s">
        <v>19</v>
      </c>
      <c r="F169" s="195" t="s">
        <v>1170</v>
      </c>
      <c r="G169" s="193"/>
      <c r="H169" s="196">
        <v>4.2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158</v>
      </c>
      <c r="AU169" s="202" t="s">
        <v>82</v>
      </c>
      <c r="AV169" s="13" t="s">
        <v>82</v>
      </c>
      <c r="AW169" s="13" t="s">
        <v>33</v>
      </c>
      <c r="AX169" s="13" t="s">
        <v>72</v>
      </c>
      <c r="AY169" s="202" t="s">
        <v>145</v>
      </c>
    </row>
    <row r="170" spans="2:51" s="13" customFormat="1" ht="11.25">
      <c r="B170" s="192"/>
      <c r="C170" s="193"/>
      <c r="D170" s="186" t="s">
        <v>158</v>
      </c>
      <c r="E170" s="194" t="s">
        <v>19</v>
      </c>
      <c r="F170" s="195" t="s">
        <v>1171</v>
      </c>
      <c r="G170" s="193"/>
      <c r="H170" s="196">
        <v>4.2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158</v>
      </c>
      <c r="AU170" s="202" t="s">
        <v>82</v>
      </c>
      <c r="AV170" s="13" t="s">
        <v>82</v>
      </c>
      <c r="AW170" s="13" t="s">
        <v>33</v>
      </c>
      <c r="AX170" s="13" t="s">
        <v>72</v>
      </c>
      <c r="AY170" s="202" t="s">
        <v>145</v>
      </c>
    </row>
    <row r="171" spans="2:51" s="13" customFormat="1" ht="11.25">
      <c r="B171" s="192"/>
      <c r="C171" s="193"/>
      <c r="D171" s="186" t="s">
        <v>158</v>
      </c>
      <c r="E171" s="194" t="s">
        <v>19</v>
      </c>
      <c r="F171" s="195" t="s">
        <v>1172</v>
      </c>
      <c r="G171" s="193"/>
      <c r="H171" s="196">
        <v>10.08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158</v>
      </c>
      <c r="AU171" s="202" t="s">
        <v>82</v>
      </c>
      <c r="AV171" s="13" t="s">
        <v>82</v>
      </c>
      <c r="AW171" s="13" t="s">
        <v>33</v>
      </c>
      <c r="AX171" s="13" t="s">
        <v>72</v>
      </c>
      <c r="AY171" s="202" t="s">
        <v>145</v>
      </c>
    </row>
    <row r="172" spans="2:51" s="13" customFormat="1" ht="11.25">
      <c r="B172" s="192"/>
      <c r="C172" s="193"/>
      <c r="D172" s="186" t="s">
        <v>158</v>
      </c>
      <c r="E172" s="194" t="s">
        <v>19</v>
      </c>
      <c r="F172" s="195" t="s">
        <v>1173</v>
      </c>
      <c r="G172" s="193"/>
      <c r="H172" s="196">
        <v>12.144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158</v>
      </c>
      <c r="AU172" s="202" t="s">
        <v>82</v>
      </c>
      <c r="AV172" s="13" t="s">
        <v>82</v>
      </c>
      <c r="AW172" s="13" t="s">
        <v>33</v>
      </c>
      <c r="AX172" s="13" t="s">
        <v>72</v>
      </c>
      <c r="AY172" s="202" t="s">
        <v>145</v>
      </c>
    </row>
    <row r="173" spans="2:51" s="13" customFormat="1" ht="11.25">
      <c r="B173" s="192"/>
      <c r="C173" s="193"/>
      <c r="D173" s="186" t="s">
        <v>158</v>
      </c>
      <c r="E173" s="194" t="s">
        <v>19</v>
      </c>
      <c r="F173" s="195" t="s">
        <v>1174</v>
      </c>
      <c r="G173" s="193"/>
      <c r="H173" s="196">
        <v>4.25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158</v>
      </c>
      <c r="AU173" s="202" t="s">
        <v>82</v>
      </c>
      <c r="AV173" s="13" t="s">
        <v>82</v>
      </c>
      <c r="AW173" s="13" t="s">
        <v>33</v>
      </c>
      <c r="AX173" s="13" t="s">
        <v>72</v>
      </c>
      <c r="AY173" s="202" t="s">
        <v>145</v>
      </c>
    </row>
    <row r="174" spans="2:51" s="13" customFormat="1" ht="11.25">
      <c r="B174" s="192"/>
      <c r="C174" s="193"/>
      <c r="D174" s="186" t="s">
        <v>158</v>
      </c>
      <c r="E174" s="194" t="s">
        <v>19</v>
      </c>
      <c r="F174" s="195" t="s">
        <v>1175</v>
      </c>
      <c r="G174" s="193"/>
      <c r="H174" s="196">
        <v>7.032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158</v>
      </c>
      <c r="AU174" s="202" t="s">
        <v>82</v>
      </c>
      <c r="AV174" s="13" t="s">
        <v>82</v>
      </c>
      <c r="AW174" s="13" t="s">
        <v>33</v>
      </c>
      <c r="AX174" s="13" t="s">
        <v>72</v>
      </c>
      <c r="AY174" s="202" t="s">
        <v>145</v>
      </c>
    </row>
    <row r="175" spans="2:51" s="13" customFormat="1" ht="11.25">
      <c r="B175" s="192"/>
      <c r="C175" s="193"/>
      <c r="D175" s="186" t="s">
        <v>158</v>
      </c>
      <c r="E175" s="194" t="s">
        <v>19</v>
      </c>
      <c r="F175" s="195" t="s">
        <v>1176</v>
      </c>
      <c r="G175" s="193"/>
      <c r="H175" s="196">
        <v>6.72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158</v>
      </c>
      <c r="AU175" s="202" t="s">
        <v>82</v>
      </c>
      <c r="AV175" s="13" t="s">
        <v>82</v>
      </c>
      <c r="AW175" s="13" t="s">
        <v>33</v>
      </c>
      <c r="AX175" s="13" t="s">
        <v>72</v>
      </c>
      <c r="AY175" s="202" t="s">
        <v>145</v>
      </c>
    </row>
    <row r="176" spans="2:51" s="13" customFormat="1" ht="11.25">
      <c r="B176" s="192"/>
      <c r="C176" s="193"/>
      <c r="D176" s="186" t="s">
        <v>158</v>
      </c>
      <c r="E176" s="194" t="s">
        <v>19</v>
      </c>
      <c r="F176" s="195" t="s">
        <v>1177</v>
      </c>
      <c r="G176" s="193"/>
      <c r="H176" s="196">
        <v>4.2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158</v>
      </c>
      <c r="AU176" s="202" t="s">
        <v>82</v>
      </c>
      <c r="AV176" s="13" t="s">
        <v>82</v>
      </c>
      <c r="AW176" s="13" t="s">
        <v>33</v>
      </c>
      <c r="AX176" s="13" t="s">
        <v>72</v>
      </c>
      <c r="AY176" s="202" t="s">
        <v>145</v>
      </c>
    </row>
    <row r="177" spans="2:51" s="13" customFormat="1" ht="11.25">
      <c r="B177" s="192"/>
      <c r="C177" s="193"/>
      <c r="D177" s="186" t="s">
        <v>158</v>
      </c>
      <c r="E177" s="194" t="s">
        <v>19</v>
      </c>
      <c r="F177" s="195" t="s">
        <v>1178</v>
      </c>
      <c r="G177" s="193"/>
      <c r="H177" s="196">
        <v>3.3</v>
      </c>
      <c r="I177" s="197"/>
      <c r="J177" s="193"/>
      <c r="K177" s="193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158</v>
      </c>
      <c r="AU177" s="202" t="s">
        <v>82</v>
      </c>
      <c r="AV177" s="13" t="s">
        <v>82</v>
      </c>
      <c r="AW177" s="13" t="s">
        <v>33</v>
      </c>
      <c r="AX177" s="13" t="s">
        <v>72</v>
      </c>
      <c r="AY177" s="202" t="s">
        <v>145</v>
      </c>
    </row>
    <row r="178" spans="2:51" s="13" customFormat="1" ht="11.25">
      <c r="B178" s="192"/>
      <c r="C178" s="193"/>
      <c r="D178" s="186" t="s">
        <v>158</v>
      </c>
      <c r="E178" s="194" t="s">
        <v>19</v>
      </c>
      <c r="F178" s="195" t="s">
        <v>1179</v>
      </c>
      <c r="G178" s="193"/>
      <c r="H178" s="196">
        <v>4.35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158</v>
      </c>
      <c r="AU178" s="202" t="s">
        <v>82</v>
      </c>
      <c r="AV178" s="13" t="s">
        <v>82</v>
      </c>
      <c r="AW178" s="13" t="s">
        <v>33</v>
      </c>
      <c r="AX178" s="13" t="s">
        <v>72</v>
      </c>
      <c r="AY178" s="202" t="s">
        <v>145</v>
      </c>
    </row>
    <row r="179" spans="2:51" s="13" customFormat="1" ht="11.25">
      <c r="B179" s="192"/>
      <c r="C179" s="193"/>
      <c r="D179" s="186" t="s">
        <v>158</v>
      </c>
      <c r="E179" s="194" t="s">
        <v>19</v>
      </c>
      <c r="F179" s="195" t="s">
        <v>1180</v>
      </c>
      <c r="G179" s="193"/>
      <c r="H179" s="196">
        <v>4.2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158</v>
      </c>
      <c r="AU179" s="202" t="s">
        <v>82</v>
      </c>
      <c r="AV179" s="13" t="s">
        <v>82</v>
      </c>
      <c r="AW179" s="13" t="s">
        <v>33</v>
      </c>
      <c r="AX179" s="13" t="s">
        <v>72</v>
      </c>
      <c r="AY179" s="202" t="s">
        <v>145</v>
      </c>
    </row>
    <row r="180" spans="2:51" s="13" customFormat="1" ht="11.25">
      <c r="B180" s="192"/>
      <c r="C180" s="193"/>
      <c r="D180" s="186" t="s">
        <v>158</v>
      </c>
      <c r="E180" s="194" t="s">
        <v>19</v>
      </c>
      <c r="F180" s="195" t="s">
        <v>1181</v>
      </c>
      <c r="G180" s="193"/>
      <c r="H180" s="196">
        <v>4.2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158</v>
      </c>
      <c r="AU180" s="202" t="s">
        <v>82</v>
      </c>
      <c r="AV180" s="13" t="s">
        <v>82</v>
      </c>
      <c r="AW180" s="13" t="s">
        <v>33</v>
      </c>
      <c r="AX180" s="13" t="s">
        <v>72</v>
      </c>
      <c r="AY180" s="202" t="s">
        <v>145</v>
      </c>
    </row>
    <row r="181" spans="2:51" s="13" customFormat="1" ht="11.25">
      <c r="B181" s="192"/>
      <c r="C181" s="193"/>
      <c r="D181" s="186" t="s">
        <v>158</v>
      </c>
      <c r="E181" s="194" t="s">
        <v>19</v>
      </c>
      <c r="F181" s="195" t="s">
        <v>1182</v>
      </c>
      <c r="G181" s="193"/>
      <c r="H181" s="196">
        <v>4.2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158</v>
      </c>
      <c r="AU181" s="202" t="s">
        <v>82</v>
      </c>
      <c r="AV181" s="13" t="s">
        <v>82</v>
      </c>
      <c r="AW181" s="13" t="s">
        <v>33</v>
      </c>
      <c r="AX181" s="13" t="s">
        <v>72</v>
      </c>
      <c r="AY181" s="202" t="s">
        <v>145</v>
      </c>
    </row>
    <row r="182" spans="2:51" s="13" customFormat="1" ht="11.25">
      <c r="B182" s="192"/>
      <c r="C182" s="193"/>
      <c r="D182" s="186" t="s">
        <v>158</v>
      </c>
      <c r="E182" s="194" t="s">
        <v>19</v>
      </c>
      <c r="F182" s="195" t="s">
        <v>1183</v>
      </c>
      <c r="G182" s="193"/>
      <c r="H182" s="196">
        <v>4.403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158</v>
      </c>
      <c r="AU182" s="202" t="s">
        <v>82</v>
      </c>
      <c r="AV182" s="13" t="s">
        <v>82</v>
      </c>
      <c r="AW182" s="13" t="s">
        <v>33</v>
      </c>
      <c r="AX182" s="13" t="s">
        <v>72</v>
      </c>
      <c r="AY182" s="202" t="s">
        <v>145</v>
      </c>
    </row>
    <row r="183" spans="1:65" s="2" customFormat="1" ht="14.45" customHeight="1">
      <c r="A183" s="34"/>
      <c r="B183" s="35"/>
      <c r="C183" s="173" t="s">
        <v>214</v>
      </c>
      <c r="D183" s="230" t="s">
        <v>147</v>
      </c>
      <c r="E183" s="174" t="s">
        <v>1184</v>
      </c>
      <c r="F183" s="175" t="s">
        <v>1185</v>
      </c>
      <c r="G183" s="176" t="s">
        <v>352</v>
      </c>
      <c r="H183" s="177">
        <v>24.768</v>
      </c>
      <c r="I183" s="178"/>
      <c r="J183" s="179">
        <f>ROUND(I183*H183,2)</f>
        <v>0</v>
      </c>
      <c r="K183" s="175" t="s">
        <v>151</v>
      </c>
      <c r="L183" s="39"/>
      <c r="M183" s="180" t="s">
        <v>19</v>
      </c>
      <c r="N183" s="181" t="s">
        <v>43</v>
      </c>
      <c r="O183" s="64"/>
      <c r="P183" s="182">
        <f>O183*H183</f>
        <v>0</v>
      </c>
      <c r="Q183" s="182">
        <v>2.53596</v>
      </c>
      <c r="R183" s="182">
        <f>Q183*H183</f>
        <v>62.81065728000001</v>
      </c>
      <c r="S183" s="182">
        <v>0</v>
      </c>
      <c r="T183" s="18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4" t="s">
        <v>152</v>
      </c>
      <c r="AT183" s="184" t="s">
        <v>147</v>
      </c>
      <c r="AU183" s="184" t="s">
        <v>82</v>
      </c>
      <c r="AY183" s="17" t="s">
        <v>145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7" t="s">
        <v>80</v>
      </c>
      <c r="BK183" s="185">
        <f>ROUND(I183*H183,2)</f>
        <v>0</v>
      </c>
      <c r="BL183" s="17" t="s">
        <v>152</v>
      </c>
      <c r="BM183" s="184" t="s">
        <v>1186</v>
      </c>
    </row>
    <row r="184" spans="1:47" s="2" customFormat="1" ht="11.25">
      <c r="A184" s="34"/>
      <c r="B184" s="35"/>
      <c r="C184" s="36"/>
      <c r="D184" s="186" t="s">
        <v>154</v>
      </c>
      <c r="E184" s="36"/>
      <c r="F184" s="187" t="s">
        <v>1187</v>
      </c>
      <c r="G184" s="36"/>
      <c r="H184" s="36"/>
      <c r="I184" s="188"/>
      <c r="J184" s="36"/>
      <c r="K184" s="36"/>
      <c r="L184" s="39"/>
      <c r="M184" s="189"/>
      <c r="N184" s="190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154</v>
      </c>
      <c r="AU184" s="17" t="s">
        <v>82</v>
      </c>
    </row>
    <row r="185" spans="2:51" s="14" customFormat="1" ht="11.25">
      <c r="B185" s="217"/>
      <c r="C185" s="218"/>
      <c r="D185" s="186" t="s">
        <v>158</v>
      </c>
      <c r="E185" s="219" t="s">
        <v>19</v>
      </c>
      <c r="F185" s="220" t="s">
        <v>1188</v>
      </c>
      <c r="G185" s="218"/>
      <c r="H185" s="219" t="s">
        <v>19</v>
      </c>
      <c r="I185" s="221"/>
      <c r="J185" s="218"/>
      <c r="K185" s="218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158</v>
      </c>
      <c r="AU185" s="226" t="s">
        <v>82</v>
      </c>
      <c r="AV185" s="14" t="s">
        <v>80</v>
      </c>
      <c r="AW185" s="14" t="s">
        <v>33</v>
      </c>
      <c r="AX185" s="14" t="s">
        <v>72</v>
      </c>
      <c r="AY185" s="226" t="s">
        <v>145</v>
      </c>
    </row>
    <row r="186" spans="2:51" s="13" customFormat="1" ht="11.25">
      <c r="B186" s="192"/>
      <c r="C186" s="193"/>
      <c r="D186" s="186" t="s">
        <v>158</v>
      </c>
      <c r="E186" s="194" t="s">
        <v>19</v>
      </c>
      <c r="F186" s="195" t="s">
        <v>1189</v>
      </c>
      <c r="G186" s="193"/>
      <c r="H186" s="196">
        <v>0.768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158</v>
      </c>
      <c r="AU186" s="202" t="s">
        <v>82</v>
      </c>
      <c r="AV186" s="13" t="s">
        <v>82</v>
      </c>
      <c r="AW186" s="13" t="s">
        <v>33</v>
      </c>
      <c r="AX186" s="13" t="s">
        <v>72</v>
      </c>
      <c r="AY186" s="202" t="s">
        <v>145</v>
      </c>
    </row>
    <row r="187" spans="2:51" s="13" customFormat="1" ht="11.25">
      <c r="B187" s="192"/>
      <c r="C187" s="193"/>
      <c r="D187" s="186" t="s">
        <v>158</v>
      </c>
      <c r="E187" s="194" t="s">
        <v>19</v>
      </c>
      <c r="F187" s="195" t="s">
        <v>1190</v>
      </c>
      <c r="G187" s="193"/>
      <c r="H187" s="196">
        <v>0.768</v>
      </c>
      <c r="I187" s="197"/>
      <c r="J187" s="193"/>
      <c r="K187" s="193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158</v>
      </c>
      <c r="AU187" s="202" t="s">
        <v>82</v>
      </c>
      <c r="AV187" s="13" t="s">
        <v>82</v>
      </c>
      <c r="AW187" s="13" t="s">
        <v>33</v>
      </c>
      <c r="AX187" s="13" t="s">
        <v>72</v>
      </c>
      <c r="AY187" s="202" t="s">
        <v>145</v>
      </c>
    </row>
    <row r="188" spans="2:51" s="13" customFormat="1" ht="11.25">
      <c r="B188" s="192"/>
      <c r="C188" s="193"/>
      <c r="D188" s="186" t="s">
        <v>158</v>
      </c>
      <c r="E188" s="194" t="s">
        <v>19</v>
      </c>
      <c r="F188" s="195" t="s">
        <v>1191</v>
      </c>
      <c r="G188" s="193"/>
      <c r="H188" s="196">
        <v>0.768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158</v>
      </c>
      <c r="AU188" s="202" t="s">
        <v>82</v>
      </c>
      <c r="AV188" s="13" t="s">
        <v>82</v>
      </c>
      <c r="AW188" s="13" t="s">
        <v>33</v>
      </c>
      <c r="AX188" s="13" t="s">
        <v>72</v>
      </c>
      <c r="AY188" s="202" t="s">
        <v>145</v>
      </c>
    </row>
    <row r="189" spans="2:51" s="13" customFormat="1" ht="11.25">
      <c r="B189" s="192"/>
      <c r="C189" s="193"/>
      <c r="D189" s="186" t="s">
        <v>158</v>
      </c>
      <c r="E189" s="194" t="s">
        <v>19</v>
      </c>
      <c r="F189" s="195" t="s">
        <v>1192</v>
      </c>
      <c r="G189" s="193"/>
      <c r="H189" s="196">
        <v>0.768</v>
      </c>
      <c r="I189" s="197"/>
      <c r="J189" s="193"/>
      <c r="K189" s="193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158</v>
      </c>
      <c r="AU189" s="202" t="s">
        <v>82</v>
      </c>
      <c r="AV189" s="13" t="s">
        <v>82</v>
      </c>
      <c r="AW189" s="13" t="s">
        <v>33</v>
      </c>
      <c r="AX189" s="13" t="s">
        <v>72</v>
      </c>
      <c r="AY189" s="202" t="s">
        <v>145</v>
      </c>
    </row>
    <row r="190" spans="2:51" s="13" customFormat="1" ht="11.25">
      <c r="B190" s="192"/>
      <c r="C190" s="193"/>
      <c r="D190" s="186" t="s">
        <v>158</v>
      </c>
      <c r="E190" s="194" t="s">
        <v>19</v>
      </c>
      <c r="F190" s="195" t="s">
        <v>1193</v>
      </c>
      <c r="G190" s="193"/>
      <c r="H190" s="196">
        <v>0.768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158</v>
      </c>
      <c r="AU190" s="202" t="s">
        <v>82</v>
      </c>
      <c r="AV190" s="13" t="s">
        <v>82</v>
      </c>
      <c r="AW190" s="13" t="s">
        <v>33</v>
      </c>
      <c r="AX190" s="13" t="s">
        <v>72</v>
      </c>
      <c r="AY190" s="202" t="s">
        <v>145</v>
      </c>
    </row>
    <row r="191" spans="2:51" s="13" customFormat="1" ht="11.25">
      <c r="B191" s="192"/>
      <c r="C191" s="193"/>
      <c r="D191" s="186" t="s">
        <v>158</v>
      </c>
      <c r="E191" s="194" t="s">
        <v>19</v>
      </c>
      <c r="F191" s="195" t="s">
        <v>1194</v>
      </c>
      <c r="G191" s="193"/>
      <c r="H191" s="196">
        <v>0.768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158</v>
      </c>
      <c r="AU191" s="202" t="s">
        <v>82</v>
      </c>
      <c r="AV191" s="13" t="s">
        <v>82</v>
      </c>
      <c r="AW191" s="13" t="s">
        <v>33</v>
      </c>
      <c r="AX191" s="13" t="s">
        <v>72</v>
      </c>
      <c r="AY191" s="202" t="s">
        <v>145</v>
      </c>
    </row>
    <row r="192" spans="2:51" s="13" customFormat="1" ht="11.25">
      <c r="B192" s="192"/>
      <c r="C192" s="193"/>
      <c r="D192" s="186" t="s">
        <v>158</v>
      </c>
      <c r="E192" s="194" t="s">
        <v>19</v>
      </c>
      <c r="F192" s="195" t="s">
        <v>1195</v>
      </c>
      <c r="G192" s="193"/>
      <c r="H192" s="196">
        <v>0.528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158</v>
      </c>
      <c r="AU192" s="202" t="s">
        <v>82</v>
      </c>
      <c r="AV192" s="13" t="s">
        <v>82</v>
      </c>
      <c r="AW192" s="13" t="s">
        <v>33</v>
      </c>
      <c r="AX192" s="13" t="s">
        <v>72</v>
      </c>
      <c r="AY192" s="202" t="s">
        <v>145</v>
      </c>
    </row>
    <row r="193" spans="2:51" s="13" customFormat="1" ht="11.25">
      <c r="B193" s="192"/>
      <c r="C193" s="193"/>
      <c r="D193" s="186" t="s">
        <v>158</v>
      </c>
      <c r="E193" s="194" t="s">
        <v>19</v>
      </c>
      <c r="F193" s="195" t="s">
        <v>1196</v>
      </c>
      <c r="G193" s="193"/>
      <c r="H193" s="196">
        <v>0.768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158</v>
      </c>
      <c r="AU193" s="202" t="s">
        <v>82</v>
      </c>
      <c r="AV193" s="13" t="s">
        <v>82</v>
      </c>
      <c r="AW193" s="13" t="s">
        <v>33</v>
      </c>
      <c r="AX193" s="13" t="s">
        <v>72</v>
      </c>
      <c r="AY193" s="202" t="s">
        <v>145</v>
      </c>
    </row>
    <row r="194" spans="2:51" s="13" customFormat="1" ht="11.25">
      <c r="B194" s="192"/>
      <c r="C194" s="193"/>
      <c r="D194" s="186" t="s">
        <v>158</v>
      </c>
      <c r="E194" s="194" t="s">
        <v>19</v>
      </c>
      <c r="F194" s="195" t="s">
        <v>1197</v>
      </c>
      <c r="G194" s="193"/>
      <c r="H194" s="196">
        <v>0.768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158</v>
      </c>
      <c r="AU194" s="202" t="s">
        <v>82</v>
      </c>
      <c r="AV194" s="13" t="s">
        <v>82</v>
      </c>
      <c r="AW194" s="13" t="s">
        <v>33</v>
      </c>
      <c r="AX194" s="13" t="s">
        <v>72</v>
      </c>
      <c r="AY194" s="202" t="s">
        <v>145</v>
      </c>
    </row>
    <row r="195" spans="2:51" s="13" customFormat="1" ht="11.25">
      <c r="B195" s="192"/>
      <c r="C195" s="193"/>
      <c r="D195" s="186" t="s">
        <v>158</v>
      </c>
      <c r="E195" s="194" t="s">
        <v>19</v>
      </c>
      <c r="F195" s="195" t="s">
        <v>1198</v>
      </c>
      <c r="G195" s="193"/>
      <c r="H195" s="196">
        <v>0.768</v>
      </c>
      <c r="I195" s="197"/>
      <c r="J195" s="193"/>
      <c r="K195" s="193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158</v>
      </c>
      <c r="AU195" s="202" t="s">
        <v>82</v>
      </c>
      <c r="AV195" s="13" t="s">
        <v>82</v>
      </c>
      <c r="AW195" s="13" t="s">
        <v>33</v>
      </c>
      <c r="AX195" s="13" t="s">
        <v>72</v>
      </c>
      <c r="AY195" s="202" t="s">
        <v>145</v>
      </c>
    </row>
    <row r="196" spans="2:51" s="13" customFormat="1" ht="11.25">
      <c r="B196" s="192"/>
      <c r="C196" s="193"/>
      <c r="D196" s="186" t="s">
        <v>158</v>
      </c>
      <c r="E196" s="194" t="s">
        <v>19</v>
      </c>
      <c r="F196" s="195" t="s">
        <v>1199</v>
      </c>
      <c r="G196" s="193"/>
      <c r="H196" s="196">
        <v>0.768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158</v>
      </c>
      <c r="AU196" s="202" t="s">
        <v>82</v>
      </c>
      <c r="AV196" s="13" t="s">
        <v>82</v>
      </c>
      <c r="AW196" s="13" t="s">
        <v>33</v>
      </c>
      <c r="AX196" s="13" t="s">
        <v>72</v>
      </c>
      <c r="AY196" s="202" t="s">
        <v>145</v>
      </c>
    </row>
    <row r="197" spans="2:51" s="13" customFormat="1" ht="11.25">
      <c r="B197" s="192"/>
      <c r="C197" s="193"/>
      <c r="D197" s="186" t="s">
        <v>158</v>
      </c>
      <c r="E197" s="194" t="s">
        <v>19</v>
      </c>
      <c r="F197" s="195" t="s">
        <v>1200</v>
      </c>
      <c r="G197" s="193"/>
      <c r="H197" s="196">
        <v>0.768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158</v>
      </c>
      <c r="AU197" s="202" t="s">
        <v>82</v>
      </c>
      <c r="AV197" s="13" t="s">
        <v>82</v>
      </c>
      <c r="AW197" s="13" t="s">
        <v>33</v>
      </c>
      <c r="AX197" s="13" t="s">
        <v>72</v>
      </c>
      <c r="AY197" s="202" t="s">
        <v>145</v>
      </c>
    </row>
    <row r="198" spans="2:51" s="13" customFormat="1" ht="11.25">
      <c r="B198" s="192"/>
      <c r="C198" s="193"/>
      <c r="D198" s="186" t="s">
        <v>158</v>
      </c>
      <c r="E198" s="194" t="s">
        <v>19</v>
      </c>
      <c r="F198" s="195" t="s">
        <v>1201</v>
      </c>
      <c r="G198" s="193"/>
      <c r="H198" s="196">
        <v>0.768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158</v>
      </c>
      <c r="AU198" s="202" t="s">
        <v>82</v>
      </c>
      <c r="AV198" s="13" t="s">
        <v>82</v>
      </c>
      <c r="AW198" s="13" t="s">
        <v>33</v>
      </c>
      <c r="AX198" s="13" t="s">
        <v>72</v>
      </c>
      <c r="AY198" s="202" t="s">
        <v>145</v>
      </c>
    </row>
    <row r="199" spans="2:51" s="13" customFormat="1" ht="11.25">
      <c r="B199" s="192"/>
      <c r="C199" s="193"/>
      <c r="D199" s="186" t="s">
        <v>158</v>
      </c>
      <c r="E199" s="194" t="s">
        <v>19</v>
      </c>
      <c r="F199" s="195" t="s">
        <v>1202</v>
      </c>
      <c r="G199" s="193"/>
      <c r="H199" s="196">
        <v>1.488</v>
      </c>
      <c r="I199" s="197"/>
      <c r="J199" s="193"/>
      <c r="K199" s="193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158</v>
      </c>
      <c r="AU199" s="202" t="s">
        <v>82</v>
      </c>
      <c r="AV199" s="13" t="s">
        <v>82</v>
      </c>
      <c r="AW199" s="13" t="s">
        <v>33</v>
      </c>
      <c r="AX199" s="13" t="s">
        <v>72</v>
      </c>
      <c r="AY199" s="202" t="s">
        <v>145</v>
      </c>
    </row>
    <row r="200" spans="2:51" s="13" customFormat="1" ht="11.25">
      <c r="B200" s="192"/>
      <c r="C200" s="193"/>
      <c r="D200" s="186" t="s">
        <v>158</v>
      </c>
      <c r="E200" s="194" t="s">
        <v>19</v>
      </c>
      <c r="F200" s="195" t="s">
        <v>1203</v>
      </c>
      <c r="G200" s="193"/>
      <c r="H200" s="196">
        <v>1.056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158</v>
      </c>
      <c r="AU200" s="202" t="s">
        <v>82</v>
      </c>
      <c r="AV200" s="13" t="s">
        <v>82</v>
      </c>
      <c r="AW200" s="13" t="s">
        <v>33</v>
      </c>
      <c r="AX200" s="13" t="s">
        <v>72</v>
      </c>
      <c r="AY200" s="202" t="s">
        <v>145</v>
      </c>
    </row>
    <row r="201" spans="2:51" s="13" customFormat="1" ht="11.25">
      <c r="B201" s="192"/>
      <c r="C201" s="193"/>
      <c r="D201" s="186" t="s">
        <v>158</v>
      </c>
      <c r="E201" s="194" t="s">
        <v>19</v>
      </c>
      <c r="F201" s="195" t="s">
        <v>1204</v>
      </c>
      <c r="G201" s="193"/>
      <c r="H201" s="196">
        <v>0.768</v>
      </c>
      <c r="I201" s="197"/>
      <c r="J201" s="193"/>
      <c r="K201" s="193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158</v>
      </c>
      <c r="AU201" s="202" t="s">
        <v>82</v>
      </c>
      <c r="AV201" s="13" t="s">
        <v>82</v>
      </c>
      <c r="AW201" s="13" t="s">
        <v>33</v>
      </c>
      <c r="AX201" s="13" t="s">
        <v>72</v>
      </c>
      <c r="AY201" s="202" t="s">
        <v>145</v>
      </c>
    </row>
    <row r="202" spans="2:51" s="13" customFormat="1" ht="11.25">
      <c r="B202" s="192"/>
      <c r="C202" s="193"/>
      <c r="D202" s="186" t="s">
        <v>158</v>
      </c>
      <c r="E202" s="194" t="s">
        <v>19</v>
      </c>
      <c r="F202" s="195" t="s">
        <v>1205</v>
      </c>
      <c r="G202" s="193"/>
      <c r="H202" s="196">
        <v>0.768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158</v>
      </c>
      <c r="AU202" s="202" t="s">
        <v>82</v>
      </c>
      <c r="AV202" s="13" t="s">
        <v>82</v>
      </c>
      <c r="AW202" s="13" t="s">
        <v>33</v>
      </c>
      <c r="AX202" s="13" t="s">
        <v>72</v>
      </c>
      <c r="AY202" s="202" t="s">
        <v>145</v>
      </c>
    </row>
    <row r="203" spans="2:51" s="13" customFormat="1" ht="11.25">
      <c r="B203" s="192"/>
      <c r="C203" s="193"/>
      <c r="D203" s="186" t="s">
        <v>158</v>
      </c>
      <c r="E203" s="194" t="s">
        <v>19</v>
      </c>
      <c r="F203" s="195" t="s">
        <v>1206</v>
      </c>
      <c r="G203" s="193"/>
      <c r="H203" s="196">
        <v>0.768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158</v>
      </c>
      <c r="AU203" s="202" t="s">
        <v>82</v>
      </c>
      <c r="AV203" s="13" t="s">
        <v>82</v>
      </c>
      <c r="AW203" s="13" t="s">
        <v>33</v>
      </c>
      <c r="AX203" s="13" t="s">
        <v>72</v>
      </c>
      <c r="AY203" s="202" t="s">
        <v>145</v>
      </c>
    </row>
    <row r="204" spans="2:51" s="13" customFormat="1" ht="11.25">
      <c r="B204" s="192"/>
      <c r="C204" s="193"/>
      <c r="D204" s="186" t="s">
        <v>158</v>
      </c>
      <c r="E204" s="194" t="s">
        <v>19</v>
      </c>
      <c r="F204" s="195" t="s">
        <v>1207</v>
      </c>
      <c r="G204" s="193"/>
      <c r="H204" s="196">
        <v>0.768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158</v>
      </c>
      <c r="AU204" s="202" t="s">
        <v>82</v>
      </c>
      <c r="AV204" s="13" t="s">
        <v>82</v>
      </c>
      <c r="AW204" s="13" t="s">
        <v>33</v>
      </c>
      <c r="AX204" s="13" t="s">
        <v>72</v>
      </c>
      <c r="AY204" s="202" t="s">
        <v>145</v>
      </c>
    </row>
    <row r="205" spans="2:51" s="13" customFormat="1" ht="11.25">
      <c r="B205" s="192"/>
      <c r="C205" s="193"/>
      <c r="D205" s="186" t="s">
        <v>158</v>
      </c>
      <c r="E205" s="194" t="s">
        <v>19</v>
      </c>
      <c r="F205" s="195" t="s">
        <v>1208</v>
      </c>
      <c r="G205" s="193"/>
      <c r="H205" s="196">
        <v>0.768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158</v>
      </c>
      <c r="AU205" s="202" t="s">
        <v>82</v>
      </c>
      <c r="AV205" s="13" t="s">
        <v>82</v>
      </c>
      <c r="AW205" s="13" t="s">
        <v>33</v>
      </c>
      <c r="AX205" s="13" t="s">
        <v>72</v>
      </c>
      <c r="AY205" s="202" t="s">
        <v>145</v>
      </c>
    </row>
    <row r="206" spans="2:51" s="13" customFormat="1" ht="11.25">
      <c r="B206" s="192"/>
      <c r="C206" s="193"/>
      <c r="D206" s="186" t="s">
        <v>158</v>
      </c>
      <c r="E206" s="194" t="s">
        <v>19</v>
      </c>
      <c r="F206" s="195" t="s">
        <v>1209</v>
      </c>
      <c r="G206" s="193"/>
      <c r="H206" s="196">
        <v>0.768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158</v>
      </c>
      <c r="AU206" s="202" t="s">
        <v>82</v>
      </c>
      <c r="AV206" s="13" t="s">
        <v>82</v>
      </c>
      <c r="AW206" s="13" t="s">
        <v>33</v>
      </c>
      <c r="AX206" s="13" t="s">
        <v>72</v>
      </c>
      <c r="AY206" s="202" t="s">
        <v>145</v>
      </c>
    </row>
    <row r="207" spans="2:51" s="13" customFormat="1" ht="11.25">
      <c r="B207" s="192"/>
      <c r="C207" s="193"/>
      <c r="D207" s="186" t="s">
        <v>158</v>
      </c>
      <c r="E207" s="194" t="s">
        <v>19</v>
      </c>
      <c r="F207" s="195" t="s">
        <v>1210</v>
      </c>
      <c r="G207" s="193"/>
      <c r="H207" s="196">
        <v>1.056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158</v>
      </c>
      <c r="AU207" s="202" t="s">
        <v>82</v>
      </c>
      <c r="AV207" s="13" t="s">
        <v>82</v>
      </c>
      <c r="AW207" s="13" t="s">
        <v>33</v>
      </c>
      <c r="AX207" s="13" t="s">
        <v>72</v>
      </c>
      <c r="AY207" s="202" t="s">
        <v>145</v>
      </c>
    </row>
    <row r="208" spans="2:51" s="13" customFormat="1" ht="11.25">
      <c r="B208" s="192"/>
      <c r="C208" s="193"/>
      <c r="D208" s="186" t="s">
        <v>158</v>
      </c>
      <c r="E208" s="194" t="s">
        <v>19</v>
      </c>
      <c r="F208" s="195" t="s">
        <v>1211</v>
      </c>
      <c r="G208" s="193"/>
      <c r="H208" s="196">
        <v>0.384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158</v>
      </c>
      <c r="AU208" s="202" t="s">
        <v>82</v>
      </c>
      <c r="AV208" s="13" t="s">
        <v>82</v>
      </c>
      <c r="AW208" s="13" t="s">
        <v>33</v>
      </c>
      <c r="AX208" s="13" t="s">
        <v>72</v>
      </c>
      <c r="AY208" s="202" t="s">
        <v>145</v>
      </c>
    </row>
    <row r="209" spans="2:51" s="13" customFormat="1" ht="11.25">
      <c r="B209" s="192"/>
      <c r="C209" s="193"/>
      <c r="D209" s="186" t="s">
        <v>158</v>
      </c>
      <c r="E209" s="194" t="s">
        <v>19</v>
      </c>
      <c r="F209" s="195" t="s">
        <v>1212</v>
      </c>
      <c r="G209" s="193"/>
      <c r="H209" s="196">
        <v>0.528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158</v>
      </c>
      <c r="AU209" s="202" t="s">
        <v>82</v>
      </c>
      <c r="AV209" s="13" t="s">
        <v>82</v>
      </c>
      <c r="AW209" s="13" t="s">
        <v>33</v>
      </c>
      <c r="AX209" s="13" t="s">
        <v>72</v>
      </c>
      <c r="AY209" s="202" t="s">
        <v>145</v>
      </c>
    </row>
    <row r="210" spans="2:51" s="13" customFormat="1" ht="11.25">
      <c r="B210" s="192"/>
      <c r="C210" s="193"/>
      <c r="D210" s="186" t="s">
        <v>158</v>
      </c>
      <c r="E210" s="194" t="s">
        <v>19</v>
      </c>
      <c r="F210" s="195" t="s">
        <v>1213</v>
      </c>
      <c r="G210" s="193"/>
      <c r="H210" s="196">
        <v>0.768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158</v>
      </c>
      <c r="AU210" s="202" t="s">
        <v>82</v>
      </c>
      <c r="AV210" s="13" t="s">
        <v>82</v>
      </c>
      <c r="AW210" s="13" t="s">
        <v>33</v>
      </c>
      <c r="AX210" s="13" t="s">
        <v>72</v>
      </c>
      <c r="AY210" s="202" t="s">
        <v>145</v>
      </c>
    </row>
    <row r="211" spans="2:51" s="13" customFormat="1" ht="11.25">
      <c r="B211" s="192"/>
      <c r="C211" s="193"/>
      <c r="D211" s="186" t="s">
        <v>158</v>
      </c>
      <c r="E211" s="194" t="s">
        <v>19</v>
      </c>
      <c r="F211" s="195" t="s">
        <v>1214</v>
      </c>
      <c r="G211" s="193"/>
      <c r="H211" s="196">
        <v>0.768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158</v>
      </c>
      <c r="AU211" s="202" t="s">
        <v>82</v>
      </c>
      <c r="AV211" s="13" t="s">
        <v>82</v>
      </c>
      <c r="AW211" s="13" t="s">
        <v>33</v>
      </c>
      <c r="AX211" s="13" t="s">
        <v>72</v>
      </c>
      <c r="AY211" s="202" t="s">
        <v>145</v>
      </c>
    </row>
    <row r="212" spans="2:51" s="13" customFormat="1" ht="11.25">
      <c r="B212" s="192"/>
      <c r="C212" s="193"/>
      <c r="D212" s="186" t="s">
        <v>158</v>
      </c>
      <c r="E212" s="194" t="s">
        <v>19</v>
      </c>
      <c r="F212" s="195" t="s">
        <v>1215</v>
      </c>
      <c r="G212" s="193"/>
      <c r="H212" s="196">
        <v>0.768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158</v>
      </c>
      <c r="AU212" s="202" t="s">
        <v>82</v>
      </c>
      <c r="AV212" s="13" t="s">
        <v>82</v>
      </c>
      <c r="AW212" s="13" t="s">
        <v>33</v>
      </c>
      <c r="AX212" s="13" t="s">
        <v>72</v>
      </c>
      <c r="AY212" s="202" t="s">
        <v>145</v>
      </c>
    </row>
    <row r="213" spans="2:51" s="13" customFormat="1" ht="11.25">
      <c r="B213" s="192"/>
      <c r="C213" s="193"/>
      <c r="D213" s="186" t="s">
        <v>158</v>
      </c>
      <c r="E213" s="194" t="s">
        <v>19</v>
      </c>
      <c r="F213" s="195" t="s">
        <v>1216</v>
      </c>
      <c r="G213" s="193"/>
      <c r="H213" s="196">
        <v>0.768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158</v>
      </c>
      <c r="AU213" s="202" t="s">
        <v>82</v>
      </c>
      <c r="AV213" s="13" t="s">
        <v>82</v>
      </c>
      <c r="AW213" s="13" t="s">
        <v>33</v>
      </c>
      <c r="AX213" s="13" t="s">
        <v>72</v>
      </c>
      <c r="AY213" s="202" t="s">
        <v>145</v>
      </c>
    </row>
    <row r="214" spans="2:51" s="13" customFormat="1" ht="11.25">
      <c r="B214" s="192"/>
      <c r="C214" s="193"/>
      <c r="D214" s="186" t="s">
        <v>158</v>
      </c>
      <c r="E214" s="194" t="s">
        <v>19</v>
      </c>
      <c r="F214" s="195" t="s">
        <v>1217</v>
      </c>
      <c r="G214" s="193"/>
      <c r="H214" s="196">
        <v>0.768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158</v>
      </c>
      <c r="AU214" s="202" t="s">
        <v>82</v>
      </c>
      <c r="AV214" s="13" t="s">
        <v>82</v>
      </c>
      <c r="AW214" s="13" t="s">
        <v>33</v>
      </c>
      <c r="AX214" s="13" t="s">
        <v>72</v>
      </c>
      <c r="AY214" s="202" t="s">
        <v>145</v>
      </c>
    </row>
    <row r="215" spans="2:51" s="13" customFormat="1" ht="11.25">
      <c r="B215" s="192"/>
      <c r="C215" s="193"/>
      <c r="D215" s="186" t="s">
        <v>158</v>
      </c>
      <c r="E215" s="194" t="s">
        <v>19</v>
      </c>
      <c r="F215" s="195" t="s">
        <v>1218</v>
      </c>
      <c r="G215" s="193"/>
      <c r="H215" s="196">
        <v>0.768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158</v>
      </c>
      <c r="AU215" s="202" t="s">
        <v>82</v>
      </c>
      <c r="AV215" s="13" t="s">
        <v>82</v>
      </c>
      <c r="AW215" s="13" t="s">
        <v>33</v>
      </c>
      <c r="AX215" s="13" t="s">
        <v>72</v>
      </c>
      <c r="AY215" s="202" t="s">
        <v>145</v>
      </c>
    </row>
    <row r="216" spans="2:51" s="13" customFormat="1" ht="11.25">
      <c r="B216" s="192"/>
      <c r="C216" s="193"/>
      <c r="D216" s="186" t="s">
        <v>158</v>
      </c>
      <c r="E216" s="194" t="s">
        <v>19</v>
      </c>
      <c r="F216" s="195" t="s">
        <v>1219</v>
      </c>
      <c r="G216" s="193"/>
      <c r="H216" s="196">
        <v>0.768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158</v>
      </c>
      <c r="AU216" s="202" t="s">
        <v>82</v>
      </c>
      <c r="AV216" s="13" t="s">
        <v>82</v>
      </c>
      <c r="AW216" s="13" t="s">
        <v>33</v>
      </c>
      <c r="AX216" s="13" t="s">
        <v>72</v>
      </c>
      <c r="AY216" s="202" t="s">
        <v>145</v>
      </c>
    </row>
    <row r="217" spans="2:51" s="13" customFormat="1" ht="11.25">
      <c r="B217" s="192"/>
      <c r="C217" s="193"/>
      <c r="D217" s="186" t="s">
        <v>158</v>
      </c>
      <c r="E217" s="194" t="s">
        <v>19</v>
      </c>
      <c r="F217" s="195" t="s">
        <v>1220</v>
      </c>
      <c r="G217" s="193"/>
      <c r="H217" s="196">
        <v>0.528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158</v>
      </c>
      <c r="AU217" s="202" t="s">
        <v>82</v>
      </c>
      <c r="AV217" s="13" t="s">
        <v>82</v>
      </c>
      <c r="AW217" s="13" t="s">
        <v>33</v>
      </c>
      <c r="AX217" s="13" t="s">
        <v>72</v>
      </c>
      <c r="AY217" s="202" t="s">
        <v>145</v>
      </c>
    </row>
    <row r="218" spans="1:65" s="2" customFormat="1" ht="14.45" customHeight="1">
      <c r="A218" s="34"/>
      <c r="B218" s="35"/>
      <c r="C218" s="173" t="s">
        <v>220</v>
      </c>
      <c r="D218" s="173" t="s">
        <v>147</v>
      </c>
      <c r="E218" s="174" t="s">
        <v>1221</v>
      </c>
      <c r="F218" s="175" t="s">
        <v>1222</v>
      </c>
      <c r="G218" s="176" t="s">
        <v>352</v>
      </c>
      <c r="H218" s="177">
        <v>41.15</v>
      </c>
      <c r="I218" s="178"/>
      <c r="J218" s="179">
        <f>ROUND(I218*H218,2)</f>
        <v>0</v>
      </c>
      <c r="K218" s="175" t="s">
        <v>151</v>
      </c>
      <c r="L218" s="39"/>
      <c r="M218" s="180" t="s">
        <v>19</v>
      </c>
      <c r="N218" s="181" t="s">
        <v>43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152</v>
      </c>
      <c r="AT218" s="184" t="s">
        <v>147</v>
      </c>
      <c r="AU218" s="184" t="s">
        <v>82</v>
      </c>
      <c r="AY218" s="17" t="s">
        <v>145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80</v>
      </c>
      <c r="BK218" s="185">
        <f>ROUND(I218*H218,2)</f>
        <v>0</v>
      </c>
      <c r="BL218" s="17" t="s">
        <v>152</v>
      </c>
      <c r="BM218" s="184" t="s">
        <v>1223</v>
      </c>
    </row>
    <row r="219" spans="1:47" s="2" customFormat="1" ht="11.25">
      <c r="A219" s="34"/>
      <c r="B219" s="35"/>
      <c r="C219" s="36"/>
      <c r="D219" s="186" t="s">
        <v>154</v>
      </c>
      <c r="E219" s="36"/>
      <c r="F219" s="187" t="s">
        <v>1224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154</v>
      </c>
      <c r="AU219" s="17" t="s">
        <v>82</v>
      </c>
    </row>
    <row r="220" spans="2:51" s="14" customFormat="1" ht="11.25">
      <c r="B220" s="217"/>
      <c r="C220" s="218"/>
      <c r="D220" s="186" t="s">
        <v>158</v>
      </c>
      <c r="E220" s="219" t="s">
        <v>19</v>
      </c>
      <c r="F220" s="220" t="s">
        <v>1225</v>
      </c>
      <c r="G220" s="218"/>
      <c r="H220" s="219" t="s">
        <v>19</v>
      </c>
      <c r="I220" s="221"/>
      <c r="J220" s="218"/>
      <c r="K220" s="218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158</v>
      </c>
      <c r="AU220" s="226" t="s">
        <v>82</v>
      </c>
      <c r="AV220" s="14" t="s">
        <v>80</v>
      </c>
      <c r="AW220" s="14" t="s">
        <v>33</v>
      </c>
      <c r="AX220" s="14" t="s">
        <v>72</v>
      </c>
      <c r="AY220" s="226" t="s">
        <v>145</v>
      </c>
    </row>
    <row r="221" spans="2:51" s="13" customFormat="1" ht="11.25">
      <c r="B221" s="192"/>
      <c r="C221" s="193"/>
      <c r="D221" s="186" t="s">
        <v>158</v>
      </c>
      <c r="E221" s="194" t="s">
        <v>19</v>
      </c>
      <c r="F221" s="195" t="s">
        <v>1226</v>
      </c>
      <c r="G221" s="193"/>
      <c r="H221" s="196">
        <v>7.182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158</v>
      </c>
      <c r="AU221" s="202" t="s">
        <v>82</v>
      </c>
      <c r="AV221" s="13" t="s">
        <v>82</v>
      </c>
      <c r="AW221" s="13" t="s">
        <v>33</v>
      </c>
      <c r="AX221" s="13" t="s">
        <v>72</v>
      </c>
      <c r="AY221" s="202" t="s">
        <v>145</v>
      </c>
    </row>
    <row r="222" spans="2:51" s="13" customFormat="1" ht="11.25">
      <c r="B222" s="192"/>
      <c r="C222" s="193"/>
      <c r="D222" s="186" t="s">
        <v>158</v>
      </c>
      <c r="E222" s="194" t="s">
        <v>19</v>
      </c>
      <c r="F222" s="195" t="s">
        <v>1227</v>
      </c>
      <c r="G222" s="193"/>
      <c r="H222" s="196">
        <v>7.182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158</v>
      </c>
      <c r="AU222" s="202" t="s">
        <v>82</v>
      </c>
      <c r="AV222" s="13" t="s">
        <v>82</v>
      </c>
      <c r="AW222" s="13" t="s">
        <v>33</v>
      </c>
      <c r="AX222" s="13" t="s">
        <v>72</v>
      </c>
      <c r="AY222" s="202" t="s">
        <v>145</v>
      </c>
    </row>
    <row r="223" spans="2:51" s="13" customFormat="1" ht="11.25">
      <c r="B223" s="192"/>
      <c r="C223" s="193"/>
      <c r="D223" s="186" t="s">
        <v>158</v>
      </c>
      <c r="E223" s="194" t="s">
        <v>19</v>
      </c>
      <c r="F223" s="195" t="s">
        <v>1228</v>
      </c>
      <c r="G223" s="193"/>
      <c r="H223" s="196">
        <v>6.703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158</v>
      </c>
      <c r="AU223" s="202" t="s">
        <v>82</v>
      </c>
      <c r="AV223" s="13" t="s">
        <v>82</v>
      </c>
      <c r="AW223" s="13" t="s">
        <v>33</v>
      </c>
      <c r="AX223" s="13" t="s">
        <v>72</v>
      </c>
      <c r="AY223" s="202" t="s">
        <v>145</v>
      </c>
    </row>
    <row r="224" spans="2:51" s="13" customFormat="1" ht="11.25">
      <c r="B224" s="192"/>
      <c r="C224" s="193"/>
      <c r="D224" s="186" t="s">
        <v>158</v>
      </c>
      <c r="E224" s="194" t="s">
        <v>19</v>
      </c>
      <c r="F224" s="195" t="s">
        <v>1229</v>
      </c>
      <c r="G224" s="193"/>
      <c r="H224" s="196">
        <v>7.847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158</v>
      </c>
      <c r="AU224" s="202" t="s">
        <v>82</v>
      </c>
      <c r="AV224" s="13" t="s">
        <v>82</v>
      </c>
      <c r="AW224" s="13" t="s">
        <v>33</v>
      </c>
      <c r="AX224" s="13" t="s">
        <v>72</v>
      </c>
      <c r="AY224" s="202" t="s">
        <v>145</v>
      </c>
    </row>
    <row r="225" spans="2:51" s="13" customFormat="1" ht="11.25">
      <c r="B225" s="192"/>
      <c r="C225" s="193"/>
      <c r="D225" s="186" t="s">
        <v>158</v>
      </c>
      <c r="E225" s="194" t="s">
        <v>19</v>
      </c>
      <c r="F225" s="195" t="s">
        <v>1230</v>
      </c>
      <c r="G225" s="193"/>
      <c r="H225" s="196">
        <v>3.192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158</v>
      </c>
      <c r="AU225" s="202" t="s">
        <v>82</v>
      </c>
      <c r="AV225" s="13" t="s">
        <v>82</v>
      </c>
      <c r="AW225" s="13" t="s">
        <v>33</v>
      </c>
      <c r="AX225" s="13" t="s">
        <v>72</v>
      </c>
      <c r="AY225" s="202" t="s">
        <v>145</v>
      </c>
    </row>
    <row r="226" spans="2:51" s="13" customFormat="1" ht="11.25">
      <c r="B226" s="192"/>
      <c r="C226" s="193"/>
      <c r="D226" s="186" t="s">
        <v>158</v>
      </c>
      <c r="E226" s="194" t="s">
        <v>19</v>
      </c>
      <c r="F226" s="195" t="s">
        <v>1231</v>
      </c>
      <c r="G226" s="193"/>
      <c r="H226" s="196">
        <v>3.724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158</v>
      </c>
      <c r="AU226" s="202" t="s">
        <v>82</v>
      </c>
      <c r="AV226" s="13" t="s">
        <v>82</v>
      </c>
      <c r="AW226" s="13" t="s">
        <v>33</v>
      </c>
      <c r="AX226" s="13" t="s">
        <v>72</v>
      </c>
      <c r="AY226" s="202" t="s">
        <v>145</v>
      </c>
    </row>
    <row r="227" spans="2:51" s="13" customFormat="1" ht="11.25">
      <c r="B227" s="192"/>
      <c r="C227" s="193"/>
      <c r="D227" s="186" t="s">
        <v>158</v>
      </c>
      <c r="E227" s="194" t="s">
        <v>19</v>
      </c>
      <c r="F227" s="195" t="s">
        <v>1232</v>
      </c>
      <c r="G227" s="193"/>
      <c r="H227" s="196">
        <v>5.32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158</v>
      </c>
      <c r="AU227" s="202" t="s">
        <v>82</v>
      </c>
      <c r="AV227" s="13" t="s">
        <v>82</v>
      </c>
      <c r="AW227" s="13" t="s">
        <v>33</v>
      </c>
      <c r="AX227" s="13" t="s">
        <v>72</v>
      </c>
      <c r="AY227" s="202" t="s">
        <v>145</v>
      </c>
    </row>
    <row r="228" spans="1:65" s="2" customFormat="1" ht="14.45" customHeight="1">
      <c r="A228" s="34"/>
      <c r="B228" s="35"/>
      <c r="C228" s="173" t="s">
        <v>226</v>
      </c>
      <c r="D228" s="230" t="s">
        <v>147</v>
      </c>
      <c r="E228" s="174" t="s">
        <v>1233</v>
      </c>
      <c r="F228" s="175" t="s">
        <v>1234</v>
      </c>
      <c r="G228" s="176" t="s">
        <v>150</v>
      </c>
      <c r="H228" s="177">
        <v>251.772</v>
      </c>
      <c r="I228" s="178"/>
      <c r="J228" s="179">
        <f>ROUND(I228*H228,2)</f>
        <v>0</v>
      </c>
      <c r="K228" s="175" t="s">
        <v>151</v>
      </c>
      <c r="L228" s="39"/>
      <c r="M228" s="180" t="s">
        <v>19</v>
      </c>
      <c r="N228" s="181" t="s">
        <v>43</v>
      </c>
      <c r="O228" s="64"/>
      <c r="P228" s="182">
        <f>O228*H228</f>
        <v>0</v>
      </c>
      <c r="Q228" s="182">
        <v>0.00144</v>
      </c>
      <c r="R228" s="182">
        <f>Q228*H228</f>
        <v>0.36255168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152</v>
      </c>
      <c r="AT228" s="184" t="s">
        <v>147</v>
      </c>
      <c r="AU228" s="184" t="s">
        <v>82</v>
      </c>
      <c r="AY228" s="17" t="s">
        <v>145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80</v>
      </c>
      <c r="BK228" s="185">
        <f>ROUND(I228*H228,2)</f>
        <v>0</v>
      </c>
      <c r="BL228" s="17" t="s">
        <v>152</v>
      </c>
      <c r="BM228" s="184" t="s">
        <v>1235</v>
      </c>
    </row>
    <row r="229" spans="1:47" s="2" customFormat="1" ht="11.25">
      <c r="A229" s="34"/>
      <c r="B229" s="35"/>
      <c r="C229" s="36"/>
      <c r="D229" s="186" t="s">
        <v>154</v>
      </c>
      <c r="E229" s="36"/>
      <c r="F229" s="187" t="s">
        <v>1236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154</v>
      </c>
      <c r="AU229" s="17" t="s">
        <v>82</v>
      </c>
    </row>
    <row r="230" spans="2:51" s="14" customFormat="1" ht="11.25">
      <c r="B230" s="217"/>
      <c r="C230" s="218"/>
      <c r="D230" s="186" t="s">
        <v>158</v>
      </c>
      <c r="E230" s="219" t="s">
        <v>19</v>
      </c>
      <c r="F230" s="220" t="s">
        <v>1237</v>
      </c>
      <c r="G230" s="218"/>
      <c r="H230" s="219" t="s">
        <v>19</v>
      </c>
      <c r="I230" s="221"/>
      <c r="J230" s="218"/>
      <c r="K230" s="218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158</v>
      </c>
      <c r="AU230" s="226" t="s">
        <v>82</v>
      </c>
      <c r="AV230" s="14" t="s">
        <v>80</v>
      </c>
      <c r="AW230" s="14" t="s">
        <v>33</v>
      </c>
      <c r="AX230" s="14" t="s">
        <v>72</v>
      </c>
      <c r="AY230" s="226" t="s">
        <v>145</v>
      </c>
    </row>
    <row r="231" spans="2:51" s="13" customFormat="1" ht="11.25">
      <c r="B231" s="192"/>
      <c r="C231" s="193"/>
      <c r="D231" s="186" t="s">
        <v>158</v>
      </c>
      <c r="E231" s="194" t="s">
        <v>19</v>
      </c>
      <c r="F231" s="195" t="s">
        <v>1238</v>
      </c>
      <c r="G231" s="193"/>
      <c r="H231" s="196">
        <v>157.44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158</v>
      </c>
      <c r="AU231" s="202" t="s">
        <v>82</v>
      </c>
      <c r="AV231" s="13" t="s">
        <v>82</v>
      </c>
      <c r="AW231" s="13" t="s">
        <v>33</v>
      </c>
      <c r="AX231" s="13" t="s">
        <v>72</v>
      </c>
      <c r="AY231" s="202" t="s">
        <v>145</v>
      </c>
    </row>
    <row r="232" spans="2:51" s="14" customFormat="1" ht="11.25">
      <c r="B232" s="217"/>
      <c r="C232" s="218"/>
      <c r="D232" s="186" t="s">
        <v>158</v>
      </c>
      <c r="E232" s="219" t="s">
        <v>19</v>
      </c>
      <c r="F232" s="220" t="s">
        <v>1225</v>
      </c>
      <c r="G232" s="218"/>
      <c r="H232" s="219" t="s">
        <v>19</v>
      </c>
      <c r="I232" s="221"/>
      <c r="J232" s="218"/>
      <c r="K232" s="218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158</v>
      </c>
      <c r="AU232" s="226" t="s">
        <v>82</v>
      </c>
      <c r="AV232" s="14" t="s">
        <v>80</v>
      </c>
      <c r="AW232" s="14" t="s">
        <v>33</v>
      </c>
      <c r="AX232" s="14" t="s">
        <v>72</v>
      </c>
      <c r="AY232" s="226" t="s">
        <v>145</v>
      </c>
    </row>
    <row r="233" spans="2:51" s="13" customFormat="1" ht="11.25">
      <c r="B233" s="192"/>
      <c r="C233" s="193"/>
      <c r="D233" s="186" t="s">
        <v>158</v>
      </c>
      <c r="E233" s="194" t="s">
        <v>19</v>
      </c>
      <c r="F233" s="195" t="s">
        <v>1239</v>
      </c>
      <c r="G233" s="193"/>
      <c r="H233" s="196">
        <v>17.78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158</v>
      </c>
      <c r="AU233" s="202" t="s">
        <v>82</v>
      </c>
      <c r="AV233" s="13" t="s">
        <v>82</v>
      </c>
      <c r="AW233" s="13" t="s">
        <v>4</v>
      </c>
      <c r="AX233" s="13" t="s">
        <v>72</v>
      </c>
      <c r="AY233" s="202" t="s">
        <v>145</v>
      </c>
    </row>
    <row r="234" spans="2:51" s="13" customFormat="1" ht="11.25">
      <c r="B234" s="192"/>
      <c r="C234" s="193"/>
      <c r="D234" s="186" t="s">
        <v>158</v>
      </c>
      <c r="E234" s="194" t="s">
        <v>19</v>
      </c>
      <c r="F234" s="195" t="s">
        <v>1240</v>
      </c>
      <c r="G234" s="193"/>
      <c r="H234" s="196">
        <v>17.78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158</v>
      </c>
      <c r="AU234" s="202" t="s">
        <v>82</v>
      </c>
      <c r="AV234" s="13" t="s">
        <v>82</v>
      </c>
      <c r="AW234" s="13" t="s">
        <v>33</v>
      </c>
      <c r="AX234" s="13" t="s">
        <v>72</v>
      </c>
      <c r="AY234" s="202" t="s">
        <v>145</v>
      </c>
    </row>
    <row r="235" spans="2:51" s="13" customFormat="1" ht="11.25">
      <c r="B235" s="192"/>
      <c r="C235" s="193"/>
      <c r="D235" s="186" t="s">
        <v>158</v>
      </c>
      <c r="E235" s="194" t="s">
        <v>19</v>
      </c>
      <c r="F235" s="195" t="s">
        <v>1241</v>
      </c>
      <c r="G235" s="193"/>
      <c r="H235" s="196">
        <v>16.772</v>
      </c>
      <c r="I235" s="197"/>
      <c r="J235" s="193"/>
      <c r="K235" s="193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158</v>
      </c>
      <c r="AU235" s="202" t="s">
        <v>82</v>
      </c>
      <c r="AV235" s="13" t="s">
        <v>82</v>
      </c>
      <c r="AW235" s="13" t="s">
        <v>33</v>
      </c>
      <c r="AX235" s="13" t="s">
        <v>72</v>
      </c>
      <c r="AY235" s="202" t="s">
        <v>145</v>
      </c>
    </row>
    <row r="236" spans="2:51" s="13" customFormat="1" ht="11.25">
      <c r="B236" s="192"/>
      <c r="C236" s="193"/>
      <c r="D236" s="186" t="s">
        <v>158</v>
      </c>
      <c r="E236" s="194" t="s">
        <v>19</v>
      </c>
      <c r="F236" s="195" t="s">
        <v>1242</v>
      </c>
      <c r="G236" s="193"/>
      <c r="H236" s="196">
        <v>19.18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158</v>
      </c>
      <c r="AU236" s="202" t="s">
        <v>82</v>
      </c>
      <c r="AV236" s="13" t="s">
        <v>82</v>
      </c>
      <c r="AW236" s="13" t="s">
        <v>33</v>
      </c>
      <c r="AX236" s="13" t="s">
        <v>72</v>
      </c>
      <c r="AY236" s="202" t="s">
        <v>145</v>
      </c>
    </row>
    <row r="237" spans="2:51" s="13" customFormat="1" ht="11.25">
      <c r="B237" s="192"/>
      <c r="C237" s="193"/>
      <c r="D237" s="186" t="s">
        <v>158</v>
      </c>
      <c r="E237" s="194" t="s">
        <v>19</v>
      </c>
      <c r="F237" s="195" t="s">
        <v>1243</v>
      </c>
      <c r="G237" s="193"/>
      <c r="H237" s="196">
        <v>8.05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158</v>
      </c>
      <c r="AU237" s="202" t="s">
        <v>82</v>
      </c>
      <c r="AV237" s="13" t="s">
        <v>82</v>
      </c>
      <c r="AW237" s="13" t="s">
        <v>33</v>
      </c>
      <c r="AX237" s="13" t="s">
        <v>72</v>
      </c>
      <c r="AY237" s="202" t="s">
        <v>145</v>
      </c>
    </row>
    <row r="238" spans="2:51" s="13" customFormat="1" ht="11.25">
      <c r="B238" s="192"/>
      <c r="C238" s="193"/>
      <c r="D238" s="186" t="s">
        <v>158</v>
      </c>
      <c r="E238" s="194" t="s">
        <v>19</v>
      </c>
      <c r="F238" s="195" t="s">
        <v>1244</v>
      </c>
      <c r="G238" s="193"/>
      <c r="H238" s="196">
        <v>7.84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158</v>
      </c>
      <c r="AU238" s="202" t="s">
        <v>82</v>
      </c>
      <c r="AV238" s="13" t="s">
        <v>82</v>
      </c>
      <c r="AW238" s="13" t="s">
        <v>33</v>
      </c>
      <c r="AX238" s="13" t="s">
        <v>72</v>
      </c>
      <c r="AY238" s="202" t="s">
        <v>145</v>
      </c>
    </row>
    <row r="239" spans="2:51" s="13" customFormat="1" ht="11.25">
      <c r="B239" s="192"/>
      <c r="C239" s="193"/>
      <c r="D239" s="186" t="s">
        <v>158</v>
      </c>
      <c r="E239" s="194" t="s">
        <v>19</v>
      </c>
      <c r="F239" s="195" t="s">
        <v>1245</v>
      </c>
      <c r="G239" s="193"/>
      <c r="H239" s="196">
        <v>6.93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158</v>
      </c>
      <c r="AU239" s="202" t="s">
        <v>82</v>
      </c>
      <c r="AV239" s="13" t="s">
        <v>82</v>
      </c>
      <c r="AW239" s="13" t="s">
        <v>33</v>
      </c>
      <c r="AX239" s="13" t="s">
        <v>72</v>
      </c>
      <c r="AY239" s="202" t="s">
        <v>145</v>
      </c>
    </row>
    <row r="240" spans="1:65" s="2" customFormat="1" ht="14.45" customHeight="1">
      <c r="A240" s="34"/>
      <c r="B240" s="35"/>
      <c r="C240" s="173" t="s">
        <v>232</v>
      </c>
      <c r="D240" s="230" t="s">
        <v>147</v>
      </c>
      <c r="E240" s="174" t="s">
        <v>1246</v>
      </c>
      <c r="F240" s="175" t="s">
        <v>1247</v>
      </c>
      <c r="G240" s="176" t="s">
        <v>150</v>
      </c>
      <c r="H240" s="177">
        <v>251.772</v>
      </c>
      <c r="I240" s="178"/>
      <c r="J240" s="179">
        <f>ROUND(I240*H240,2)</f>
        <v>0</v>
      </c>
      <c r="K240" s="175" t="s">
        <v>151</v>
      </c>
      <c r="L240" s="39"/>
      <c r="M240" s="180" t="s">
        <v>19</v>
      </c>
      <c r="N240" s="181" t="s">
        <v>43</v>
      </c>
      <c r="O240" s="64"/>
      <c r="P240" s="182">
        <f>O240*H240</f>
        <v>0</v>
      </c>
      <c r="Q240" s="182">
        <v>4E-05</v>
      </c>
      <c r="R240" s="182">
        <f>Q240*H240</f>
        <v>0.01007088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152</v>
      </c>
      <c r="AT240" s="184" t="s">
        <v>147</v>
      </c>
      <c r="AU240" s="184" t="s">
        <v>82</v>
      </c>
      <c r="AY240" s="17" t="s">
        <v>145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80</v>
      </c>
      <c r="BK240" s="185">
        <f>ROUND(I240*H240,2)</f>
        <v>0</v>
      </c>
      <c r="BL240" s="17" t="s">
        <v>152</v>
      </c>
      <c r="BM240" s="184" t="s">
        <v>1248</v>
      </c>
    </row>
    <row r="241" spans="1:47" s="2" customFormat="1" ht="11.25">
      <c r="A241" s="34"/>
      <c r="B241" s="35"/>
      <c r="C241" s="36"/>
      <c r="D241" s="186" t="s">
        <v>154</v>
      </c>
      <c r="E241" s="36"/>
      <c r="F241" s="187" t="s">
        <v>1249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154</v>
      </c>
      <c r="AU241" s="17" t="s">
        <v>82</v>
      </c>
    </row>
    <row r="242" spans="1:65" s="2" customFormat="1" ht="14.45" customHeight="1">
      <c r="A242" s="34"/>
      <c r="B242" s="35"/>
      <c r="C242" s="173" t="s">
        <v>8</v>
      </c>
      <c r="D242" s="173" t="s">
        <v>147</v>
      </c>
      <c r="E242" s="174" t="s">
        <v>1250</v>
      </c>
      <c r="F242" s="175" t="s">
        <v>1251</v>
      </c>
      <c r="G242" s="176" t="s">
        <v>308</v>
      </c>
      <c r="H242" s="177">
        <v>4.938</v>
      </c>
      <c r="I242" s="178"/>
      <c r="J242" s="179">
        <f>ROUND(I242*H242,2)</f>
        <v>0</v>
      </c>
      <c r="K242" s="175" t="s">
        <v>151</v>
      </c>
      <c r="L242" s="39"/>
      <c r="M242" s="180" t="s">
        <v>19</v>
      </c>
      <c r="N242" s="181" t="s">
        <v>43</v>
      </c>
      <c r="O242" s="64"/>
      <c r="P242" s="182">
        <f>O242*H242</f>
        <v>0</v>
      </c>
      <c r="Q242" s="182">
        <v>1.03822</v>
      </c>
      <c r="R242" s="182">
        <f>Q242*H242</f>
        <v>5.126730359999999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152</v>
      </c>
      <c r="AT242" s="184" t="s">
        <v>147</v>
      </c>
      <c r="AU242" s="184" t="s">
        <v>82</v>
      </c>
      <c r="AY242" s="17" t="s">
        <v>145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80</v>
      </c>
      <c r="BK242" s="185">
        <f>ROUND(I242*H242,2)</f>
        <v>0</v>
      </c>
      <c r="BL242" s="17" t="s">
        <v>152</v>
      </c>
      <c r="BM242" s="184" t="s">
        <v>1252</v>
      </c>
    </row>
    <row r="243" spans="1:47" s="2" customFormat="1" ht="11.25">
      <c r="A243" s="34"/>
      <c r="B243" s="35"/>
      <c r="C243" s="36"/>
      <c r="D243" s="186" t="s">
        <v>154</v>
      </c>
      <c r="E243" s="36"/>
      <c r="F243" s="187" t="s">
        <v>1253</v>
      </c>
      <c r="G243" s="36"/>
      <c r="H243" s="36"/>
      <c r="I243" s="188"/>
      <c r="J243" s="36"/>
      <c r="K243" s="36"/>
      <c r="L243" s="39"/>
      <c r="M243" s="189"/>
      <c r="N243" s="190"/>
      <c r="O243" s="64"/>
      <c r="P243" s="64"/>
      <c r="Q243" s="64"/>
      <c r="R243" s="64"/>
      <c r="S243" s="64"/>
      <c r="T243" s="6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154</v>
      </c>
      <c r="AU243" s="17" t="s">
        <v>82</v>
      </c>
    </row>
    <row r="244" spans="2:51" s="13" customFormat="1" ht="22.5">
      <c r="B244" s="192"/>
      <c r="C244" s="193"/>
      <c r="D244" s="186" t="s">
        <v>158</v>
      </c>
      <c r="E244" s="194" t="s">
        <v>19</v>
      </c>
      <c r="F244" s="195" t="s">
        <v>1254</v>
      </c>
      <c r="G244" s="193"/>
      <c r="H244" s="196">
        <v>4.938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158</v>
      </c>
      <c r="AU244" s="202" t="s">
        <v>82</v>
      </c>
      <c r="AV244" s="13" t="s">
        <v>82</v>
      </c>
      <c r="AW244" s="13" t="s">
        <v>33</v>
      </c>
      <c r="AX244" s="13" t="s">
        <v>72</v>
      </c>
      <c r="AY244" s="202" t="s">
        <v>145</v>
      </c>
    </row>
    <row r="245" spans="1:65" s="2" customFormat="1" ht="14.45" customHeight="1">
      <c r="A245" s="34"/>
      <c r="B245" s="35"/>
      <c r="C245" s="173" t="s">
        <v>241</v>
      </c>
      <c r="D245" s="230" t="s">
        <v>147</v>
      </c>
      <c r="E245" s="174" t="s">
        <v>1255</v>
      </c>
      <c r="F245" s="175" t="s">
        <v>1256</v>
      </c>
      <c r="G245" s="176" t="s">
        <v>352</v>
      </c>
      <c r="H245" s="177">
        <v>32.016</v>
      </c>
      <c r="I245" s="178"/>
      <c r="J245" s="179">
        <f>ROUND(I245*H245,2)</f>
        <v>0</v>
      </c>
      <c r="K245" s="175" t="s">
        <v>151</v>
      </c>
      <c r="L245" s="39"/>
      <c r="M245" s="180" t="s">
        <v>19</v>
      </c>
      <c r="N245" s="181" t="s">
        <v>43</v>
      </c>
      <c r="O245" s="64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4" t="s">
        <v>152</v>
      </c>
      <c r="AT245" s="184" t="s">
        <v>147</v>
      </c>
      <c r="AU245" s="184" t="s">
        <v>82</v>
      </c>
      <c r="AY245" s="17" t="s">
        <v>145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7" t="s">
        <v>80</v>
      </c>
      <c r="BK245" s="185">
        <f>ROUND(I245*H245,2)</f>
        <v>0</v>
      </c>
      <c r="BL245" s="17" t="s">
        <v>152</v>
      </c>
      <c r="BM245" s="184" t="s">
        <v>1257</v>
      </c>
    </row>
    <row r="246" spans="1:47" s="2" customFormat="1" ht="11.25">
      <c r="A246" s="34"/>
      <c r="B246" s="35"/>
      <c r="C246" s="36"/>
      <c r="D246" s="186" t="s">
        <v>154</v>
      </c>
      <c r="E246" s="36"/>
      <c r="F246" s="187" t="s">
        <v>1258</v>
      </c>
      <c r="G246" s="36"/>
      <c r="H246" s="36"/>
      <c r="I246" s="188"/>
      <c r="J246" s="36"/>
      <c r="K246" s="36"/>
      <c r="L246" s="39"/>
      <c r="M246" s="189"/>
      <c r="N246" s="190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154</v>
      </c>
      <c r="AU246" s="17" t="s">
        <v>82</v>
      </c>
    </row>
    <row r="247" spans="2:51" s="14" customFormat="1" ht="11.25">
      <c r="B247" s="217"/>
      <c r="C247" s="218"/>
      <c r="D247" s="186" t="s">
        <v>158</v>
      </c>
      <c r="E247" s="219" t="s">
        <v>19</v>
      </c>
      <c r="F247" s="220" t="s">
        <v>1259</v>
      </c>
      <c r="G247" s="218"/>
      <c r="H247" s="219" t="s">
        <v>19</v>
      </c>
      <c r="I247" s="221"/>
      <c r="J247" s="218"/>
      <c r="K247" s="218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158</v>
      </c>
      <c r="AU247" s="226" t="s">
        <v>82</v>
      </c>
      <c r="AV247" s="14" t="s">
        <v>80</v>
      </c>
      <c r="AW247" s="14" t="s">
        <v>33</v>
      </c>
      <c r="AX247" s="14" t="s">
        <v>72</v>
      </c>
      <c r="AY247" s="226" t="s">
        <v>145</v>
      </c>
    </row>
    <row r="248" spans="2:51" s="13" customFormat="1" ht="11.25">
      <c r="B248" s="192"/>
      <c r="C248" s="193"/>
      <c r="D248" s="186" t="s">
        <v>158</v>
      </c>
      <c r="E248" s="194" t="s">
        <v>19</v>
      </c>
      <c r="F248" s="195" t="s">
        <v>1260</v>
      </c>
      <c r="G248" s="193"/>
      <c r="H248" s="196">
        <v>24.36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158</v>
      </c>
      <c r="AU248" s="202" t="s">
        <v>82</v>
      </c>
      <c r="AV248" s="13" t="s">
        <v>82</v>
      </c>
      <c r="AW248" s="13" t="s">
        <v>33</v>
      </c>
      <c r="AX248" s="13" t="s">
        <v>72</v>
      </c>
      <c r="AY248" s="202" t="s">
        <v>145</v>
      </c>
    </row>
    <row r="249" spans="2:51" s="14" customFormat="1" ht="11.25">
      <c r="B249" s="217"/>
      <c r="C249" s="218"/>
      <c r="D249" s="186" t="s">
        <v>158</v>
      </c>
      <c r="E249" s="219" t="s">
        <v>19</v>
      </c>
      <c r="F249" s="220" t="s">
        <v>1261</v>
      </c>
      <c r="G249" s="218"/>
      <c r="H249" s="219" t="s">
        <v>19</v>
      </c>
      <c r="I249" s="221"/>
      <c r="J249" s="218"/>
      <c r="K249" s="218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158</v>
      </c>
      <c r="AU249" s="226" t="s">
        <v>82</v>
      </c>
      <c r="AV249" s="14" t="s">
        <v>80</v>
      </c>
      <c r="AW249" s="14" t="s">
        <v>33</v>
      </c>
      <c r="AX249" s="14" t="s">
        <v>72</v>
      </c>
      <c r="AY249" s="226" t="s">
        <v>145</v>
      </c>
    </row>
    <row r="250" spans="2:51" s="13" customFormat="1" ht="11.25">
      <c r="B250" s="192"/>
      <c r="C250" s="193"/>
      <c r="D250" s="186" t="s">
        <v>158</v>
      </c>
      <c r="E250" s="194" t="s">
        <v>19</v>
      </c>
      <c r="F250" s="195" t="s">
        <v>1262</v>
      </c>
      <c r="G250" s="193"/>
      <c r="H250" s="196">
        <v>7.656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158</v>
      </c>
      <c r="AU250" s="202" t="s">
        <v>82</v>
      </c>
      <c r="AV250" s="13" t="s">
        <v>82</v>
      </c>
      <c r="AW250" s="13" t="s">
        <v>33</v>
      </c>
      <c r="AX250" s="13" t="s">
        <v>72</v>
      </c>
      <c r="AY250" s="202" t="s">
        <v>145</v>
      </c>
    </row>
    <row r="251" spans="1:65" s="2" customFormat="1" ht="14.45" customHeight="1">
      <c r="A251" s="34"/>
      <c r="B251" s="35"/>
      <c r="C251" s="173" t="s">
        <v>246</v>
      </c>
      <c r="D251" s="230" t="s">
        <v>147</v>
      </c>
      <c r="E251" s="174" t="s">
        <v>1263</v>
      </c>
      <c r="F251" s="175" t="s">
        <v>1264</v>
      </c>
      <c r="G251" s="176" t="s">
        <v>150</v>
      </c>
      <c r="H251" s="177">
        <v>118.98</v>
      </c>
      <c r="I251" s="178"/>
      <c r="J251" s="179">
        <f>ROUND(I251*H251,2)</f>
        <v>0</v>
      </c>
      <c r="K251" s="175" t="s">
        <v>151</v>
      </c>
      <c r="L251" s="39"/>
      <c r="M251" s="180" t="s">
        <v>19</v>
      </c>
      <c r="N251" s="181" t="s">
        <v>43</v>
      </c>
      <c r="O251" s="64"/>
      <c r="P251" s="182">
        <f>O251*H251</f>
        <v>0</v>
      </c>
      <c r="Q251" s="182">
        <v>0.00144</v>
      </c>
      <c r="R251" s="182">
        <f>Q251*H251</f>
        <v>0.17133120000000002</v>
      </c>
      <c r="S251" s="182">
        <v>0</v>
      </c>
      <c r="T251" s="18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4" t="s">
        <v>152</v>
      </c>
      <c r="AT251" s="184" t="s">
        <v>147</v>
      </c>
      <c r="AU251" s="184" t="s">
        <v>82</v>
      </c>
      <c r="AY251" s="17" t="s">
        <v>145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7" t="s">
        <v>80</v>
      </c>
      <c r="BK251" s="185">
        <f>ROUND(I251*H251,2)</f>
        <v>0</v>
      </c>
      <c r="BL251" s="17" t="s">
        <v>152</v>
      </c>
      <c r="BM251" s="184" t="s">
        <v>1265</v>
      </c>
    </row>
    <row r="252" spans="1:47" s="2" customFormat="1" ht="11.25">
      <c r="A252" s="34"/>
      <c r="B252" s="35"/>
      <c r="C252" s="36"/>
      <c r="D252" s="186" t="s">
        <v>154</v>
      </c>
      <c r="E252" s="36"/>
      <c r="F252" s="187" t="s">
        <v>1266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154</v>
      </c>
      <c r="AU252" s="17" t="s">
        <v>82</v>
      </c>
    </row>
    <row r="253" spans="2:51" s="14" customFormat="1" ht="11.25">
      <c r="B253" s="217"/>
      <c r="C253" s="218"/>
      <c r="D253" s="186" t="s">
        <v>158</v>
      </c>
      <c r="E253" s="219" t="s">
        <v>19</v>
      </c>
      <c r="F253" s="220" t="s">
        <v>1267</v>
      </c>
      <c r="G253" s="218"/>
      <c r="H253" s="219" t="s">
        <v>19</v>
      </c>
      <c r="I253" s="221"/>
      <c r="J253" s="218"/>
      <c r="K253" s="218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158</v>
      </c>
      <c r="AU253" s="226" t="s">
        <v>82</v>
      </c>
      <c r="AV253" s="14" t="s">
        <v>80</v>
      </c>
      <c r="AW253" s="14" t="s">
        <v>33</v>
      </c>
      <c r="AX253" s="14" t="s">
        <v>72</v>
      </c>
      <c r="AY253" s="226" t="s">
        <v>145</v>
      </c>
    </row>
    <row r="254" spans="2:51" s="13" customFormat="1" ht="11.25">
      <c r="B254" s="192"/>
      <c r="C254" s="193"/>
      <c r="D254" s="186" t="s">
        <v>158</v>
      </c>
      <c r="E254" s="194" t="s">
        <v>19</v>
      </c>
      <c r="F254" s="195" t="s">
        <v>1268</v>
      </c>
      <c r="G254" s="193"/>
      <c r="H254" s="196">
        <v>118.98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158</v>
      </c>
      <c r="AU254" s="202" t="s">
        <v>82</v>
      </c>
      <c r="AV254" s="13" t="s">
        <v>82</v>
      </c>
      <c r="AW254" s="13" t="s">
        <v>33</v>
      </c>
      <c r="AX254" s="13" t="s">
        <v>72</v>
      </c>
      <c r="AY254" s="202" t="s">
        <v>145</v>
      </c>
    </row>
    <row r="255" spans="1:65" s="2" customFormat="1" ht="14.45" customHeight="1">
      <c r="A255" s="34"/>
      <c r="B255" s="35"/>
      <c r="C255" s="173" t="s">
        <v>251</v>
      </c>
      <c r="D255" s="230" t="s">
        <v>147</v>
      </c>
      <c r="E255" s="174" t="s">
        <v>1269</v>
      </c>
      <c r="F255" s="175" t="s">
        <v>1270</v>
      </c>
      <c r="G255" s="176" t="s">
        <v>150</v>
      </c>
      <c r="H255" s="177">
        <v>118.98</v>
      </c>
      <c r="I255" s="178"/>
      <c r="J255" s="179">
        <f>ROUND(I255*H255,2)</f>
        <v>0</v>
      </c>
      <c r="K255" s="175" t="s">
        <v>151</v>
      </c>
      <c r="L255" s="39"/>
      <c r="M255" s="180" t="s">
        <v>19</v>
      </c>
      <c r="N255" s="181" t="s">
        <v>43</v>
      </c>
      <c r="O255" s="64"/>
      <c r="P255" s="182">
        <f>O255*H255</f>
        <v>0</v>
      </c>
      <c r="Q255" s="182">
        <v>4E-05</v>
      </c>
      <c r="R255" s="182">
        <f>Q255*H255</f>
        <v>0.004759200000000001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152</v>
      </c>
      <c r="AT255" s="184" t="s">
        <v>147</v>
      </c>
      <c r="AU255" s="184" t="s">
        <v>82</v>
      </c>
      <c r="AY255" s="17" t="s">
        <v>145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80</v>
      </c>
      <c r="BK255" s="185">
        <f>ROUND(I255*H255,2)</f>
        <v>0</v>
      </c>
      <c r="BL255" s="17" t="s">
        <v>152</v>
      </c>
      <c r="BM255" s="184" t="s">
        <v>1271</v>
      </c>
    </row>
    <row r="256" spans="1:47" s="2" customFormat="1" ht="11.25">
      <c r="A256" s="34"/>
      <c r="B256" s="35"/>
      <c r="C256" s="36"/>
      <c r="D256" s="186" t="s">
        <v>154</v>
      </c>
      <c r="E256" s="36"/>
      <c r="F256" s="187" t="s">
        <v>1272</v>
      </c>
      <c r="G256" s="36"/>
      <c r="H256" s="36"/>
      <c r="I256" s="188"/>
      <c r="J256" s="36"/>
      <c r="K256" s="36"/>
      <c r="L256" s="39"/>
      <c r="M256" s="189"/>
      <c r="N256" s="190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154</v>
      </c>
      <c r="AU256" s="17" t="s">
        <v>82</v>
      </c>
    </row>
    <row r="257" spans="1:65" s="2" customFormat="1" ht="14.45" customHeight="1">
      <c r="A257" s="34"/>
      <c r="B257" s="35"/>
      <c r="C257" s="173" t="s">
        <v>256</v>
      </c>
      <c r="D257" s="230" t="s">
        <v>147</v>
      </c>
      <c r="E257" s="174" t="s">
        <v>1273</v>
      </c>
      <c r="F257" s="175" t="s">
        <v>1274</v>
      </c>
      <c r="G257" s="176" t="s">
        <v>308</v>
      </c>
      <c r="H257" s="177">
        <v>3.842</v>
      </c>
      <c r="I257" s="178"/>
      <c r="J257" s="179">
        <f>ROUND(I257*H257,2)</f>
        <v>0</v>
      </c>
      <c r="K257" s="175" t="s">
        <v>151</v>
      </c>
      <c r="L257" s="39"/>
      <c r="M257" s="180" t="s">
        <v>19</v>
      </c>
      <c r="N257" s="181" t="s">
        <v>43</v>
      </c>
      <c r="O257" s="64"/>
      <c r="P257" s="182">
        <f>O257*H257</f>
        <v>0</v>
      </c>
      <c r="Q257" s="182">
        <v>1.03822</v>
      </c>
      <c r="R257" s="182">
        <f>Q257*H257</f>
        <v>3.9888412399999997</v>
      </c>
      <c r="S257" s="182">
        <v>0</v>
      </c>
      <c r="T257" s="183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4" t="s">
        <v>152</v>
      </c>
      <c r="AT257" s="184" t="s">
        <v>147</v>
      </c>
      <c r="AU257" s="184" t="s">
        <v>82</v>
      </c>
      <c r="AY257" s="17" t="s">
        <v>145</v>
      </c>
      <c r="BE257" s="185">
        <f>IF(N257="základní",J257,0)</f>
        <v>0</v>
      </c>
      <c r="BF257" s="185">
        <f>IF(N257="snížená",J257,0)</f>
        <v>0</v>
      </c>
      <c r="BG257" s="185">
        <f>IF(N257="zákl. přenesená",J257,0)</f>
        <v>0</v>
      </c>
      <c r="BH257" s="185">
        <f>IF(N257="sníž. přenesená",J257,0)</f>
        <v>0</v>
      </c>
      <c r="BI257" s="185">
        <f>IF(N257="nulová",J257,0)</f>
        <v>0</v>
      </c>
      <c r="BJ257" s="17" t="s">
        <v>80</v>
      </c>
      <c r="BK257" s="185">
        <f>ROUND(I257*H257,2)</f>
        <v>0</v>
      </c>
      <c r="BL257" s="17" t="s">
        <v>152</v>
      </c>
      <c r="BM257" s="184" t="s">
        <v>1275</v>
      </c>
    </row>
    <row r="258" spans="1:47" s="2" customFormat="1" ht="11.25">
      <c r="A258" s="34"/>
      <c r="B258" s="35"/>
      <c r="C258" s="36"/>
      <c r="D258" s="186" t="s">
        <v>154</v>
      </c>
      <c r="E258" s="36"/>
      <c r="F258" s="187" t="s">
        <v>1276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154</v>
      </c>
      <c r="AU258" s="17" t="s">
        <v>82</v>
      </c>
    </row>
    <row r="259" spans="2:51" s="13" customFormat="1" ht="22.5">
      <c r="B259" s="192"/>
      <c r="C259" s="193"/>
      <c r="D259" s="186" t="s">
        <v>158</v>
      </c>
      <c r="E259" s="194" t="s">
        <v>19</v>
      </c>
      <c r="F259" s="195" t="s">
        <v>1277</v>
      </c>
      <c r="G259" s="193"/>
      <c r="H259" s="196">
        <v>3.842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158</v>
      </c>
      <c r="AU259" s="202" t="s">
        <v>82</v>
      </c>
      <c r="AV259" s="13" t="s">
        <v>82</v>
      </c>
      <c r="AW259" s="13" t="s">
        <v>33</v>
      </c>
      <c r="AX259" s="13" t="s">
        <v>72</v>
      </c>
      <c r="AY259" s="202" t="s">
        <v>145</v>
      </c>
    </row>
    <row r="260" spans="2:63" s="12" customFormat="1" ht="22.9" customHeight="1">
      <c r="B260" s="157"/>
      <c r="C260" s="158"/>
      <c r="D260" s="159" t="s">
        <v>71</v>
      </c>
      <c r="E260" s="171" t="s">
        <v>165</v>
      </c>
      <c r="F260" s="171" t="s">
        <v>436</v>
      </c>
      <c r="G260" s="158"/>
      <c r="H260" s="158"/>
      <c r="I260" s="161"/>
      <c r="J260" s="172">
        <f>BK260</f>
        <v>0</v>
      </c>
      <c r="K260" s="158"/>
      <c r="L260" s="163"/>
      <c r="M260" s="164"/>
      <c r="N260" s="165"/>
      <c r="O260" s="165"/>
      <c r="P260" s="166">
        <f>SUM(P261:P313)</f>
        <v>0</v>
      </c>
      <c r="Q260" s="165"/>
      <c r="R260" s="166">
        <f>SUM(R261:R313)</f>
        <v>12.391622210000001</v>
      </c>
      <c r="S260" s="165"/>
      <c r="T260" s="167">
        <f>SUM(T261:T313)</f>
        <v>0</v>
      </c>
      <c r="AR260" s="168" t="s">
        <v>80</v>
      </c>
      <c r="AT260" s="169" t="s">
        <v>71</v>
      </c>
      <c r="AU260" s="169" t="s">
        <v>80</v>
      </c>
      <c r="AY260" s="168" t="s">
        <v>145</v>
      </c>
      <c r="BK260" s="170">
        <f>SUM(BK261:BK313)</f>
        <v>0</v>
      </c>
    </row>
    <row r="261" spans="1:65" s="2" customFormat="1" ht="14.45" customHeight="1">
      <c r="A261" s="34"/>
      <c r="B261" s="35"/>
      <c r="C261" s="173" t="s">
        <v>261</v>
      </c>
      <c r="D261" s="173" t="s">
        <v>147</v>
      </c>
      <c r="E261" s="174" t="s">
        <v>1278</v>
      </c>
      <c r="F261" s="175" t="s">
        <v>1279</v>
      </c>
      <c r="G261" s="176" t="s">
        <v>352</v>
      </c>
      <c r="H261" s="177">
        <v>7.685</v>
      </c>
      <c r="I261" s="178"/>
      <c r="J261" s="179">
        <f>ROUND(I261*H261,2)</f>
        <v>0</v>
      </c>
      <c r="K261" s="175" t="s">
        <v>151</v>
      </c>
      <c r="L261" s="39"/>
      <c r="M261" s="180" t="s">
        <v>19</v>
      </c>
      <c r="N261" s="181" t="s">
        <v>43</v>
      </c>
      <c r="O261" s="64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152</v>
      </c>
      <c r="AT261" s="184" t="s">
        <v>147</v>
      </c>
      <c r="AU261" s="184" t="s">
        <v>82</v>
      </c>
      <c r="AY261" s="17" t="s">
        <v>145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80</v>
      </c>
      <c r="BK261" s="185">
        <f>ROUND(I261*H261,2)</f>
        <v>0</v>
      </c>
      <c r="BL261" s="17" t="s">
        <v>152</v>
      </c>
      <c r="BM261" s="184" t="s">
        <v>1280</v>
      </c>
    </row>
    <row r="262" spans="1:47" s="2" customFormat="1" ht="11.25">
      <c r="A262" s="34"/>
      <c r="B262" s="35"/>
      <c r="C262" s="36"/>
      <c r="D262" s="186" t="s">
        <v>154</v>
      </c>
      <c r="E262" s="36"/>
      <c r="F262" s="187" t="s">
        <v>1281</v>
      </c>
      <c r="G262" s="36"/>
      <c r="H262" s="36"/>
      <c r="I262" s="188"/>
      <c r="J262" s="36"/>
      <c r="K262" s="36"/>
      <c r="L262" s="39"/>
      <c r="M262" s="189"/>
      <c r="N262" s="190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154</v>
      </c>
      <c r="AU262" s="17" t="s">
        <v>82</v>
      </c>
    </row>
    <row r="263" spans="2:51" s="14" customFormat="1" ht="11.25">
      <c r="B263" s="217"/>
      <c r="C263" s="218"/>
      <c r="D263" s="186" t="s">
        <v>158</v>
      </c>
      <c r="E263" s="219" t="s">
        <v>19</v>
      </c>
      <c r="F263" s="220" t="s">
        <v>1282</v>
      </c>
      <c r="G263" s="218"/>
      <c r="H263" s="219" t="s">
        <v>19</v>
      </c>
      <c r="I263" s="221"/>
      <c r="J263" s="218"/>
      <c r="K263" s="218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158</v>
      </c>
      <c r="AU263" s="226" t="s">
        <v>82</v>
      </c>
      <c r="AV263" s="14" t="s">
        <v>80</v>
      </c>
      <c r="AW263" s="14" t="s">
        <v>33</v>
      </c>
      <c r="AX263" s="14" t="s">
        <v>72</v>
      </c>
      <c r="AY263" s="226" t="s">
        <v>145</v>
      </c>
    </row>
    <row r="264" spans="2:51" s="13" customFormat="1" ht="11.25">
      <c r="B264" s="192"/>
      <c r="C264" s="193"/>
      <c r="D264" s="186" t="s">
        <v>158</v>
      </c>
      <c r="E264" s="194" t="s">
        <v>19</v>
      </c>
      <c r="F264" s="195" t="s">
        <v>1283</v>
      </c>
      <c r="G264" s="193"/>
      <c r="H264" s="196">
        <v>1.35</v>
      </c>
      <c r="I264" s="197"/>
      <c r="J264" s="193"/>
      <c r="K264" s="193"/>
      <c r="L264" s="198"/>
      <c r="M264" s="199"/>
      <c r="N264" s="200"/>
      <c r="O264" s="200"/>
      <c r="P264" s="200"/>
      <c r="Q264" s="200"/>
      <c r="R264" s="200"/>
      <c r="S264" s="200"/>
      <c r="T264" s="201"/>
      <c r="AT264" s="202" t="s">
        <v>158</v>
      </c>
      <c r="AU264" s="202" t="s">
        <v>82</v>
      </c>
      <c r="AV264" s="13" t="s">
        <v>82</v>
      </c>
      <c r="AW264" s="13" t="s">
        <v>33</v>
      </c>
      <c r="AX264" s="13" t="s">
        <v>72</v>
      </c>
      <c r="AY264" s="202" t="s">
        <v>145</v>
      </c>
    </row>
    <row r="265" spans="2:51" s="13" customFormat="1" ht="11.25">
      <c r="B265" s="192"/>
      <c r="C265" s="193"/>
      <c r="D265" s="186" t="s">
        <v>158</v>
      </c>
      <c r="E265" s="194" t="s">
        <v>19</v>
      </c>
      <c r="F265" s="195" t="s">
        <v>1284</v>
      </c>
      <c r="G265" s="193"/>
      <c r="H265" s="196">
        <v>1.35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158</v>
      </c>
      <c r="AU265" s="202" t="s">
        <v>82</v>
      </c>
      <c r="AV265" s="13" t="s">
        <v>82</v>
      </c>
      <c r="AW265" s="13" t="s">
        <v>33</v>
      </c>
      <c r="AX265" s="13" t="s">
        <v>72</v>
      </c>
      <c r="AY265" s="202" t="s">
        <v>145</v>
      </c>
    </row>
    <row r="266" spans="2:51" s="13" customFormat="1" ht="11.25">
      <c r="B266" s="192"/>
      <c r="C266" s="193"/>
      <c r="D266" s="186" t="s">
        <v>158</v>
      </c>
      <c r="E266" s="194" t="s">
        <v>19</v>
      </c>
      <c r="F266" s="195" t="s">
        <v>1285</v>
      </c>
      <c r="G266" s="193"/>
      <c r="H266" s="196">
        <v>1.26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158</v>
      </c>
      <c r="AU266" s="202" t="s">
        <v>82</v>
      </c>
      <c r="AV266" s="13" t="s">
        <v>82</v>
      </c>
      <c r="AW266" s="13" t="s">
        <v>33</v>
      </c>
      <c r="AX266" s="13" t="s">
        <v>72</v>
      </c>
      <c r="AY266" s="202" t="s">
        <v>145</v>
      </c>
    </row>
    <row r="267" spans="2:51" s="13" customFormat="1" ht="11.25">
      <c r="B267" s="192"/>
      <c r="C267" s="193"/>
      <c r="D267" s="186" t="s">
        <v>158</v>
      </c>
      <c r="E267" s="194" t="s">
        <v>19</v>
      </c>
      <c r="F267" s="195" t="s">
        <v>1286</v>
      </c>
      <c r="G267" s="193"/>
      <c r="H267" s="196">
        <v>1.475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158</v>
      </c>
      <c r="AU267" s="202" t="s">
        <v>82</v>
      </c>
      <c r="AV267" s="13" t="s">
        <v>82</v>
      </c>
      <c r="AW267" s="13" t="s">
        <v>33</v>
      </c>
      <c r="AX267" s="13" t="s">
        <v>72</v>
      </c>
      <c r="AY267" s="202" t="s">
        <v>145</v>
      </c>
    </row>
    <row r="268" spans="2:51" s="13" customFormat="1" ht="11.25">
      <c r="B268" s="192"/>
      <c r="C268" s="193"/>
      <c r="D268" s="186" t="s">
        <v>158</v>
      </c>
      <c r="E268" s="194" t="s">
        <v>19</v>
      </c>
      <c r="F268" s="195" t="s">
        <v>1287</v>
      </c>
      <c r="G268" s="193"/>
      <c r="H268" s="196">
        <v>0.6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158</v>
      </c>
      <c r="AU268" s="202" t="s">
        <v>82</v>
      </c>
      <c r="AV268" s="13" t="s">
        <v>82</v>
      </c>
      <c r="AW268" s="13" t="s">
        <v>33</v>
      </c>
      <c r="AX268" s="13" t="s">
        <v>72</v>
      </c>
      <c r="AY268" s="202" t="s">
        <v>145</v>
      </c>
    </row>
    <row r="269" spans="2:51" s="13" customFormat="1" ht="11.25">
      <c r="B269" s="192"/>
      <c r="C269" s="193"/>
      <c r="D269" s="186" t="s">
        <v>158</v>
      </c>
      <c r="E269" s="194" t="s">
        <v>19</v>
      </c>
      <c r="F269" s="195" t="s">
        <v>1288</v>
      </c>
      <c r="G269" s="193"/>
      <c r="H269" s="196">
        <v>0.65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158</v>
      </c>
      <c r="AU269" s="202" t="s">
        <v>82</v>
      </c>
      <c r="AV269" s="13" t="s">
        <v>82</v>
      </c>
      <c r="AW269" s="13" t="s">
        <v>33</v>
      </c>
      <c r="AX269" s="13" t="s">
        <v>72</v>
      </c>
      <c r="AY269" s="202" t="s">
        <v>145</v>
      </c>
    </row>
    <row r="270" spans="2:51" s="13" customFormat="1" ht="11.25">
      <c r="B270" s="192"/>
      <c r="C270" s="193"/>
      <c r="D270" s="186" t="s">
        <v>158</v>
      </c>
      <c r="E270" s="194" t="s">
        <v>19</v>
      </c>
      <c r="F270" s="195" t="s">
        <v>1289</v>
      </c>
      <c r="G270" s="193"/>
      <c r="H270" s="196">
        <v>1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158</v>
      </c>
      <c r="AU270" s="202" t="s">
        <v>82</v>
      </c>
      <c r="AV270" s="13" t="s">
        <v>82</v>
      </c>
      <c r="AW270" s="13" t="s">
        <v>33</v>
      </c>
      <c r="AX270" s="13" t="s">
        <v>72</v>
      </c>
      <c r="AY270" s="202" t="s">
        <v>145</v>
      </c>
    </row>
    <row r="271" spans="1:65" s="2" customFormat="1" ht="14.45" customHeight="1">
      <c r="A271" s="34"/>
      <c r="B271" s="35"/>
      <c r="C271" s="173" t="s">
        <v>7</v>
      </c>
      <c r="D271" s="173" t="s">
        <v>147</v>
      </c>
      <c r="E271" s="174" t="s">
        <v>1290</v>
      </c>
      <c r="F271" s="175" t="s">
        <v>1291</v>
      </c>
      <c r="G271" s="176" t="s">
        <v>150</v>
      </c>
      <c r="H271" s="177">
        <v>33.99</v>
      </c>
      <c r="I271" s="178"/>
      <c r="J271" s="179">
        <f>ROUND(I271*H271,2)</f>
        <v>0</v>
      </c>
      <c r="K271" s="175" t="s">
        <v>151</v>
      </c>
      <c r="L271" s="39"/>
      <c r="M271" s="180" t="s">
        <v>19</v>
      </c>
      <c r="N271" s="181" t="s">
        <v>43</v>
      </c>
      <c r="O271" s="64"/>
      <c r="P271" s="182">
        <f>O271*H271</f>
        <v>0</v>
      </c>
      <c r="Q271" s="182">
        <v>0.04174</v>
      </c>
      <c r="R271" s="182">
        <f>Q271*H271</f>
        <v>1.4187426</v>
      </c>
      <c r="S271" s="182">
        <v>0</v>
      </c>
      <c r="T271" s="183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4" t="s">
        <v>152</v>
      </c>
      <c r="AT271" s="184" t="s">
        <v>147</v>
      </c>
      <c r="AU271" s="184" t="s">
        <v>82</v>
      </c>
      <c r="AY271" s="17" t="s">
        <v>145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7" t="s">
        <v>80</v>
      </c>
      <c r="BK271" s="185">
        <f>ROUND(I271*H271,2)</f>
        <v>0</v>
      </c>
      <c r="BL271" s="17" t="s">
        <v>152</v>
      </c>
      <c r="BM271" s="184" t="s">
        <v>1292</v>
      </c>
    </row>
    <row r="272" spans="1:47" s="2" customFormat="1" ht="11.25">
      <c r="A272" s="34"/>
      <c r="B272" s="35"/>
      <c r="C272" s="36"/>
      <c r="D272" s="186" t="s">
        <v>154</v>
      </c>
      <c r="E272" s="36"/>
      <c r="F272" s="187" t="s">
        <v>1293</v>
      </c>
      <c r="G272" s="36"/>
      <c r="H272" s="36"/>
      <c r="I272" s="188"/>
      <c r="J272" s="36"/>
      <c r="K272" s="36"/>
      <c r="L272" s="39"/>
      <c r="M272" s="189"/>
      <c r="N272" s="190"/>
      <c r="O272" s="64"/>
      <c r="P272" s="64"/>
      <c r="Q272" s="64"/>
      <c r="R272" s="64"/>
      <c r="S272" s="64"/>
      <c r="T272" s="6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154</v>
      </c>
      <c r="AU272" s="17" t="s">
        <v>82</v>
      </c>
    </row>
    <row r="273" spans="2:51" s="14" customFormat="1" ht="11.25">
      <c r="B273" s="217"/>
      <c r="C273" s="218"/>
      <c r="D273" s="186" t="s">
        <v>158</v>
      </c>
      <c r="E273" s="219" t="s">
        <v>19</v>
      </c>
      <c r="F273" s="220" t="s">
        <v>1282</v>
      </c>
      <c r="G273" s="218"/>
      <c r="H273" s="219" t="s">
        <v>19</v>
      </c>
      <c r="I273" s="221"/>
      <c r="J273" s="218"/>
      <c r="K273" s="218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158</v>
      </c>
      <c r="AU273" s="226" t="s">
        <v>82</v>
      </c>
      <c r="AV273" s="14" t="s">
        <v>80</v>
      </c>
      <c r="AW273" s="14" t="s">
        <v>33</v>
      </c>
      <c r="AX273" s="14" t="s">
        <v>72</v>
      </c>
      <c r="AY273" s="226" t="s">
        <v>145</v>
      </c>
    </row>
    <row r="274" spans="2:51" s="13" customFormat="1" ht="11.25">
      <c r="B274" s="192"/>
      <c r="C274" s="193"/>
      <c r="D274" s="186" t="s">
        <v>158</v>
      </c>
      <c r="E274" s="194" t="s">
        <v>19</v>
      </c>
      <c r="F274" s="195" t="s">
        <v>1294</v>
      </c>
      <c r="G274" s="193"/>
      <c r="H274" s="196">
        <v>5.9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158</v>
      </c>
      <c r="AU274" s="202" t="s">
        <v>82</v>
      </c>
      <c r="AV274" s="13" t="s">
        <v>82</v>
      </c>
      <c r="AW274" s="13" t="s">
        <v>33</v>
      </c>
      <c r="AX274" s="13" t="s">
        <v>72</v>
      </c>
      <c r="AY274" s="202" t="s">
        <v>145</v>
      </c>
    </row>
    <row r="275" spans="2:51" s="13" customFormat="1" ht="11.25">
      <c r="B275" s="192"/>
      <c r="C275" s="193"/>
      <c r="D275" s="186" t="s">
        <v>158</v>
      </c>
      <c r="E275" s="194" t="s">
        <v>19</v>
      </c>
      <c r="F275" s="195" t="s">
        <v>1295</v>
      </c>
      <c r="G275" s="193"/>
      <c r="H275" s="196">
        <v>5.9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158</v>
      </c>
      <c r="AU275" s="202" t="s">
        <v>82</v>
      </c>
      <c r="AV275" s="13" t="s">
        <v>82</v>
      </c>
      <c r="AW275" s="13" t="s">
        <v>33</v>
      </c>
      <c r="AX275" s="13" t="s">
        <v>72</v>
      </c>
      <c r="AY275" s="202" t="s">
        <v>145</v>
      </c>
    </row>
    <row r="276" spans="2:51" s="13" customFormat="1" ht="11.25">
      <c r="B276" s="192"/>
      <c r="C276" s="193"/>
      <c r="D276" s="186" t="s">
        <v>158</v>
      </c>
      <c r="E276" s="194" t="s">
        <v>19</v>
      </c>
      <c r="F276" s="195" t="s">
        <v>1296</v>
      </c>
      <c r="G276" s="193"/>
      <c r="H276" s="196">
        <v>5.54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158</v>
      </c>
      <c r="AU276" s="202" t="s">
        <v>82</v>
      </c>
      <c r="AV276" s="13" t="s">
        <v>82</v>
      </c>
      <c r="AW276" s="13" t="s">
        <v>33</v>
      </c>
      <c r="AX276" s="13" t="s">
        <v>72</v>
      </c>
      <c r="AY276" s="202" t="s">
        <v>145</v>
      </c>
    </row>
    <row r="277" spans="2:51" s="13" customFormat="1" ht="11.25">
      <c r="B277" s="192"/>
      <c r="C277" s="193"/>
      <c r="D277" s="186" t="s">
        <v>158</v>
      </c>
      <c r="E277" s="194" t="s">
        <v>19</v>
      </c>
      <c r="F277" s="195" t="s">
        <v>1297</v>
      </c>
      <c r="G277" s="193"/>
      <c r="H277" s="196">
        <v>6.4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158</v>
      </c>
      <c r="AU277" s="202" t="s">
        <v>82</v>
      </c>
      <c r="AV277" s="13" t="s">
        <v>82</v>
      </c>
      <c r="AW277" s="13" t="s">
        <v>33</v>
      </c>
      <c r="AX277" s="13" t="s">
        <v>72</v>
      </c>
      <c r="AY277" s="202" t="s">
        <v>145</v>
      </c>
    </row>
    <row r="278" spans="2:51" s="13" customFormat="1" ht="11.25">
      <c r="B278" s="192"/>
      <c r="C278" s="193"/>
      <c r="D278" s="186" t="s">
        <v>158</v>
      </c>
      <c r="E278" s="194" t="s">
        <v>19</v>
      </c>
      <c r="F278" s="195" t="s">
        <v>1298</v>
      </c>
      <c r="G278" s="193"/>
      <c r="H278" s="196">
        <v>2.65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158</v>
      </c>
      <c r="AU278" s="202" t="s">
        <v>82</v>
      </c>
      <c r="AV278" s="13" t="s">
        <v>82</v>
      </c>
      <c r="AW278" s="13" t="s">
        <v>33</v>
      </c>
      <c r="AX278" s="13" t="s">
        <v>72</v>
      </c>
      <c r="AY278" s="202" t="s">
        <v>145</v>
      </c>
    </row>
    <row r="279" spans="2:51" s="13" customFormat="1" ht="11.25">
      <c r="B279" s="192"/>
      <c r="C279" s="193"/>
      <c r="D279" s="186" t="s">
        <v>158</v>
      </c>
      <c r="E279" s="194" t="s">
        <v>19</v>
      </c>
      <c r="F279" s="195" t="s">
        <v>1299</v>
      </c>
      <c r="G279" s="193"/>
      <c r="H279" s="196">
        <v>3.1</v>
      </c>
      <c r="I279" s="197"/>
      <c r="J279" s="193"/>
      <c r="K279" s="193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158</v>
      </c>
      <c r="AU279" s="202" t="s">
        <v>82</v>
      </c>
      <c r="AV279" s="13" t="s">
        <v>82</v>
      </c>
      <c r="AW279" s="13" t="s">
        <v>33</v>
      </c>
      <c r="AX279" s="13" t="s">
        <v>72</v>
      </c>
      <c r="AY279" s="202" t="s">
        <v>145</v>
      </c>
    </row>
    <row r="280" spans="2:51" s="13" customFormat="1" ht="11.25">
      <c r="B280" s="192"/>
      <c r="C280" s="193"/>
      <c r="D280" s="186" t="s">
        <v>158</v>
      </c>
      <c r="E280" s="194" t="s">
        <v>19</v>
      </c>
      <c r="F280" s="195" t="s">
        <v>1300</v>
      </c>
      <c r="G280" s="193"/>
      <c r="H280" s="196">
        <v>4.5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158</v>
      </c>
      <c r="AU280" s="202" t="s">
        <v>82</v>
      </c>
      <c r="AV280" s="13" t="s">
        <v>82</v>
      </c>
      <c r="AW280" s="13" t="s">
        <v>33</v>
      </c>
      <c r="AX280" s="13" t="s">
        <v>72</v>
      </c>
      <c r="AY280" s="202" t="s">
        <v>145</v>
      </c>
    </row>
    <row r="281" spans="1:65" s="2" customFormat="1" ht="14.45" customHeight="1">
      <c r="A281" s="34"/>
      <c r="B281" s="35"/>
      <c r="C281" s="173" t="s">
        <v>270</v>
      </c>
      <c r="D281" s="173" t="s">
        <v>147</v>
      </c>
      <c r="E281" s="174" t="s">
        <v>1301</v>
      </c>
      <c r="F281" s="175" t="s">
        <v>1302</v>
      </c>
      <c r="G281" s="176" t="s">
        <v>150</v>
      </c>
      <c r="H281" s="177">
        <v>33.99</v>
      </c>
      <c r="I281" s="178"/>
      <c r="J281" s="179">
        <f>ROUND(I281*H281,2)</f>
        <v>0</v>
      </c>
      <c r="K281" s="175" t="s">
        <v>151</v>
      </c>
      <c r="L281" s="39"/>
      <c r="M281" s="180" t="s">
        <v>19</v>
      </c>
      <c r="N281" s="181" t="s">
        <v>43</v>
      </c>
      <c r="O281" s="64"/>
      <c r="P281" s="182">
        <f>O281*H281</f>
        <v>0</v>
      </c>
      <c r="Q281" s="182">
        <v>2E-05</v>
      </c>
      <c r="R281" s="182">
        <f>Q281*H281</f>
        <v>0.0006798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152</v>
      </c>
      <c r="AT281" s="184" t="s">
        <v>147</v>
      </c>
      <c r="AU281" s="184" t="s">
        <v>82</v>
      </c>
      <c r="AY281" s="17" t="s">
        <v>145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80</v>
      </c>
      <c r="BK281" s="185">
        <f>ROUND(I281*H281,2)</f>
        <v>0</v>
      </c>
      <c r="BL281" s="17" t="s">
        <v>152</v>
      </c>
      <c r="BM281" s="184" t="s">
        <v>1303</v>
      </c>
    </row>
    <row r="282" spans="1:47" s="2" customFormat="1" ht="11.25">
      <c r="A282" s="34"/>
      <c r="B282" s="35"/>
      <c r="C282" s="36"/>
      <c r="D282" s="186" t="s">
        <v>154</v>
      </c>
      <c r="E282" s="36"/>
      <c r="F282" s="187" t="s">
        <v>1304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154</v>
      </c>
      <c r="AU282" s="17" t="s">
        <v>82</v>
      </c>
    </row>
    <row r="283" spans="1:65" s="2" customFormat="1" ht="14.45" customHeight="1">
      <c r="A283" s="34"/>
      <c r="B283" s="35"/>
      <c r="C283" s="173" t="s">
        <v>277</v>
      </c>
      <c r="D283" s="173" t="s">
        <v>147</v>
      </c>
      <c r="E283" s="174" t="s">
        <v>1305</v>
      </c>
      <c r="F283" s="175" t="s">
        <v>1306</v>
      </c>
      <c r="G283" s="176" t="s">
        <v>308</v>
      </c>
      <c r="H283" s="177">
        <v>1.153</v>
      </c>
      <c r="I283" s="178"/>
      <c r="J283" s="179">
        <f>ROUND(I283*H283,2)</f>
        <v>0</v>
      </c>
      <c r="K283" s="175" t="s">
        <v>151</v>
      </c>
      <c r="L283" s="39"/>
      <c r="M283" s="180" t="s">
        <v>19</v>
      </c>
      <c r="N283" s="181" t="s">
        <v>43</v>
      </c>
      <c r="O283" s="64"/>
      <c r="P283" s="182">
        <f>O283*H283</f>
        <v>0</v>
      </c>
      <c r="Q283" s="182">
        <v>1.04877</v>
      </c>
      <c r="R283" s="182">
        <f>Q283*H283</f>
        <v>1.20923181</v>
      </c>
      <c r="S283" s="182">
        <v>0</v>
      </c>
      <c r="T283" s="183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4" t="s">
        <v>152</v>
      </c>
      <c r="AT283" s="184" t="s">
        <v>147</v>
      </c>
      <c r="AU283" s="184" t="s">
        <v>82</v>
      </c>
      <c r="AY283" s="17" t="s">
        <v>145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17" t="s">
        <v>80</v>
      </c>
      <c r="BK283" s="185">
        <f>ROUND(I283*H283,2)</f>
        <v>0</v>
      </c>
      <c r="BL283" s="17" t="s">
        <v>152</v>
      </c>
      <c r="BM283" s="184" t="s">
        <v>1307</v>
      </c>
    </row>
    <row r="284" spans="1:47" s="2" customFormat="1" ht="11.25">
      <c r="A284" s="34"/>
      <c r="B284" s="35"/>
      <c r="C284" s="36"/>
      <c r="D284" s="186" t="s">
        <v>154</v>
      </c>
      <c r="E284" s="36"/>
      <c r="F284" s="187" t="s">
        <v>1308</v>
      </c>
      <c r="G284" s="36"/>
      <c r="H284" s="36"/>
      <c r="I284" s="188"/>
      <c r="J284" s="36"/>
      <c r="K284" s="36"/>
      <c r="L284" s="39"/>
      <c r="M284" s="189"/>
      <c r="N284" s="190"/>
      <c r="O284" s="64"/>
      <c r="P284" s="64"/>
      <c r="Q284" s="64"/>
      <c r="R284" s="64"/>
      <c r="S284" s="64"/>
      <c r="T284" s="6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154</v>
      </c>
      <c r="AU284" s="17" t="s">
        <v>82</v>
      </c>
    </row>
    <row r="285" spans="2:51" s="13" customFormat="1" ht="11.25">
      <c r="B285" s="192"/>
      <c r="C285" s="193"/>
      <c r="D285" s="186" t="s">
        <v>158</v>
      </c>
      <c r="E285" s="194" t="s">
        <v>19</v>
      </c>
      <c r="F285" s="195" t="s">
        <v>1309</v>
      </c>
      <c r="G285" s="193"/>
      <c r="H285" s="196">
        <v>1.153</v>
      </c>
      <c r="I285" s="197"/>
      <c r="J285" s="193"/>
      <c r="K285" s="193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158</v>
      </c>
      <c r="AU285" s="202" t="s">
        <v>82</v>
      </c>
      <c r="AV285" s="13" t="s">
        <v>82</v>
      </c>
      <c r="AW285" s="13" t="s">
        <v>33</v>
      </c>
      <c r="AX285" s="13" t="s">
        <v>72</v>
      </c>
      <c r="AY285" s="202" t="s">
        <v>145</v>
      </c>
    </row>
    <row r="286" spans="1:65" s="2" customFormat="1" ht="14.45" customHeight="1">
      <c r="A286" s="34"/>
      <c r="B286" s="35"/>
      <c r="C286" s="173" t="s">
        <v>284</v>
      </c>
      <c r="D286" s="173" t="s">
        <v>147</v>
      </c>
      <c r="E286" s="174" t="s">
        <v>1310</v>
      </c>
      <c r="F286" s="175" t="s">
        <v>1311</v>
      </c>
      <c r="G286" s="176" t="s">
        <v>352</v>
      </c>
      <c r="H286" s="177">
        <v>59.545</v>
      </c>
      <c r="I286" s="178"/>
      <c r="J286" s="179">
        <f>ROUND(I286*H286,2)</f>
        <v>0</v>
      </c>
      <c r="K286" s="175" t="s">
        <v>151</v>
      </c>
      <c r="L286" s="39"/>
      <c r="M286" s="180" t="s">
        <v>19</v>
      </c>
      <c r="N286" s="181" t="s">
        <v>43</v>
      </c>
      <c r="O286" s="64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4" t="s">
        <v>152</v>
      </c>
      <c r="AT286" s="184" t="s">
        <v>147</v>
      </c>
      <c r="AU286" s="184" t="s">
        <v>82</v>
      </c>
      <c r="AY286" s="17" t="s">
        <v>145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7" t="s">
        <v>80</v>
      </c>
      <c r="BK286" s="185">
        <f>ROUND(I286*H286,2)</f>
        <v>0</v>
      </c>
      <c r="BL286" s="17" t="s">
        <v>152</v>
      </c>
      <c r="BM286" s="184" t="s">
        <v>1312</v>
      </c>
    </row>
    <row r="287" spans="1:47" s="2" customFormat="1" ht="11.25">
      <c r="A287" s="34"/>
      <c r="B287" s="35"/>
      <c r="C287" s="36"/>
      <c r="D287" s="186" t="s">
        <v>154</v>
      </c>
      <c r="E287" s="36"/>
      <c r="F287" s="187" t="s">
        <v>1313</v>
      </c>
      <c r="G287" s="36"/>
      <c r="H287" s="36"/>
      <c r="I287" s="188"/>
      <c r="J287" s="36"/>
      <c r="K287" s="36"/>
      <c r="L287" s="39"/>
      <c r="M287" s="189"/>
      <c r="N287" s="190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154</v>
      </c>
      <c r="AU287" s="17" t="s">
        <v>82</v>
      </c>
    </row>
    <row r="288" spans="2:51" s="14" customFormat="1" ht="11.25">
      <c r="B288" s="217"/>
      <c r="C288" s="218"/>
      <c r="D288" s="186" t="s">
        <v>158</v>
      </c>
      <c r="E288" s="219" t="s">
        <v>19</v>
      </c>
      <c r="F288" s="220" t="s">
        <v>1314</v>
      </c>
      <c r="G288" s="218"/>
      <c r="H288" s="219" t="s">
        <v>19</v>
      </c>
      <c r="I288" s="221"/>
      <c r="J288" s="218"/>
      <c r="K288" s="218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158</v>
      </c>
      <c r="AU288" s="226" t="s">
        <v>82</v>
      </c>
      <c r="AV288" s="14" t="s">
        <v>80</v>
      </c>
      <c r="AW288" s="14" t="s">
        <v>33</v>
      </c>
      <c r="AX288" s="14" t="s">
        <v>72</v>
      </c>
      <c r="AY288" s="226" t="s">
        <v>145</v>
      </c>
    </row>
    <row r="289" spans="2:51" s="13" customFormat="1" ht="11.25">
      <c r="B289" s="192"/>
      <c r="C289" s="193"/>
      <c r="D289" s="186" t="s">
        <v>158</v>
      </c>
      <c r="E289" s="194" t="s">
        <v>19</v>
      </c>
      <c r="F289" s="195" t="s">
        <v>1315</v>
      </c>
      <c r="G289" s="193"/>
      <c r="H289" s="196">
        <v>7.776</v>
      </c>
      <c r="I289" s="197"/>
      <c r="J289" s="193"/>
      <c r="K289" s="193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158</v>
      </c>
      <c r="AU289" s="202" t="s">
        <v>82</v>
      </c>
      <c r="AV289" s="13" t="s">
        <v>82</v>
      </c>
      <c r="AW289" s="13" t="s">
        <v>33</v>
      </c>
      <c r="AX289" s="13" t="s">
        <v>72</v>
      </c>
      <c r="AY289" s="202" t="s">
        <v>145</v>
      </c>
    </row>
    <row r="290" spans="2:51" s="13" customFormat="1" ht="11.25">
      <c r="B290" s="192"/>
      <c r="C290" s="193"/>
      <c r="D290" s="186" t="s">
        <v>158</v>
      </c>
      <c r="E290" s="194" t="s">
        <v>19</v>
      </c>
      <c r="F290" s="195" t="s">
        <v>1316</v>
      </c>
      <c r="G290" s="193"/>
      <c r="H290" s="196">
        <v>8.667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158</v>
      </c>
      <c r="AU290" s="202" t="s">
        <v>82</v>
      </c>
      <c r="AV290" s="13" t="s">
        <v>82</v>
      </c>
      <c r="AW290" s="13" t="s">
        <v>33</v>
      </c>
      <c r="AX290" s="13" t="s">
        <v>72</v>
      </c>
      <c r="AY290" s="202" t="s">
        <v>145</v>
      </c>
    </row>
    <row r="291" spans="2:51" s="13" customFormat="1" ht="11.25">
      <c r="B291" s="192"/>
      <c r="C291" s="193"/>
      <c r="D291" s="186" t="s">
        <v>158</v>
      </c>
      <c r="E291" s="194" t="s">
        <v>19</v>
      </c>
      <c r="F291" s="195" t="s">
        <v>1317</v>
      </c>
      <c r="G291" s="193"/>
      <c r="H291" s="196">
        <v>7.222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158</v>
      </c>
      <c r="AU291" s="202" t="s">
        <v>82</v>
      </c>
      <c r="AV291" s="13" t="s">
        <v>82</v>
      </c>
      <c r="AW291" s="13" t="s">
        <v>33</v>
      </c>
      <c r="AX291" s="13" t="s">
        <v>72</v>
      </c>
      <c r="AY291" s="202" t="s">
        <v>145</v>
      </c>
    </row>
    <row r="292" spans="2:51" s="13" customFormat="1" ht="11.25">
      <c r="B292" s="192"/>
      <c r="C292" s="193"/>
      <c r="D292" s="186" t="s">
        <v>158</v>
      </c>
      <c r="E292" s="194" t="s">
        <v>19</v>
      </c>
      <c r="F292" s="195" t="s">
        <v>1318</v>
      </c>
      <c r="G292" s="193"/>
      <c r="H292" s="196">
        <v>9.849</v>
      </c>
      <c r="I292" s="197"/>
      <c r="J292" s="193"/>
      <c r="K292" s="193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158</v>
      </c>
      <c r="AU292" s="202" t="s">
        <v>82</v>
      </c>
      <c r="AV292" s="13" t="s">
        <v>82</v>
      </c>
      <c r="AW292" s="13" t="s">
        <v>33</v>
      </c>
      <c r="AX292" s="13" t="s">
        <v>72</v>
      </c>
      <c r="AY292" s="202" t="s">
        <v>145</v>
      </c>
    </row>
    <row r="293" spans="2:51" s="13" customFormat="1" ht="11.25">
      <c r="B293" s="192"/>
      <c r="C293" s="193"/>
      <c r="D293" s="186" t="s">
        <v>158</v>
      </c>
      <c r="E293" s="194" t="s">
        <v>19</v>
      </c>
      <c r="F293" s="195" t="s">
        <v>1319</v>
      </c>
      <c r="G293" s="193"/>
      <c r="H293" s="196">
        <v>11.731</v>
      </c>
      <c r="I293" s="197"/>
      <c r="J293" s="193"/>
      <c r="K293" s="193"/>
      <c r="L293" s="198"/>
      <c r="M293" s="199"/>
      <c r="N293" s="200"/>
      <c r="O293" s="200"/>
      <c r="P293" s="200"/>
      <c r="Q293" s="200"/>
      <c r="R293" s="200"/>
      <c r="S293" s="200"/>
      <c r="T293" s="201"/>
      <c r="AT293" s="202" t="s">
        <v>158</v>
      </c>
      <c r="AU293" s="202" t="s">
        <v>82</v>
      </c>
      <c r="AV293" s="13" t="s">
        <v>82</v>
      </c>
      <c r="AW293" s="13" t="s">
        <v>33</v>
      </c>
      <c r="AX293" s="13" t="s">
        <v>72</v>
      </c>
      <c r="AY293" s="202" t="s">
        <v>145</v>
      </c>
    </row>
    <row r="294" spans="2:51" s="13" customFormat="1" ht="11.25">
      <c r="B294" s="192"/>
      <c r="C294" s="193"/>
      <c r="D294" s="186" t="s">
        <v>158</v>
      </c>
      <c r="E294" s="194" t="s">
        <v>19</v>
      </c>
      <c r="F294" s="195" t="s">
        <v>1320</v>
      </c>
      <c r="G294" s="193"/>
      <c r="H294" s="196">
        <v>9.54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158</v>
      </c>
      <c r="AU294" s="202" t="s">
        <v>82</v>
      </c>
      <c r="AV294" s="13" t="s">
        <v>82</v>
      </c>
      <c r="AW294" s="13" t="s">
        <v>33</v>
      </c>
      <c r="AX294" s="13" t="s">
        <v>72</v>
      </c>
      <c r="AY294" s="202" t="s">
        <v>145</v>
      </c>
    </row>
    <row r="295" spans="2:51" s="13" customFormat="1" ht="11.25">
      <c r="B295" s="192"/>
      <c r="C295" s="193"/>
      <c r="D295" s="186" t="s">
        <v>158</v>
      </c>
      <c r="E295" s="194" t="s">
        <v>19</v>
      </c>
      <c r="F295" s="195" t="s">
        <v>1321</v>
      </c>
      <c r="G295" s="193"/>
      <c r="H295" s="196">
        <v>4.76</v>
      </c>
      <c r="I295" s="197"/>
      <c r="J295" s="193"/>
      <c r="K295" s="193"/>
      <c r="L295" s="198"/>
      <c r="M295" s="199"/>
      <c r="N295" s="200"/>
      <c r="O295" s="200"/>
      <c r="P295" s="200"/>
      <c r="Q295" s="200"/>
      <c r="R295" s="200"/>
      <c r="S295" s="200"/>
      <c r="T295" s="201"/>
      <c r="AT295" s="202" t="s">
        <v>158</v>
      </c>
      <c r="AU295" s="202" t="s">
        <v>82</v>
      </c>
      <c r="AV295" s="13" t="s">
        <v>82</v>
      </c>
      <c r="AW295" s="13" t="s">
        <v>33</v>
      </c>
      <c r="AX295" s="13" t="s">
        <v>72</v>
      </c>
      <c r="AY295" s="202" t="s">
        <v>145</v>
      </c>
    </row>
    <row r="296" spans="1:65" s="2" customFormat="1" ht="14.45" customHeight="1">
      <c r="A296" s="34"/>
      <c r="B296" s="35"/>
      <c r="C296" s="173" t="s">
        <v>291</v>
      </c>
      <c r="D296" s="173" t="s">
        <v>147</v>
      </c>
      <c r="E296" s="174" t="s">
        <v>1322</v>
      </c>
      <c r="F296" s="175" t="s">
        <v>1323</v>
      </c>
      <c r="G296" s="176" t="s">
        <v>150</v>
      </c>
      <c r="H296" s="177">
        <v>277.79</v>
      </c>
      <c r="I296" s="178"/>
      <c r="J296" s="179">
        <f>ROUND(I296*H296,2)</f>
        <v>0</v>
      </c>
      <c r="K296" s="175" t="s">
        <v>151</v>
      </c>
      <c r="L296" s="39"/>
      <c r="M296" s="180" t="s">
        <v>19</v>
      </c>
      <c r="N296" s="181" t="s">
        <v>43</v>
      </c>
      <c r="O296" s="64"/>
      <c r="P296" s="182">
        <f>O296*H296</f>
        <v>0</v>
      </c>
      <c r="Q296" s="182">
        <v>0.00132</v>
      </c>
      <c r="R296" s="182">
        <f>Q296*H296</f>
        <v>0.36668280000000003</v>
      </c>
      <c r="S296" s="182">
        <v>0</v>
      </c>
      <c r="T296" s="183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4" t="s">
        <v>152</v>
      </c>
      <c r="AT296" s="184" t="s">
        <v>147</v>
      </c>
      <c r="AU296" s="184" t="s">
        <v>82</v>
      </c>
      <c r="AY296" s="17" t="s">
        <v>145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7" t="s">
        <v>80</v>
      </c>
      <c r="BK296" s="185">
        <f>ROUND(I296*H296,2)</f>
        <v>0</v>
      </c>
      <c r="BL296" s="17" t="s">
        <v>152</v>
      </c>
      <c r="BM296" s="184" t="s">
        <v>1324</v>
      </c>
    </row>
    <row r="297" spans="1:47" s="2" customFormat="1" ht="11.25">
      <c r="A297" s="34"/>
      <c r="B297" s="35"/>
      <c r="C297" s="36"/>
      <c r="D297" s="186" t="s">
        <v>154</v>
      </c>
      <c r="E297" s="36"/>
      <c r="F297" s="187" t="s">
        <v>1325</v>
      </c>
      <c r="G297" s="36"/>
      <c r="H297" s="36"/>
      <c r="I297" s="188"/>
      <c r="J297" s="36"/>
      <c r="K297" s="36"/>
      <c r="L297" s="39"/>
      <c r="M297" s="189"/>
      <c r="N297" s="190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154</v>
      </c>
      <c r="AU297" s="17" t="s">
        <v>82</v>
      </c>
    </row>
    <row r="298" spans="2:51" s="14" customFormat="1" ht="11.25">
      <c r="B298" s="217"/>
      <c r="C298" s="218"/>
      <c r="D298" s="186" t="s">
        <v>158</v>
      </c>
      <c r="E298" s="219" t="s">
        <v>19</v>
      </c>
      <c r="F298" s="220" t="s">
        <v>1314</v>
      </c>
      <c r="G298" s="218"/>
      <c r="H298" s="219" t="s">
        <v>19</v>
      </c>
      <c r="I298" s="221"/>
      <c r="J298" s="218"/>
      <c r="K298" s="218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158</v>
      </c>
      <c r="AU298" s="226" t="s">
        <v>82</v>
      </c>
      <c r="AV298" s="14" t="s">
        <v>80</v>
      </c>
      <c r="AW298" s="14" t="s">
        <v>33</v>
      </c>
      <c r="AX298" s="14" t="s">
        <v>72</v>
      </c>
      <c r="AY298" s="226" t="s">
        <v>145</v>
      </c>
    </row>
    <row r="299" spans="2:51" s="13" customFormat="1" ht="11.25">
      <c r="B299" s="192"/>
      <c r="C299" s="193"/>
      <c r="D299" s="186" t="s">
        <v>158</v>
      </c>
      <c r="E299" s="194" t="s">
        <v>19</v>
      </c>
      <c r="F299" s="195" t="s">
        <v>1326</v>
      </c>
      <c r="G299" s="193"/>
      <c r="H299" s="196">
        <v>33.32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158</v>
      </c>
      <c r="AU299" s="202" t="s">
        <v>82</v>
      </c>
      <c r="AV299" s="13" t="s">
        <v>82</v>
      </c>
      <c r="AW299" s="13" t="s">
        <v>33</v>
      </c>
      <c r="AX299" s="13" t="s">
        <v>72</v>
      </c>
      <c r="AY299" s="202" t="s">
        <v>145</v>
      </c>
    </row>
    <row r="300" spans="2:51" s="13" customFormat="1" ht="11.25">
      <c r="B300" s="192"/>
      <c r="C300" s="193"/>
      <c r="D300" s="186" t="s">
        <v>158</v>
      </c>
      <c r="E300" s="194" t="s">
        <v>19</v>
      </c>
      <c r="F300" s="195" t="s">
        <v>1327</v>
      </c>
      <c r="G300" s="193"/>
      <c r="H300" s="196">
        <v>36.89</v>
      </c>
      <c r="I300" s="197"/>
      <c r="J300" s="193"/>
      <c r="K300" s="193"/>
      <c r="L300" s="198"/>
      <c r="M300" s="199"/>
      <c r="N300" s="200"/>
      <c r="O300" s="200"/>
      <c r="P300" s="200"/>
      <c r="Q300" s="200"/>
      <c r="R300" s="200"/>
      <c r="S300" s="200"/>
      <c r="T300" s="201"/>
      <c r="AT300" s="202" t="s">
        <v>158</v>
      </c>
      <c r="AU300" s="202" t="s">
        <v>82</v>
      </c>
      <c r="AV300" s="13" t="s">
        <v>82</v>
      </c>
      <c r="AW300" s="13" t="s">
        <v>33</v>
      </c>
      <c r="AX300" s="13" t="s">
        <v>72</v>
      </c>
      <c r="AY300" s="202" t="s">
        <v>145</v>
      </c>
    </row>
    <row r="301" spans="2:51" s="13" customFormat="1" ht="11.25">
      <c r="B301" s="192"/>
      <c r="C301" s="193"/>
      <c r="D301" s="186" t="s">
        <v>158</v>
      </c>
      <c r="E301" s="194" t="s">
        <v>19</v>
      </c>
      <c r="F301" s="195" t="s">
        <v>1328</v>
      </c>
      <c r="G301" s="193"/>
      <c r="H301" s="196">
        <v>31.304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158</v>
      </c>
      <c r="AU301" s="202" t="s">
        <v>82</v>
      </c>
      <c r="AV301" s="13" t="s">
        <v>82</v>
      </c>
      <c r="AW301" s="13" t="s">
        <v>33</v>
      </c>
      <c r="AX301" s="13" t="s">
        <v>72</v>
      </c>
      <c r="AY301" s="202" t="s">
        <v>145</v>
      </c>
    </row>
    <row r="302" spans="2:51" s="13" customFormat="1" ht="11.25">
      <c r="B302" s="192"/>
      <c r="C302" s="193"/>
      <c r="D302" s="186" t="s">
        <v>158</v>
      </c>
      <c r="E302" s="194" t="s">
        <v>19</v>
      </c>
      <c r="F302" s="195" t="s">
        <v>1329</v>
      </c>
      <c r="G302" s="193"/>
      <c r="H302" s="196">
        <v>42.57</v>
      </c>
      <c r="I302" s="197"/>
      <c r="J302" s="193"/>
      <c r="K302" s="193"/>
      <c r="L302" s="198"/>
      <c r="M302" s="199"/>
      <c r="N302" s="200"/>
      <c r="O302" s="200"/>
      <c r="P302" s="200"/>
      <c r="Q302" s="200"/>
      <c r="R302" s="200"/>
      <c r="S302" s="200"/>
      <c r="T302" s="201"/>
      <c r="AT302" s="202" t="s">
        <v>158</v>
      </c>
      <c r="AU302" s="202" t="s">
        <v>82</v>
      </c>
      <c r="AV302" s="13" t="s">
        <v>82</v>
      </c>
      <c r="AW302" s="13" t="s">
        <v>33</v>
      </c>
      <c r="AX302" s="13" t="s">
        <v>72</v>
      </c>
      <c r="AY302" s="202" t="s">
        <v>145</v>
      </c>
    </row>
    <row r="303" spans="2:51" s="13" customFormat="1" ht="11.25">
      <c r="B303" s="192"/>
      <c r="C303" s="193"/>
      <c r="D303" s="186" t="s">
        <v>158</v>
      </c>
      <c r="E303" s="194" t="s">
        <v>19</v>
      </c>
      <c r="F303" s="195" t="s">
        <v>1330</v>
      </c>
      <c r="G303" s="193"/>
      <c r="H303" s="196">
        <v>56.336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158</v>
      </c>
      <c r="AU303" s="202" t="s">
        <v>82</v>
      </c>
      <c r="AV303" s="13" t="s">
        <v>82</v>
      </c>
      <c r="AW303" s="13" t="s">
        <v>33</v>
      </c>
      <c r="AX303" s="13" t="s">
        <v>72</v>
      </c>
      <c r="AY303" s="202" t="s">
        <v>145</v>
      </c>
    </row>
    <row r="304" spans="2:51" s="13" customFormat="1" ht="22.5">
      <c r="B304" s="192"/>
      <c r="C304" s="193"/>
      <c r="D304" s="186" t="s">
        <v>158</v>
      </c>
      <c r="E304" s="194" t="s">
        <v>19</v>
      </c>
      <c r="F304" s="195" t="s">
        <v>1331</v>
      </c>
      <c r="G304" s="193"/>
      <c r="H304" s="196">
        <v>56.44</v>
      </c>
      <c r="I304" s="197"/>
      <c r="J304" s="193"/>
      <c r="K304" s="193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158</v>
      </c>
      <c r="AU304" s="202" t="s">
        <v>82</v>
      </c>
      <c r="AV304" s="13" t="s">
        <v>82</v>
      </c>
      <c r="AW304" s="13" t="s">
        <v>33</v>
      </c>
      <c r="AX304" s="13" t="s">
        <v>72</v>
      </c>
      <c r="AY304" s="202" t="s">
        <v>145</v>
      </c>
    </row>
    <row r="305" spans="2:51" s="13" customFormat="1" ht="11.25">
      <c r="B305" s="192"/>
      <c r="C305" s="193"/>
      <c r="D305" s="186" t="s">
        <v>158</v>
      </c>
      <c r="E305" s="194" t="s">
        <v>19</v>
      </c>
      <c r="F305" s="195" t="s">
        <v>1332</v>
      </c>
      <c r="G305" s="193"/>
      <c r="H305" s="196">
        <v>20.93</v>
      </c>
      <c r="I305" s="197"/>
      <c r="J305" s="193"/>
      <c r="K305" s="193"/>
      <c r="L305" s="198"/>
      <c r="M305" s="199"/>
      <c r="N305" s="200"/>
      <c r="O305" s="200"/>
      <c r="P305" s="200"/>
      <c r="Q305" s="200"/>
      <c r="R305" s="200"/>
      <c r="S305" s="200"/>
      <c r="T305" s="201"/>
      <c r="AT305" s="202" t="s">
        <v>158</v>
      </c>
      <c r="AU305" s="202" t="s">
        <v>82</v>
      </c>
      <c r="AV305" s="13" t="s">
        <v>82</v>
      </c>
      <c r="AW305" s="13" t="s">
        <v>33</v>
      </c>
      <c r="AX305" s="13" t="s">
        <v>72</v>
      </c>
      <c r="AY305" s="202" t="s">
        <v>145</v>
      </c>
    </row>
    <row r="306" spans="1:65" s="2" customFormat="1" ht="14.45" customHeight="1">
      <c r="A306" s="34"/>
      <c r="B306" s="35"/>
      <c r="C306" s="173" t="s">
        <v>297</v>
      </c>
      <c r="D306" s="173" t="s">
        <v>147</v>
      </c>
      <c r="E306" s="174" t="s">
        <v>1333</v>
      </c>
      <c r="F306" s="175" t="s">
        <v>1334</v>
      </c>
      <c r="G306" s="176" t="s">
        <v>150</v>
      </c>
      <c r="H306" s="177">
        <v>277.79</v>
      </c>
      <c r="I306" s="178"/>
      <c r="J306" s="179">
        <f>ROUND(I306*H306,2)</f>
        <v>0</v>
      </c>
      <c r="K306" s="175" t="s">
        <v>151</v>
      </c>
      <c r="L306" s="39"/>
      <c r="M306" s="180" t="s">
        <v>19</v>
      </c>
      <c r="N306" s="181" t="s">
        <v>43</v>
      </c>
      <c r="O306" s="64"/>
      <c r="P306" s="182">
        <f>O306*H306</f>
        <v>0</v>
      </c>
      <c r="Q306" s="182">
        <v>4E-05</v>
      </c>
      <c r="R306" s="182">
        <f>Q306*H306</f>
        <v>0.011111600000000001</v>
      </c>
      <c r="S306" s="182">
        <v>0</v>
      </c>
      <c r="T306" s="183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4" t="s">
        <v>152</v>
      </c>
      <c r="AT306" s="184" t="s">
        <v>147</v>
      </c>
      <c r="AU306" s="184" t="s">
        <v>82</v>
      </c>
      <c r="AY306" s="17" t="s">
        <v>145</v>
      </c>
      <c r="BE306" s="185">
        <f>IF(N306="základní",J306,0)</f>
        <v>0</v>
      </c>
      <c r="BF306" s="185">
        <f>IF(N306="snížená",J306,0)</f>
        <v>0</v>
      </c>
      <c r="BG306" s="185">
        <f>IF(N306="zákl. přenesená",J306,0)</f>
        <v>0</v>
      </c>
      <c r="BH306" s="185">
        <f>IF(N306="sníž. přenesená",J306,0)</f>
        <v>0</v>
      </c>
      <c r="BI306" s="185">
        <f>IF(N306="nulová",J306,0)</f>
        <v>0</v>
      </c>
      <c r="BJ306" s="17" t="s">
        <v>80</v>
      </c>
      <c r="BK306" s="185">
        <f>ROUND(I306*H306,2)</f>
        <v>0</v>
      </c>
      <c r="BL306" s="17" t="s">
        <v>152</v>
      </c>
      <c r="BM306" s="184" t="s">
        <v>1335</v>
      </c>
    </row>
    <row r="307" spans="1:47" s="2" customFormat="1" ht="11.25">
      <c r="A307" s="34"/>
      <c r="B307" s="35"/>
      <c r="C307" s="36"/>
      <c r="D307" s="186" t="s">
        <v>154</v>
      </c>
      <c r="E307" s="36"/>
      <c r="F307" s="187" t="s">
        <v>1336</v>
      </c>
      <c r="G307" s="36"/>
      <c r="H307" s="36"/>
      <c r="I307" s="188"/>
      <c r="J307" s="36"/>
      <c r="K307" s="36"/>
      <c r="L307" s="39"/>
      <c r="M307" s="189"/>
      <c r="N307" s="190"/>
      <c r="O307" s="64"/>
      <c r="P307" s="64"/>
      <c r="Q307" s="64"/>
      <c r="R307" s="64"/>
      <c r="S307" s="64"/>
      <c r="T307" s="65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154</v>
      </c>
      <c r="AU307" s="17" t="s">
        <v>82</v>
      </c>
    </row>
    <row r="308" spans="1:65" s="2" customFormat="1" ht="14.45" customHeight="1">
      <c r="A308" s="34"/>
      <c r="B308" s="35"/>
      <c r="C308" s="173" t="s">
        <v>305</v>
      </c>
      <c r="D308" s="173" t="s">
        <v>147</v>
      </c>
      <c r="E308" s="174" t="s">
        <v>1337</v>
      </c>
      <c r="F308" s="175" t="s">
        <v>1338</v>
      </c>
      <c r="G308" s="176" t="s">
        <v>150</v>
      </c>
      <c r="H308" s="177">
        <v>14.85</v>
      </c>
      <c r="I308" s="178"/>
      <c r="J308" s="179">
        <f>ROUND(I308*H308,2)</f>
        <v>0</v>
      </c>
      <c r="K308" s="175" t="s">
        <v>151</v>
      </c>
      <c r="L308" s="39"/>
      <c r="M308" s="180" t="s">
        <v>19</v>
      </c>
      <c r="N308" s="181" t="s">
        <v>43</v>
      </c>
      <c r="O308" s="64"/>
      <c r="P308" s="182">
        <f>O308*H308</f>
        <v>0</v>
      </c>
      <c r="Q308" s="182">
        <v>0.00748</v>
      </c>
      <c r="R308" s="182">
        <f>Q308*H308</f>
        <v>0.111078</v>
      </c>
      <c r="S308" s="182">
        <v>0</v>
      </c>
      <c r="T308" s="183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4" t="s">
        <v>152</v>
      </c>
      <c r="AT308" s="184" t="s">
        <v>147</v>
      </c>
      <c r="AU308" s="184" t="s">
        <v>82</v>
      </c>
      <c r="AY308" s="17" t="s">
        <v>145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7" t="s">
        <v>80</v>
      </c>
      <c r="BK308" s="185">
        <f>ROUND(I308*H308,2)</f>
        <v>0</v>
      </c>
      <c r="BL308" s="17" t="s">
        <v>152</v>
      </c>
      <c r="BM308" s="184" t="s">
        <v>1339</v>
      </c>
    </row>
    <row r="309" spans="1:47" s="2" customFormat="1" ht="11.25">
      <c r="A309" s="34"/>
      <c r="B309" s="35"/>
      <c r="C309" s="36"/>
      <c r="D309" s="186" t="s">
        <v>154</v>
      </c>
      <c r="E309" s="36"/>
      <c r="F309" s="187" t="s">
        <v>1340</v>
      </c>
      <c r="G309" s="36"/>
      <c r="H309" s="36"/>
      <c r="I309" s="188"/>
      <c r="J309" s="36"/>
      <c r="K309" s="36"/>
      <c r="L309" s="39"/>
      <c r="M309" s="189"/>
      <c r="N309" s="190"/>
      <c r="O309" s="64"/>
      <c r="P309" s="64"/>
      <c r="Q309" s="64"/>
      <c r="R309" s="64"/>
      <c r="S309" s="64"/>
      <c r="T309" s="6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154</v>
      </c>
      <c r="AU309" s="17" t="s">
        <v>82</v>
      </c>
    </row>
    <row r="310" spans="2:51" s="13" customFormat="1" ht="11.25">
      <c r="B310" s="192"/>
      <c r="C310" s="193"/>
      <c r="D310" s="186" t="s">
        <v>158</v>
      </c>
      <c r="E310" s="194" t="s">
        <v>19</v>
      </c>
      <c r="F310" s="195" t="s">
        <v>1341</v>
      </c>
      <c r="G310" s="193"/>
      <c r="H310" s="196">
        <v>14.85</v>
      </c>
      <c r="I310" s="197"/>
      <c r="J310" s="193"/>
      <c r="K310" s="193"/>
      <c r="L310" s="198"/>
      <c r="M310" s="199"/>
      <c r="N310" s="200"/>
      <c r="O310" s="200"/>
      <c r="P310" s="200"/>
      <c r="Q310" s="200"/>
      <c r="R310" s="200"/>
      <c r="S310" s="200"/>
      <c r="T310" s="201"/>
      <c r="AT310" s="202" t="s">
        <v>158</v>
      </c>
      <c r="AU310" s="202" t="s">
        <v>82</v>
      </c>
      <c r="AV310" s="13" t="s">
        <v>82</v>
      </c>
      <c r="AW310" s="13" t="s">
        <v>33</v>
      </c>
      <c r="AX310" s="13" t="s">
        <v>72</v>
      </c>
      <c r="AY310" s="202" t="s">
        <v>145</v>
      </c>
    </row>
    <row r="311" spans="1:65" s="2" customFormat="1" ht="14.45" customHeight="1">
      <c r="A311" s="34"/>
      <c r="B311" s="35"/>
      <c r="C311" s="173" t="s">
        <v>312</v>
      </c>
      <c r="D311" s="173" t="s">
        <v>147</v>
      </c>
      <c r="E311" s="174" t="s">
        <v>1342</v>
      </c>
      <c r="F311" s="175" t="s">
        <v>1343</v>
      </c>
      <c r="G311" s="176" t="s">
        <v>308</v>
      </c>
      <c r="H311" s="177">
        <v>8.932</v>
      </c>
      <c r="I311" s="178"/>
      <c r="J311" s="179">
        <f>ROUND(I311*H311,2)</f>
        <v>0</v>
      </c>
      <c r="K311" s="175" t="s">
        <v>151</v>
      </c>
      <c r="L311" s="39"/>
      <c r="M311" s="180" t="s">
        <v>19</v>
      </c>
      <c r="N311" s="181" t="s">
        <v>43</v>
      </c>
      <c r="O311" s="64"/>
      <c r="P311" s="182">
        <f>O311*H311</f>
        <v>0</v>
      </c>
      <c r="Q311" s="182">
        <v>1.0383</v>
      </c>
      <c r="R311" s="182">
        <f>Q311*H311</f>
        <v>9.2740956</v>
      </c>
      <c r="S311" s="182">
        <v>0</v>
      </c>
      <c r="T311" s="18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4" t="s">
        <v>152</v>
      </c>
      <c r="AT311" s="184" t="s">
        <v>147</v>
      </c>
      <c r="AU311" s="184" t="s">
        <v>82</v>
      </c>
      <c r="AY311" s="17" t="s">
        <v>145</v>
      </c>
      <c r="BE311" s="185">
        <f>IF(N311="základní",J311,0)</f>
        <v>0</v>
      </c>
      <c r="BF311" s="185">
        <f>IF(N311="snížená",J311,0)</f>
        <v>0</v>
      </c>
      <c r="BG311" s="185">
        <f>IF(N311="zákl. přenesená",J311,0)</f>
        <v>0</v>
      </c>
      <c r="BH311" s="185">
        <f>IF(N311="sníž. přenesená",J311,0)</f>
        <v>0</v>
      </c>
      <c r="BI311" s="185">
        <f>IF(N311="nulová",J311,0)</f>
        <v>0</v>
      </c>
      <c r="BJ311" s="17" t="s">
        <v>80</v>
      </c>
      <c r="BK311" s="185">
        <f>ROUND(I311*H311,2)</f>
        <v>0</v>
      </c>
      <c r="BL311" s="17" t="s">
        <v>152</v>
      </c>
      <c r="BM311" s="184" t="s">
        <v>1344</v>
      </c>
    </row>
    <row r="312" spans="1:47" s="2" customFormat="1" ht="19.5">
      <c r="A312" s="34"/>
      <c r="B312" s="35"/>
      <c r="C312" s="36"/>
      <c r="D312" s="186" t="s">
        <v>154</v>
      </c>
      <c r="E312" s="36"/>
      <c r="F312" s="187" t="s">
        <v>1345</v>
      </c>
      <c r="G312" s="36"/>
      <c r="H312" s="36"/>
      <c r="I312" s="188"/>
      <c r="J312" s="36"/>
      <c r="K312" s="36"/>
      <c r="L312" s="39"/>
      <c r="M312" s="189"/>
      <c r="N312" s="190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154</v>
      </c>
      <c r="AU312" s="17" t="s">
        <v>82</v>
      </c>
    </row>
    <row r="313" spans="2:51" s="13" customFormat="1" ht="22.5">
      <c r="B313" s="192"/>
      <c r="C313" s="193"/>
      <c r="D313" s="186" t="s">
        <v>158</v>
      </c>
      <c r="E313" s="194" t="s">
        <v>19</v>
      </c>
      <c r="F313" s="195" t="s">
        <v>1346</v>
      </c>
      <c r="G313" s="193"/>
      <c r="H313" s="196">
        <v>8.932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158</v>
      </c>
      <c r="AU313" s="202" t="s">
        <v>82</v>
      </c>
      <c r="AV313" s="13" t="s">
        <v>82</v>
      </c>
      <c r="AW313" s="13" t="s">
        <v>33</v>
      </c>
      <c r="AX313" s="13" t="s">
        <v>72</v>
      </c>
      <c r="AY313" s="202" t="s">
        <v>145</v>
      </c>
    </row>
    <row r="314" spans="2:63" s="12" customFormat="1" ht="22.9" customHeight="1">
      <c r="B314" s="157"/>
      <c r="C314" s="158"/>
      <c r="D314" s="159" t="s">
        <v>71</v>
      </c>
      <c r="E314" s="171" t="s">
        <v>152</v>
      </c>
      <c r="F314" s="171" t="s">
        <v>461</v>
      </c>
      <c r="G314" s="158"/>
      <c r="H314" s="158"/>
      <c r="I314" s="161"/>
      <c r="J314" s="172">
        <f>BK314</f>
        <v>0</v>
      </c>
      <c r="K314" s="158"/>
      <c r="L314" s="163"/>
      <c r="M314" s="164"/>
      <c r="N314" s="165"/>
      <c r="O314" s="165"/>
      <c r="P314" s="166">
        <f>SUM(P315:P419)</f>
        <v>0</v>
      </c>
      <c r="Q314" s="165"/>
      <c r="R314" s="166">
        <f>SUM(R315:R419)</f>
        <v>1456.8760699999998</v>
      </c>
      <c r="S314" s="165"/>
      <c r="T314" s="167">
        <f>SUM(T315:T419)</f>
        <v>0</v>
      </c>
      <c r="AR314" s="168" t="s">
        <v>80</v>
      </c>
      <c r="AT314" s="169" t="s">
        <v>71</v>
      </c>
      <c r="AU314" s="169" t="s">
        <v>80</v>
      </c>
      <c r="AY314" s="168" t="s">
        <v>145</v>
      </c>
      <c r="BK314" s="170">
        <f>SUM(BK315:BK419)</f>
        <v>0</v>
      </c>
    </row>
    <row r="315" spans="1:65" s="2" customFormat="1" ht="14.45" customHeight="1">
      <c r="A315" s="34"/>
      <c r="B315" s="35"/>
      <c r="C315" s="173" t="s">
        <v>318</v>
      </c>
      <c r="D315" s="230" t="s">
        <v>147</v>
      </c>
      <c r="E315" s="174" t="s">
        <v>1347</v>
      </c>
      <c r="F315" s="175" t="s">
        <v>1348</v>
      </c>
      <c r="G315" s="176" t="s">
        <v>150</v>
      </c>
      <c r="H315" s="177">
        <v>520.8</v>
      </c>
      <c r="I315" s="178"/>
      <c r="J315" s="179">
        <f>ROUND(I315*H315,2)</f>
        <v>0</v>
      </c>
      <c r="K315" s="175" t="s">
        <v>151</v>
      </c>
      <c r="L315" s="39"/>
      <c r="M315" s="180" t="s">
        <v>19</v>
      </c>
      <c r="N315" s="181" t="s">
        <v>43</v>
      </c>
      <c r="O315" s="64"/>
      <c r="P315" s="182">
        <f>O315*H315</f>
        <v>0</v>
      </c>
      <c r="Q315" s="182">
        <v>0.2429</v>
      </c>
      <c r="R315" s="182">
        <f>Q315*H315</f>
        <v>126.50232</v>
      </c>
      <c r="S315" s="182">
        <v>0</v>
      </c>
      <c r="T315" s="183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4" t="s">
        <v>152</v>
      </c>
      <c r="AT315" s="184" t="s">
        <v>147</v>
      </c>
      <c r="AU315" s="184" t="s">
        <v>82</v>
      </c>
      <c r="AY315" s="17" t="s">
        <v>145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7" t="s">
        <v>80</v>
      </c>
      <c r="BK315" s="185">
        <f>ROUND(I315*H315,2)</f>
        <v>0</v>
      </c>
      <c r="BL315" s="17" t="s">
        <v>152</v>
      </c>
      <c r="BM315" s="184" t="s">
        <v>1349</v>
      </c>
    </row>
    <row r="316" spans="1:47" s="2" customFormat="1" ht="11.25">
      <c r="A316" s="34"/>
      <c r="B316" s="35"/>
      <c r="C316" s="36"/>
      <c r="D316" s="186" t="s">
        <v>154</v>
      </c>
      <c r="E316" s="36"/>
      <c r="F316" s="187" t="s">
        <v>1350</v>
      </c>
      <c r="G316" s="36"/>
      <c r="H316" s="36"/>
      <c r="I316" s="188"/>
      <c r="J316" s="36"/>
      <c r="K316" s="36"/>
      <c r="L316" s="39"/>
      <c r="M316" s="189"/>
      <c r="N316" s="190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154</v>
      </c>
      <c r="AU316" s="17" t="s">
        <v>82</v>
      </c>
    </row>
    <row r="317" spans="1:47" s="2" customFormat="1" ht="19.5">
      <c r="A317" s="34"/>
      <c r="B317" s="35"/>
      <c r="C317" s="36"/>
      <c r="D317" s="186" t="s">
        <v>156</v>
      </c>
      <c r="E317" s="36"/>
      <c r="F317" s="191" t="s">
        <v>1351</v>
      </c>
      <c r="G317" s="36"/>
      <c r="H317" s="36"/>
      <c r="I317" s="188"/>
      <c r="J317" s="36"/>
      <c r="K317" s="36"/>
      <c r="L317" s="39"/>
      <c r="M317" s="189"/>
      <c r="N317" s="190"/>
      <c r="O317" s="64"/>
      <c r="P317" s="64"/>
      <c r="Q317" s="64"/>
      <c r="R317" s="64"/>
      <c r="S317" s="64"/>
      <c r="T317" s="65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156</v>
      </c>
      <c r="AU317" s="17" t="s">
        <v>82</v>
      </c>
    </row>
    <row r="318" spans="2:51" s="13" customFormat="1" ht="11.25">
      <c r="B318" s="192"/>
      <c r="C318" s="193"/>
      <c r="D318" s="186" t="s">
        <v>158</v>
      </c>
      <c r="E318" s="194" t="s">
        <v>19</v>
      </c>
      <c r="F318" s="195" t="s">
        <v>1352</v>
      </c>
      <c r="G318" s="193"/>
      <c r="H318" s="196">
        <v>520.8</v>
      </c>
      <c r="I318" s="197"/>
      <c r="J318" s="193"/>
      <c r="K318" s="193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158</v>
      </c>
      <c r="AU318" s="202" t="s">
        <v>82</v>
      </c>
      <c r="AV318" s="13" t="s">
        <v>82</v>
      </c>
      <c r="AW318" s="13" t="s">
        <v>33</v>
      </c>
      <c r="AX318" s="13" t="s">
        <v>72</v>
      </c>
      <c r="AY318" s="202" t="s">
        <v>145</v>
      </c>
    </row>
    <row r="319" spans="1:65" s="2" customFormat="1" ht="14.45" customHeight="1">
      <c r="A319" s="34"/>
      <c r="B319" s="35"/>
      <c r="C319" s="173" t="s">
        <v>323</v>
      </c>
      <c r="D319" s="230" t="s">
        <v>147</v>
      </c>
      <c r="E319" s="174" t="s">
        <v>467</v>
      </c>
      <c r="F319" s="175" t="s">
        <v>468</v>
      </c>
      <c r="G319" s="176" t="s">
        <v>150</v>
      </c>
      <c r="H319" s="177">
        <v>871.257</v>
      </c>
      <c r="I319" s="178"/>
      <c r="J319" s="179">
        <f>ROUND(I319*H319,2)</f>
        <v>0</v>
      </c>
      <c r="K319" s="175" t="s">
        <v>151</v>
      </c>
      <c r="L319" s="39"/>
      <c r="M319" s="180" t="s">
        <v>19</v>
      </c>
      <c r="N319" s="181" t="s">
        <v>43</v>
      </c>
      <c r="O319" s="64"/>
      <c r="P319" s="182">
        <f>O319*H319</f>
        <v>0</v>
      </c>
      <c r="Q319" s="182">
        <v>0.4</v>
      </c>
      <c r="R319" s="182">
        <f>Q319*H319</f>
        <v>348.5028</v>
      </c>
      <c r="S319" s="182">
        <v>0</v>
      </c>
      <c r="T319" s="18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4" t="s">
        <v>152</v>
      </c>
      <c r="AT319" s="184" t="s">
        <v>147</v>
      </c>
      <c r="AU319" s="184" t="s">
        <v>82</v>
      </c>
      <c r="AY319" s="17" t="s">
        <v>145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80</v>
      </c>
      <c r="BK319" s="185">
        <f>ROUND(I319*H319,2)</f>
        <v>0</v>
      </c>
      <c r="BL319" s="17" t="s">
        <v>152</v>
      </c>
      <c r="BM319" s="184" t="s">
        <v>1353</v>
      </c>
    </row>
    <row r="320" spans="1:47" s="2" customFormat="1" ht="11.25">
      <c r="A320" s="34"/>
      <c r="B320" s="35"/>
      <c r="C320" s="36"/>
      <c r="D320" s="186" t="s">
        <v>154</v>
      </c>
      <c r="E320" s="36"/>
      <c r="F320" s="187" t="s">
        <v>470</v>
      </c>
      <c r="G320" s="36"/>
      <c r="H320" s="36"/>
      <c r="I320" s="188"/>
      <c r="J320" s="36"/>
      <c r="K320" s="36"/>
      <c r="L320" s="39"/>
      <c r="M320" s="189"/>
      <c r="N320" s="190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154</v>
      </c>
      <c r="AU320" s="17" t="s">
        <v>82</v>
      </c>
    </row>
    <row r="321" spans="1:47" s="2" customFormat="1" ht="19.5">
      <c r="A321" s="34"/>
      <c r="B321" s="35"/>
      <c r="C321" s="36"/>
      <c r="D321" s="186" t="s">
        <v>156</v>
      </c>
      <c r="E321" s="36"/>
      <c r="F321" s="191" t="s">
        <v>1354</v>
      </c>
      <c r="G321" s="36"/>
      <c r="H321" s="36"/>
      <c r="I321" s="188"/>
      <c r="J321" s="36"/>
      <c r="K321" s="36"/>
      <c r="L321" s="39"/>
      <c r="M321" s="189"/>
      <c r="N321" s="190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156</v>
      </c>
      <c r="AU321" s="17" t="s">
        <v>82</v>
      </c>
    </row>
    <row r="322" spans="2:51" s="14" customFormat="1" ht="11.25">
      <c r="B322" s="217"/>
      <c r="C322" s="218"/>
      <c r="D322" s="186" t="s">
        <v>158</v>
      </c>
      <c r="E322" s="219" t="s">
        <v>19</v>
      </c>
      <c r="F322" s="220" t="s">
        <v>1355</v>
      </c>
      <c r="G322" s="218"/>
      <c r="H322" s="219" t="s">
        <v>19</v>
      </c>
      <c r="I322" s="221"/>
      <c r="J322" s="218"/>
      <c r="K322" s="218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158</v>
      </c>
      <c r="AU322" s="226" t="s">
        <v>82</v>
      </c>
      <c r="AV322" s="14" t="s">
        <v>80</v>
      </c>
      <c r="AW322" s="14" t="s">
        <v>33</v>
      </c>
      <c r="AX322" s="14" t="s">
        <v>72</v>
      </c>
      <c r="AY322" s="226" t="s">
        <v>145</v>
      </c>
    </row>
    <row r="323" spans="2:51" s="13" customFormat="1" ht="11.25">
      <c r="B323" s="192"/>
      <c r="C323" s="193"/>
      <c r="D323" s="186" t="s">
        <v>158</v>
      </c>
      <c r="E323" s="194" t="s">
        <v>19</v>
      </c>
      <c r="F323" s="195" t="s">
        <v>1356</v>
      </c>
      <c r="G323" s="193"/>
      <c r="H323" s="196">
        <v>23.925</v>
      </c>
      <c r="I323" s="197"/>
      <c r="J323" s="193"/>
      <c r="K323" s="193"/>
      <c r="L323" s="198"/>
      <c r="M323" s="199"/>
      <c r="N323" s="200"/>
      <c r="O323" s="200"/>
      <c r="P323" s="200"/>
      <c r="Q323" s="200"/>
      <c r="R323" s="200"/>
      <c r="S323" s="200"/>
      <c r="T323" s="201"/>
      <c r="AT323" s="202" t="s">
        <v>158</v>
      </c>
      <c r="AU323" s="202" t="s">
        <v>82</v>
      </c>
      <c r="AV323" s="13" t="s">
        <v>82</v>
      </c>
      <c r="AW323" s="13" t="s">
        <v>33</v>
      </c>
      <c r="AX323" s="13" t="s">
        <v>72</v>
      </c>
      <c r="AY323" s="202" t="s">
        <v>145</v>
      </c>
    </row>
    <row r="324" spans="2:51" s="13" customFormat="1" ht="11.25">
      <c r="B324" s="192"/>
      <c r="C324" s="193"/>
      <c r="D324" s="186" t="s">
        <v>158</v>
      </c>
      <c r="E324" s="194" t="s">
        <v>19</v>
      </c>
      <c r="F324" s="195" t="s">
        <v>1357</v>
      </c>
      <c r="G324" s="193"/>
      <c r="H324" s="196">
        <v>27.225</v>
      </c>
      <c r="I324" s="197"/>
      <c r="J324" s="193"/>
      <c r="K324" s="193"/>
      <c r="L324" s="198"/>
      <c r="M324" s="199"/>
      <c r="N324" s="200"/>
      <c r="O324" s="200"/>
      <c r="P324" s="200"/>
      <c r="Q324" s="200"/>
      <c r="R324" s="200"/>
      <c r="S324" s="200"/>
      <c r="T324" s="201"/>
      <c r="AT324" s="202" t="s">
        <v>158</v>
      </c>
      <c r="AU324" s="202" t="s">
        <v>82</v>
      </c>
      <c r="AV324" s="13" t="s">
        <v>82</v>
      </c>
      <c r="AW324" s="13" t="s">
        <v>33</v>
      </c>
      <c r="AX324" s="13" t="s">
        <v>72</v>
      </c>
      <c r="AY324" s="202" t="s">
        <v>145</v>
      </c>
    </row>
    <row r="325" spans="2:51" s="13" customFormat="1" ht="11.25">
      <c r="B325" s="192"/>
      <c r="C325" s="193"/>
      <c r="D325" s="186" t="s">
        <v>158</v>
      </c>
      <c r="E325" s="194" t="s">
        <v>19</v>
      </c>
      <c r="F325" s="195" t="s">
        <v>1358</v>
      </c>
      <c r="G325" s="193"/>
      <c r="H325" s="196">
        <v>23.1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158</v>
      </c>
      <c r="AU325" s="202" t="s">
        <v>82</v>
      </c>
      <c r="AV325" s="13" t="s">
        <v>82</v>
      </c>
      <c r="AW325" s="13" t="s">
        <v>33</v>
      </c>
      <c r="AX325" s="13" t="s">
        <v>72</v>
      </c>
      <c r="AY325" s="202" t="s">
        <v>145</v>
      </c>
    </row>
    <row r="326" spans="2:51" s="13" customFormat="1" ht="11.25">
      <c r="B326" s="192"/>
      <c r="C326" s="193"/>
      <c r="D326" s="186" t="s">
        <v>158</v>
      </c>
      <c r="E326" s="194" t="s">
        <v>19</v>
      </c>
      <c r="F326" s="195" t="s">
        <v>1359</v>
      </c>
      <c r="G326" s="193"/>
      <c r="H326" s="196">
        <v>33.66</v>
      </c>
      <c r="I326" s="197"/>
      <c r="J326" s="193"/>
      <c r="K326" s="193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158</v>
      </c>
      <c r="AU326" s="202" t="s">
        <v>82</v>
      </c>
      <c r="AV326" s="13" t="s">
        <v>82</v>
      </c>
      <c r="AW326" s="13" t="s">
        <v>33</v>
      </c>
      <c r="AX326" s="13" t="s">
        <v>72</v>
      </c>
      <c r="AY326" s="202" t="s">
        <v>145</v>
      </c>
    </row>
    <row r="327" spans="2:51" s="13" customFormat="1" ht="11.25">
      <c r="B327" s="192"/>
      <c r="C327" s="193"/>
      <c r="D327" s="186" t="s">
        <v>158</v>
      </c>
      <c r="E327" s="194" t="s">
        <v>19</v>
      </c>
      <c r="F327" s="195" t="s">
        <v>1360</v>
      </c>
      <c r="G327" s="193"/>
      <c r="H327" s="196">
        <v>24.75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158</v>
      </c>
      <c r="AU327" s="202" t="s">
        <v>82</v>
      </c>
      <c r="AV327" s="13" t="s">
        <v>82</v>
      </c>
      <c r="AW327" s="13" t="s">
        <v>33</v>
      </c>
      <c r="AX327" s="13" t="s">
        <v>72</v>
      </c>
      <c r="AY327" s="202" t="s">
        <v>145</v>
      </c>
    </row>
    <row r="328" spans="2:51" s="13" customFormat="1" ht="11.25">
      <c r="B328" s="192"/>
      <c r="C328" s="193"/>
      <c r="D328" s="186" t="s">
        <v>158</v>
      </c>
      <c r="E328" s="194" t="s">
        <v>19</v>
      </c>
      <c r="F328" s="195" t="s">
        <v>1361</v>
      </c>
      <c r="G328" s="193"/>
      <c r="H328" s="196">
        <v>24.75</v>
      </c>
      <c r="I328" s="197"/>
      <c r="J328" s="193"/>
      <c r="K328" s="193"/>
      <c r="L328" s="198"/>
      <c r="M328" s="199"/>
      <c r="N328" s="200"/>
      <c r="O328" s="200"/>
      <c r="P328" s="200"/>
      <c r="Q328" s="200"/>
      <c r="R328" s="200"/>
      <c r="S328" s="200"/>
      <c r="T328" s="201"/>
      <c r="AT328" s="202" t="s">
        <v>158</v>
      </c>
      <c r="AU328" s="202" t="s">
        <v>82</v>
      </c>
      <c r="AV328" s="13" t="s">
        <v>82</v>
      </c>
      <c r="AW328" s="13" t="s">
        <v>33</v>
      </c>
      <c r="AX328" s="13" t="s">
        <v>72</v>
      </c>
      <c r="AY328" s="202" t="s">
        <v>145</v>
      </c>
    </row>
    <row r="329" spans="2:51" s="13" customFormat="1" ht="11.25">
      <c r="B329" s="192"/>
      <c r="C329" s="193"/>
      <c r="D329" s="186" t="s">
        <v>158</v>
      </c>
      <c r="E329" s="194" t="s">
        <v>19</v>
      </c>
      <c r="F329" s="195" t="s">
        <v>1362</v>
      </c>
      <c r="G329" s="193"/>
      <c r="H329" s="196">
        <v>35.026</v>
      </c>
      <c r="I329" s="197"/>
      <c r="J329" s="193"/>
      <c r="K329" s="193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158</v>
      </c>
      <c r="AU329" s="202" t="s">
        <v>82</v>
      </c>
      <c r="AV329" s="13" t="s">
        <v>82</v>
      </c>
      <c r="AW329" s="13" t="s">
        <v>33</v>
      </c>
      <c r="AX329" s="13" t="s">
        <v>72</v>
      </c>
      <c r="AY329" s="202" t="s">
        <v>145</v>
      </c>
    </row>
    <row r="330" spans="2:51" s="13" customFormat="1" ht="11.25">
      <c r="B330" s="192"/>
      <c r="C330" s="193"/>
      <c r="D330" s="186" t="s">
        <v>158</v>
      </c>
      <c r="E330" s="194" t="s">
        <v>19</v>
      </c>
      <c r="F330" s="195" t="s">
        <v>1363</v>
      </c>
      <c r="G330" s="193"/>
      <c r="H330" s="196">
        <v>21.45</v>
      </c>
      <c r="I330" s="197"/>
      <c r="J330" s="193"/>
      <c r="K330" s="193"/>
      <c r="L330" s="198"/>
      <c r="M330" s="199"/>
      <c r="N330" s="200"/>
      <c r="O330" s="200"/>
      <c r="P330" s="200"/>
      <c r="Q330" s="200"/>
      <c r="R330" s="200"/>
      <c r="S330" s="200"/>
      <c r="T330" s="201"/>
      <c r="AT330" s="202" t="s">
        <v>158</v>
      </c>
      <c r="AU330" s="202" t="s">
        <v>82</v>
      </c>
      <c r="AV330" s="13" t="s">
        <v>82</v>
      </c>
      <c r="AW330" s="13" t="s">
        <v>33</v>
      </c>
      <c r="AX330" s="13" t="s">
        <v>72</v>
      </c>
      <c r="AY330" s="202" t="s">
        <v>145</v>
      </c>
    </row>
    <row r="331" spans="2:51" s="13" customFormat="1" ht="11.25">
      <c r="B331" s="192"/>
      <c r="C331" s="193"/>
      <c r="D331" s="186" t="s">
        <v>158</v>
      </c>
      <c r="E331" s="194" t="s">
        <v>19</v>
      </c>
      <c r="F331" s="195" t="s">
        <v>1364</v>
      </c>
      <c r="G331" s="193"/>
      <c r="H331" s="196">
        <v>21.45</v>
      </c>
      <c r="I331" s="197"/>
      <c r="J331" s="193"/>
      <c r="K331" s="193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158</v>
      </c>
      <c r="AU331" s="202" t="s">
        <v>82</v>
      </c>
      <c r="AV331" s="13" t="s">
        <v>82</v>
      </c>
      <c r="AW331" s="13" t="s">
        <v>33</v>
      </c>
      <c r="AX331" s="13" t="s">
        <v>72</v>
      </c>
      <c r="AY331" s="202" t="s">
        <v>145</v>
      </c>
    </row>
    <row r="332" spans="2:51" s="13" customFormat="1" ht="11.25">
      <c r="B332" s="192"/>
      <c r="C332" s="193"/>
      <c r="D332" s="186" t="s">
        <v>158</v>
      </c>
      <c r="E332" s="194" t="s">
        <v>19</v>
      </c>
      <c r="F332" s="195" t="s">
        <v>1365</v>
      </c>
      <c r="G332" s="193"/>
      <c r="H332" s="196">
        <v>28.05</v>
      </c>
      <c r="I332" s="197"/>
      <c r="J332" s="193"/>
      <c r="K332" s="193"/>
      <c r="L332" s="198"/>
      <c r="M332" s="199"/>
      <c r="N332" s="200"/>
      <c r="O332" s="200"/>
      <c r="P332" s="200"/>
      <c r="Q332" s="200"/>
      <c r="R332" s="200"/>
      <c r="S332" s="200"/>
      <c r="T332" s="201"/>
      <c r="AT332" s="202" t="s">
        <v>158</v>
      </c>
      <c r="AU332" s="202" t="s">
        <v>82</v>
      </c>
      <c r="AV332" s="13" t="s">
        <v>82</v>
      </c>
      <c r="AW332" s="13" t="s">
        <v>33</v>
      </c>
      <c r="AX332" s="13" t="s">
        <v>72</v>
      </c>
      <c r="AY332" s="202" t="s">
        <v>145</v>
      </c>
    </row>
    <row r="333" spans="2:51" s="13" customFormat="1" ht="11.25">
      <c r="B333" s="192"/>
      <c r="C333" s="193"/>
      <c r="D333" s="186" t="s">
        <v>158</v>
      </c>
      <c r="E333" s="194" t="s">
        <v>19</v>
      </c>
      <c r="F333" s="195" t="s">
        <v>1366</v>
      </c>
      <c r="G333" s="193"/>
      <c r="H333" s="196">
        <v>16.5</v>
      </c>
      <c r="I333" s="197"/>
      <c r="J333" s="193"/>
      <c r="K333" s="193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158</v>
      </c>
      <c r="AU333" s="202" t="s">
        <v>82</v>
      </c>
      <c r="AV333" s="13" t="s">
        <v>82</v>
      </c>
      <c r="AW333" s="13" t="s">
        <v>33</v>
      </c>
      <c r="AX333" s="13" t="s">
        <v>72</v>
      </c>
      <c r="AY333" s="202" t="s">
        <v>145</v>
      </c>
    </row>
    <row r="334" spans="2:51" s="13" customFormat="1" ht="11.25">
      <c r="B334" s="192"/>
      <c r="C334" s="193"/>
      <c r="D334" s="186" t="s">
        <v>158</v>
      </c>
      <c r="E334" s="194" t="s">
        <v>19</v>
      </c>
      <c r="F334" s="195" t="s">
        <v>1367</v>
      </c>
      <c r="G334" s="193"/>
      <c r="H334" s="196">
        <v>21.45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158</v>
      </c>
      <c r="AU334" s="202" t="s">
        <v>82</v>
      </c>
      <c r="AV334" s="13" t="s">
        <v>82</v>
      </c>
      <c r="AW334" s="13" t="s">
        <v>33</v>
      </c>
      <c r="AX334" s="13" t="s">
        <v>72</v>
      </c>
      <c r="AY334" s="202" t="s">
        <v>145</v>
      </c>
    </row>
    <row r="335" spans="2:51" s="13" customFormat="1" ht="11.25">
      <c r="B335" s="192"/>
      <c r="C335" s="193"/>
      <c r="D335" s="186" t="s">
        <v>158</v>
      </c>
      <c r="E335" s="194" t="s">
        <v>19</v>
      </c>
      <c r="F335" s="195" t="s">
        <v>1368</v>
      </c>
      <c r="G335" s="193"/>
      <c r="H335" s="196">
        <v>21.45</v>
      </c>
      <c r="I335" s="197"/>
      <c r="J335" s="193"/>
      <c r="K335" s="193"/>
      <c r="L335" s="198"/>
      <c r="M335" s="199"/>
      <c r="N335" s="200"/>
      <c r="O335" s="200"/>
      <c r="P335" s="200"/>
      <c r="Q335" s="200"/>
      <c r="R335" s="200"/>
      <c r="S335" s="200"/>
      <c r="T335" s="201"/>
      <c r="AT335" s="202" t="s">
        <v>158</v>
      </c>
      <c r="AU335" s="202" t="s">
        <v>82</v>
      </c>
      <c r="AV335" s="13" t="s">
        <v>82</v>
      </c>
      <c r="AW335" s="13" t="s">
        <v>33</v>
      </c>
      <c r="AX335" s="13" t="s">
        <v>72</v>
      </c>
      <c r="AY335" s="202" t="s">
        <v>145</v>
      </c>
    </row>
    <row r="336" spans="2:51" s="13" customFormat="1" ht="11.25">
      <c r="B336" s="192"/>
      <c r="C336" s="193"/>
      <c r="D336" s="186" t="s">
        <v>158</v>
      </c>
      <c r="E336" s="194" t="s">
        <v>19</v>
      </c>
      <c r="F336" s="195" t="s">
        <v>1369</v>
      </c>
      <c r="G336" s="193"/>
      <c r="H336" s="196">
        <v>40.689</v>
      </c>
      <c r="I336" s="197"/>
      <c r="J336" s="193"/>
      <c r="K336" s="193"/>
      <c r="L336" s="198"/>
      <c r="M336" s="199"/>
      <c r="N336" s="200"/>
      <c r="O336" s="200"/>
      <c r="P336" s="200"/>
      <c r="Q336" s="200"/>
      <c r="R336" s="200"/>
      <c r="S336" s="200"/>
      <c r="T336" s="201"/>
      <c r="AT336" s="202" t="s">
        <v>158</v>
      </c>
      <c r="AU336" s="202" t="s">
        <v>82</v>
      </c>
      <c r="AV336" s="13" t="s">
        <v>82</v>
      </c>
      <c r="AW336" s="13" t="s">
        <v>33</v>
      </c>
      <c r="AX336" s="13" t="s">
        <v>72</v>
      </c>
      <c r="AY336" s="202" t="s">
        <v>145</v>
      </c>
    </row>
    <row r="337" spans="2:51" s="13" customFormat="1" ht="11.25">
      <c r="B337" s="192"/>
      <c r="C337" s="193"/>
      <c r="D337" s="186" t="s">
        <v>158</v>
      </c>
      <c r="E337" s="194" t="s">
        <v>19</v>
      </c>
      <c r="F337" s="195" t="s">
        <v>1370</v>
      </c>
      <c r="G337" s="193"/>
      <c r="H337" s="196">
        <v>34.254</v>
      </c>
      <c r="I337" s="197"/>
      <c r="J337" s="193"/>
      <c r="K337" s="193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158</v>
      </c>
      <c r="AU337" s="202" t="s">
        <v>82</v>
      </c>
      <c r="AV337" s="13" t="s">
        <v>82</v>
      </c>
      <c r="AW337" s="13" t="s">
        <v>33</v>
      </c>
      <c r="AX337" s="13" t="s">
        <v>72</v>
      </c>
      <c r="AY337" s="202" t="s">
        <v>145</v>
      </c>
    </row>
    <row r="338" spans="2:51" s="13" customFormat="1" ht="11.25">
      <c r="B338" s="192"/>
      <c r="C338" s="193"/>
      <c r="D338" s="186" t="s">
        <v>158</v>
      </c>
      <c r="E338" s="194" t="s">
        <v>19</v>
      </c>
      <c r="F338" s="195" t="s">
        <v>1371</v>
      </c>
      <c r="G338" s="193"/>
      <c r="H338" s="196">
        <v>47.52</v>
      </c>
      <c r="I338" s="197"/>
      <c r="J338" s="193"/>
      <c r="K338" s="193"/>
      <c r="L338" s="198"/>
      <c r="M338" s="199"/>
      <c r="N338" s="200"/>
      <c r="O338" s="200"/>
      <c r="P338" s="200"/>
      <c r="Q338" s="200"/>
      <c r="R338" s="200"/>
      <c r="S338" s="200"/>
      <c r="T338" s="201"/>
      <c r="AT338" s="202" t="s">
        <v>158</v>
      </c>
      <c r="AU338" s="202" t="s">
        <v>82</v>
      </c>
      <c r="AV338" s="13" t="s">
        <v>82</v>
      </c>
      <c r="AW338" s="13" t="s">
        <v>33</v>
      </c>
      <c r="AX338" s="13" t="s">
        <v>72</v>
      </c>
      <c r="AY338" s="202" t="s">
        <v>145</v>
      </c>
    </row>
    <row r="339" spans="2:51" s="13" customFormat="1" ht="11.25">
      <c r="B339" s="192"/>
      <c r="C339" s="193"/>
      <c r="D339" s="186" t="s">
        <v>158</v>
      </c>
      <c r="E339" s="194" t="s">
        <v>19</v>
      </c>
      <c r="F339" s="195" t="s">
        <v>1372</v>
      </c>
      <c r="G339" s="193"/>
      <c r="H339" s="196">
        <v>23.1</v>
      </c>
      <c r="I339" s="197"/>
      <c r="J339" s="193"/>
      <c r="K339" s="193"/>
      <c r="L339" s="198"/>
      <c r="M339" s="199"/>
      <c r="N339" s="200"/>
      <c r="O339" s="200"/>
      <c r="P339" s="200"/>
      <c r="Q339" s="200"/>
      <c r="R339" s="200"/>
      <c r="S339" s="200"/>
      <c r="T339" s="201"/>
      <c r="AT339" s="202" t="s">
        <v>158</v>
      </c>
      <c r="AU339" s="202" t="s">
        <v>82</v>
      </c>
      <c r="AV339" s="13" t="s">
        <v>82</v>
      </c>
      <c r="AW339" s="13" t="s">
        <v>33</v>
      </c>
      <c r="AX339" s="13" t="s">
        <v>72</v>
      </c>
      <c r="AY339" s="202" t="s">
        <v>145</v>
      </c>
    </row>
    <row r="340" spans="2:51" s="13" customFormat="1" ht="11.25">
      <c r="B340" s="192"/>
      <c r="C340" s="193"/>
      <c r="D340" s="186" t="s">
        <v>158</v>
      </c>
      <c r="E340" s="194" t="s">
        <v>19</v>
      </c>
      <c r="F340" s="195" t="s">
        <v>1373</v>
      </c>
      <c r="G340" s="193"/>
      <c r="H340" s="196">
        <v>23.1</v>
      </c>
      <c r="I340" s="197"/>
      <c r="J340" s="193"/>
      <c r="K340" s="193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158</v>
      </c>
      <c r="AU340" s="202" t="s">
        <v>82</v>
      </c>
      <c r="AV340" s="13" t="s">
        <v>82</v>
      </c>
      <c r="AW340" s="13" t="s">
        <v>33</v>
      </c>
      <c r="AX340" s="13" t="s">
        <v>72</v>
      </c>
      <c r="AY340" s="202" t="s">
        <v>145</v>
      </c>
    </row>
    <row r="341" spans="2:51" s="13" customFormat="1" ht="11.25">
      <c r="B341" s="192"/>
      <c r="C341" s="193"/>
      <c r="D341" s="186" t="s">
        <v>158</v>
      </c>
      <c r="E341" s="194" t="s">
        <v>19</v>
      </c>
      <c r="F341" s="195" t="s">
        <v>1374</v>
      </c>
      <c r="G341" s="193"/>
      <c r="H341" s="196">
        <v>23.1</v>
      </c>
      <c r="I341" s="197"/>
      <c r="J341" s="193"/>
      <c r="K341" s="193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158</v>
      </c>
      <c r="AU341" s="202" t="s">
        <v>82</v>
      </c>
      <c r="AV341" s="13" t="s">
        <v>82</v>
      </c>
      <c r="AW341" s="13" t="s">
        <v>33</v>
      </c>
      <c r="AX341" s="13" t="s">
        <v>72</v>
      </c>
      <c r="AY341" s="202" t="s">
        <v>145</v>
      </c>
    </row>
    <row r="342" spans="2:51" s="13" customFormat="1" ht="11.25">
      <c r="B342" s="192"/>
      <c r="C342" s="193"/>
      <c r="D342" s="186" t="s">
        <v>158</v>
      </c>
      <c r="E342" s="194" t="s">
        <v>19</v>
      </c>
      <c r="F342" s="195" t="s">
        <v>1375</v>
      </c>
      <c r="G342" s="193"/>
      <c r="H342" s="196">
        <v>23.1</v>
      </c>
      <c r="I342" s="197"/>
      <c r="J342" s="193"/>
      <c r="K342" s="193"/>
      <c r="L342" s="198"/>
      <c r="M342" s="199"/>
      <c r="N342" s="200"/>
      <c r="O342" s="200"/>
      <c r="P342" s="200"/>
      <c r="Q342" s="200"/>
      <c r="R342" s="200"/>
      <c r="S342" s="200"/>
      <c r="T342" s="201"/>
      <c r="AT342" s="202" t="s">
        <v>158</v>
      </c>
      <c r="AU342" s="202" t="s">
        <v>82</v>
      </c>
      <c r="AV342" s="13" t="s">
        <v>82</v>
      </c>
      <c r="AW342" s="13" t="s">
        <v>33</v>
      </c>
      <c r="AX342" s="13" t="s">
        <v>72</v>
      </c>
      <c r="AY342" s="202" t="s">
        <v>145</v>
      </c>
    </row>
    <row r="343" spans="2:51" s="13" customFormat="1" ht="11.25">
      <c r="B343" s="192"/>
      <c r="C343" s="193"/>
      <c r="D343" s="186" t="s">
        <v>158</v>
      </c>
      <c r="E343" s="194" t="s">
        <v>19</v>
      </c>
      <c r="F343" s="195" t="s">
        <v>1376</v>
      </c>
      <c r="G343" s="193"/>
      <c r="H343" s="196">
        <v>47.52</v>
      </c>
      <c r="I343" s="197"/>
      <c r="J343" s="193"/>
      <c r="K343" s="193"/>
      <c r="L343" s="198"/>
      <c r="M343" s="199"/>
      <c r="N343" s="200"/>
      <c r="O343" s="200"/>
      <c r="P343" s="200"/>
      <c r="Q343" s="200"/>
      <c r="R343" s="200"/>
      <c r="S343" s="200"/>
      <c r="T343" s="201"/>
      <c r="AT343" s="202" t="s">
        <v>158</v>
      </c>
      <c r="AU343" s="202" t="s">
        <v>82</v>
      </c>
      <c r="AV343" s="13" t="s">
        <v>82</v>
      </c>
      <c r="AW343" s="13" t="s">
        <v>33</v>
      </c>
      <c r="AX343" s="13" t="s">
        <v>72</v>
      </c>
      <c r="AY343" s="202" t="s">
        <v>145</v>
      </c>
    </row>
    <row r="344" spans="2:51" s="13" customFormat="1" ht="11.25">
      <c r="B344" s="192"/>
      <c r="C344" s="193"/>
      <c r="D344" s="186" t="s">
        <v>158</v>
      </c>
      <c r="E344" s="194" t="s">
        <v>19</v>
      </c>
      <c r="F344" s="195" t="s">
        <v>1377</v>
      </c>
      <c r="G344" s="193"/>
      <c r="H344" s="196">
        <v>50.094</v>
      </c>
      <c r="I344" s="197"/>
      <c r="J344" s="193"/>
      <c r="K344" s="193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158</v>
      </c>
      <c r="AU344" s="202" t="s">
        <v>82</v>
      </c>
      <c r="AV344" s="13" t="s">
        <v>82</v>
      </c>
      <c r="AW344" s="13" t="s">
        <v>33</v>
      </c>
      <c r="AX344" s="13" t="s">
        <v>72</v>
      </c>
      <c r="AY344" s="202" t="s">
        <v>145</v>
      </c>
    </row>
    <row r="345" spans="2:51" s="13" customFormat="1" ht="11.25">
      <c r="B345" s="192"/>
      <c r="C345" s="193"/>
      <c r="D345" s="186" t="s">
        <v>158</v>
      </c>
      <c r="E345" s="194" t="s">
        <v>19</v>
      </c>
      <c r="F345" s="195" t="s">
        <v>1378</v>
      </c>
      <c r="G345" s="193"/>
      <c r="H345" s="196">
        <v>22</v>
      </c>
      <c r="I345" s="197"/>
      <c r="J345" s="193"/>
      <c r="K345" s="193"/>
      <c r="L345" s="198"/>
      <c r="M345" s="199"/>
      <c r="N345" s="200"/>
      <c r="O345" s="200"/>
      <c r="P345" s="200"/>
      <c r="Q345" s="200"/>
      <c r="R345" s="200"/>
      <c r="S345" s="200"/>
      <c r="T345" s="201"/>
      <c r="AT345" s="202" t="s">
        <v>158</v>
      </c>
      <c r="AU345" s="202" t="s">
        <v>82</v>
      </c>
      <c r="AV345" s="13" t="s">
        <v>82</v>
      </c>
      <c r="AW345" s="13" t="s">
        <v>33</v>
      </c>
      <c r="AX345" s="13" t="s">
        <v>72</v>
      </c>
      <c r="AY345" s="202" t="s">
        <v>145</v>
      </c>
    </row>
    <row r="346" spans="2:51" s="13" customFormat="1" ht="11.25">
      <c r="B346" s="192"/>
      <c r="C346" s="193"/>
      <c r="D346" s="186" t="s">
        <v>158</v>
      </c>
      <c r="E346" s="194" t="s">
        <v>19</v>
      </c>
      <c r="F346" s="195" t="s">
        <v>1379</v>
      </c>
      <c r="G346" s="193"/>
      <c r="H346" s="196">
        <v>29.007</v>
      </c>
      <c r="I346" s="197"/>
      <c r="J346" s="193"/>
      <c r="K346" s="193"/>
      <c r="L346" s="198"/>
      <c r="M346" s="199"/>
      <c r="N346" s="200"/>
      <c r="O346" s="200"/>
      <c r="P346" s="200"/>
      <c r="Q346" s="200"/>
      <c r="R346" s="200"/>
      <c r="S346" s="200"/>
      <c r="T346" s="201"/>
      <c r="AT346" s="202" t="s">
        <v>158</v>
      </c>
      <c r="AU346" s="202" t="s">
        <v>82</v>
      </c>
      <c r="AV346" s="13" t="s">
        <v>82</v>
      </c>
      <c r="AW346" s="13" t="s">
        <v>33</v>
      </c>
      <c r="AX346" s="13" t="s">
        <v>72</v>
      </c>
      <c r="AY346" s="202" t="s">
        <v>145</v>
      </c>
    </row>
    <row r="347" spans="2:51" s="13" customFormat="1" ht="11.25">
      <c r="B347" s="192"/>
      <c r="C347" s="193"/>
      <c r="D347" s="186" t="s">
        <v>158</v>
      </c>
      <c r="E347" s="194" t="s">
        <v>19</v>
      </c>
      <c r="F347" s="195" t="s">
        <v>1380</v>
      </c>
      <c r="G347" s="193"/>
      <c r="H347" s="196">
        <v>27.72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158</v>
      </c>
      <c r="AU347" s="202" t="s">
        <v>82</v>
      </c>
      <c r="AV347" s="13" t="s">
        <v>82</v>
      </c>
      <c r="AW347" s="13" t="s">
        <v>33</v>
      </c>
      <c r="AX347" s="13" t="s">
        <v>72</v>
      </c>
      <c r="AY347" s="202" t="s">
        <v>145</v>
      </c>
    </row>
    <row r="348" spans="2:51" s="13" customFormat="1" ht="11.25">
      <c r="B348" s="192"/>
      <c r="C348" s="193"/>
      <c r="D348" s="186" t="s">
        <v>158</v>
      </c>
      <c r="E348" s="194" t="s">
        <v>19</v>
      </c>
      <c r="F348" s="195" t="s">
        <v>1381</v>
      </c>
      <c r="G348" s="193"/>
      <c r="H348" s="196">
        <v>23.1</v>
      </c>
      <c r="I348" s="197"/>
      <c r="J348" s="193"/>
      <c r="K348" s="193"/>
      <c r="L348" s="198"/>
      <c r="M348" s="199"/>
      <c r="N348" s="200"/>
      <c r="O348" s="200"/>
      <c r="P348" s="200"/>
      <c r="Q348" s="200"/>
      <c r="R348" s="200"/>
      <c r="S348" s="200"/>
      <c r="T348" s="201"/>
      <c r="AT348" s="202" t="s">
        <v>158</v>
      </c>
      <c r="AU348" s="202" t="s">
        <v>82</v>
      </c>
      <c r="AV348" s="13" t="s">
        <v>82</v>
      </c>
      <c r="AW348" s="13" t="s">
        <v>33</v>
      </c>
      <c r="AX348" s="13" t="s">
        <v>72</v>
      </c>
      <c r="AY348" s="202" t="s">
        <v>145</v>
      </c>
    </row>
    <row r="349" spans="2:51" s="13" customFormat="1" ht="11.25">
      <c r="B349" s="192"/>
      <c r="C349" s="193"/>
      <c r="D349" s="186" t="s">
        <v>158</v>
      </c>
      <c r="E349" s="194" t="s">
        <v>19</v>
      </c>
      <c r="F349" s="195" t="s">
        <v>1382</v>
      </c>
      <c r="G349" s="193"/>
      <c r="H349" s="196">
        <v>18.15</v>
      </c>
      <c r="I349" s="197"/>
      <c r="J349" s="193"/>
      <c r="K349" s="193"/>
      <c r="L349" s="198"/>
      <c r="M349" s="199"/>
      <c r="N349" s="200"/>
      <c r="O349" s="200"/>
      <c r="P349" s="200"/>
      <c r="Q349" s="200"/>
      <c r="R349" s="200"/>
      <c r="S349" s="200"/>
      <c r="T349" s="201"/>
      <c r="AT349" s="202" t="s">
        <v>158</v>
      </c>
      <c r="AU349" s="202" t="s">
        <v>82</v>
      </c>
      <c r="AV349" s="13" t="s">
        <v>82</v>
      </c>
      <c r="AW349" s="13" t="s">
        <v>33</v>
      </c>
      <c r="AX349" s="13" t="s">
        <v>72</v>
      </c>
      <c r="AY349" s="202" t="s">
        <v>145</v>
      </c>
    </row>
    <row r="350" spans="2:51" s="13" customFormat="1" ht="11.25">
      <c r="B350" s="192"/>
      <c r="C350" s="193"/>
      <c r="D350" s="186" t="s">
        <v>158</v>
      </c>
      <c r="E350" s="194" t="s">
        <v>19</v>
      </c>
      <c r="F350" s="195" t="s">
        <v>1383</v>
      </c>
      <c r="G350" s="193"/>
      <c r="H350" s="196">
        <v>23.925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158</v>
      </c>
      <c r="AU350" s="202" t="s">
        <v>82</v>
      </c>
      <c r="AV350" s="13" t="s">
        <v>82</v>
      </c>
      <c r="AW350" s="13" t="s">
        <v>33</v>
      </c>
      <c r="AX350" s="13" t="s">
        <v>72</v>
      </c>
      <c r="AY350" s="202" t="s">
        <v>145</v>
      </c>
    </row>
    <row r="351" spans="2:51" s="13" customFormat="1" ht="11.25">
      <c r="B351" s="192"/>
      <c r="C351" s="193"/>
      <c r="D351" s="186" t="s">
        <v>158</v>
      </c>
      <c r="E351" s="194" t="s">
        <v>19</v>
      </c>
      <c r="F351" s="195" t="s">
        <v>1384</v>
      </c>
      <c r="G351" s="193"/>
      <c r="H351" s="196">
        <v>23.1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158</v>
      </c>
      <c r="AU351" s="202" t="s">
        <v>82</v>
      </c>
      <c r="AV351" s="13" t="s">
        <v>82</v>
      </c>
      <c r="AW351" s="13" t="s">
        <v>33</v>
      </c>
      <c r="AX351" s="13" t="s">
        <v>72</v>
      </c>
      <c r="AY351" s="202" t="s">
        <v>145</v>
      </c>
    </row>
    <row r="352" spans="2:51" s="13" customFormat="1" ht="11.25">
      <c r="B352" s="192"/>
      <c r="C352" s="193"/>
      <c r="D352" s="186" t="s">
        <v>158</v>
      </c>
      <c r="E352" s="194" t="s">
        <v>19</v>
      </c>
      <c r="F352" s="195" t="s">
        <v>1385</v>
      </c>
      <c r="G352" s="193"/>
      <c r="H352" s="196">
        <v>23.1</v>
      </c>
      <c r="I352" s="197"/>
      <c r="J352" s="193"/>
      <c r="K352" s="193"/>
      <c r="L352" s="198"/>
      <c r="M352" s="199"/>
      <c r="N352" s="200"/>
      <c r="O352" s="200"/>
      <c r="P352" s="200"/>
      <c r="Q352" s="200"/>
      <c r="R352" s="200"/>
      <c r="S352" s="200"/>
      <c r="T352" s="201"/>
      <c r="AT352" s="202" t="s">
        <v>158</v>
      </c>
      <c r="AU352" s="202" t="s">
        <v>82</v>
      </c>
      <c r="AV352" s="13" t="s">
        <v>82</v>
      </c>
      <c r="AW352" s="13" t="s">
        <v>33</v>
      </c>
      <c r="AX352" s="13" t="s">
        <v>72</v>
      </c>
      <c r="AY352" s="202" t="s">
        <v>145</v>
      </c>
    </row>
    <row r="353" spans="2:51" s="13" customFormat="1" ht="11.25">
      <c r="B353" s="192"/>
      <c r="C353" s="193"/>
      <c r="D353" s="186" t="s">
        <v>158</v>
      </c>
      <c r="E353" s="194" t="s">
        <v>19</v>
      </c>
      <c r="F353" s="195" t="s">
        <v>1386</v>
      </c>
      <c r="G353" s="193"/>
      <c r="H353" s="196">
        <v>23.1</v>
      </c>
      <c r="I353" s="197"/>
      <c r="J353" s="193"/>
      <c r="K353" s="193"/>
      <c r="L353" s="198"/>
      <c r="M353" s="199"/>
      <c r="N353" s="200"/>
      <c r="O353" s="200"/>
      <c r="P353" s="200"/>
      <c r="Q353" s="200"/>
      <c r="R353" s="200"/>
      <c r="S353" s="200"/>
      <c r="T353" s="201"/>
      <c r="AT353" s="202" t="s">
        <v>158</v>
      </c>
      <c r="AU353" s="202" t="s">
        <v>82</v>
      </c>
      <c r="AV353" s="13" t="s">
        <v>82</v>
      </c>
      <c r="AW353" s="13" t="s">
        <v>33</v>
      </c>
      <c r="AX353" s="13" t="s">
        <v>72</v>
      </c>
      <c r="AY353" s="202" t="s">
        <v>145</v>
      </c>
    </row>
    <row r="354" spans="2:51" s="13" customFormat="1" ht="11.25">
      <c r="B354" s="192"/>
      <c r="C354" s="193"/>
      <c r="D354" s="186" t="s">
        <v>158</v>
      </c>
      <c r="E354" s="194" t="s">
        <v>19</v>
      </c>
      <c r="F354" s="195" t="s">
        <v>1387</v>
      </c>
      <c r="G354" s="193"/>
      <c r="H354" s="196">
        <v>22.792</v>
      </c>
      <c r="I354" s="197"/>
      <c r="J354" s="193"/>
      <c r="K354" s="193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158</v>
      </c>
      <c r="AU354" s="202" t="s">
        <v>82</v>
      </c>
      <c r="AV354" s="13" t="s">
        <v>82</v>
      </c>
      <c r="AW354" s="13" t="s">
        <v>33</v>
      </c>
      <c r="AX354" s="13" t="s">
        <v>72</v>
      </c>
      <c r="AY354" s="202" t="s">
        <v>145</v>
      </c>
    </row>
    <row r="355" spans="1:65" s="2" customFormat="1" ht="14.45" customHeight="1">
      <c r="A355" s="34"/>
      <c r="B355" s="35"/>
      <c r="C355" s="173" t="s">
        <v>329</v>
      </c>
      <c r="D355" s="230" t="s">
        <v>147</v>
      </c>
      <c r="E355" s="174" t="s">
        <v>1388</v>
      </c>
      <c r="F355" s="175" t="s">
        <v>1389</v>
      </c>
      <c r="G355" s="176" t="s">
        <v>150</v>
      </c>
      <c r="H355" s="177">
        <v>465</v>
      </c>
      <c r="I355" s="178"/>
      <c r="J355" s="179">
        <f>ROUND(I355*H355,2)</f>
        <v>0</v>
      </c>
      <c r="K355" s="175" t="s">
        <v>151</v>
      </c>
      <c r="L355" s="39"/>
      <c r="M355" s="180" t="s">
        <v>19</v>
      </c>
      <c r="N355" s="181" t="s">
        <v>43</v>
      </c>
      <c r="O355" s="64"/>
      <c r="P355" s="182">
        <f>O355*H355</f>
        <v>0</v>
      </c>
      <c r="Q355" s="182">
        <v>0.74327</v>
      </c>
      <c r="R355" s="182">
        <f>Q355*H355</f>
        <v>345.62055</v>
      </c>
      <c r="S355" s="182">
        <v>0</v>
      </c>
      <c r="T355" s="183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4" t="s">
        <v>152</v>
      </c>
      <c r="AT355" s="184" t="s">
        <v>147</v>
      </c>
      <c r="AU355" s="184" t="s">
        <v>82</v>
      </c>
      <c r="AY355" s="17" t="s">
        <v>145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17" t="s">
        <v>80</v>
      </c>
      <c r="BK355" s="185">
        <f>ROUND(I355*H355,2)</f>
        <v>0</v>
      </c>
      <c r="BL355" s="17" t="s">
        <v>152</v>
      </c>
      <c r="BM355" s="184" t="s">
        <v>1390</v>
      </c>
    </row>
    <row r="356" spans="1:47" s="2" customFormat="1" ht="11.25">
      <c r="A356" s="34"/>
      <c r="B356" s="35"/>
      <c r="C356" s="36"/>
      <c r="D356" s="186" t="s">
        <v>154</v>
      </c>
      <c r="E356" s="36"/>
      <c r="F356" s="187" t="s">
        <v>1391</v>
      </c>
      <c r="G356" s="36"/>
      <c r="H356" s="36"/>
      <c r="I356" s="188"/>
      <c r="J356" s="36"/>
      <c r="K356" s="36"/>
      <c r="L356" s="39"/>
      <c r="M356" s="189"/>
      <c r="N356" s="190"/>
      <c r="O356" s="64"/>
      <c r="P356" s="64"/>
      <c r="Q356" s="64"/>
      <c r="R356" s="64"/>
      <c r="S356" s="64"/>
      <c r="T356" s="65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154</v>
      </c>
      <c r="AU356" s="17" t="s">
        <v>82</v>
      </c>
    </row>
    <row r="357" spans="2:51" s="14" customFormat="1" ht="11.25">
      <c r="B357" s="217"/>
      <c r="C357" s="218"/>
      <c r="D357" s="186" t="s">
        <v>158</v>
      </c>
      <c r="E357" s="219" t="s">
        <v>19</v>
      </c>
      <c r="F357" s="220" t="s">
        <v>1392</v>
      </c>
      <c r="G357" s="218"/>
      <c r="H357" s="219" t="s">
        <v>19</v>
      </c>
      <c r="I357" s="221"/>
      <c r="J357" s="218"/>
      <c r="K357" s="218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158</v>
      </c>
      <c r="AU357" s="226" t="s">
        <v>82</v>
      </c>
      <c r="AV357" s="14" t="s">
        <v>80</v>
      </c>
      <c r="AW357" s="14" t="s">
        <v>33</v>
      </c>
      <c r="AX357" s="14" t="s">
        <v>72</v>
      </c>
      <c r="AY357" s="226" t="s">
        <v>145</v>
      </c>
    </row>
    <row r="358" spans="2:51" s="13" customFormat="1" ht="11.25">
      <c r="B358" s="192"/>
      <c r="C358" s="193"/>
      <c r="D358" s="186" t="s">
        <v>158</v>
      </c>
      <c r="E358" s="194" t="s">
        <v>19</v>
      </c>
      <c r="F358" s="195" t="s">
        <v>1393</v>
      </c>
      <c r="G358" s="193"/>
      <c r="H358" s="196">
        <v>8</v>
      </c>
      <c r="I358" s="197"/>
      <c r="J358" s="193"/>
      <c r="K358" s="193"/>
      <c r="L358" s="198"/>
      <c r="M358" s="199"/>
      <c r="N358" s="200"/>
      <c r="O358" s="200"/>
      <c r="P358" s="200"/>
      <c r="Q358" s="200"/>
      <c r="R358" s="200"/>
      <c r="S358" s="200"/>
      <c r="T358" s="201"/>
      <c r="AT358" s="202" t="s">
        <v>158</v>
      </c>
      <c r="AU358" s="202" t="s">
        <v>82</v>
      </c>
      <c r="AV358" s="13" t="s">
        <v>82</v>
      </c>
      <c r="AW358" s="13" t="s">
        <v>33</v>
      </c>
      <c r="AX358" s="13" t="s">
        <v>72</v>
      </c>
      <c r="AY358" s="202" t="s">
        <v>145</v>
      </c>
    </row>
    <row r="359" spans="2:51" s="13" customFormat="1" ht="11.25">
      <c r="B359" s="192"/>
      <c r="C359" s="193"/>
      <c r="D359" s="186" t="s">
        <v>158</v>
      </c>
      <c r="E359" s="194" t="s">
        <v>19</v>
      </c>
      <c r="F359" s="195" t="s">
        <v>1394</v>
      </c>
      <c r="G359" s="193"/>
      <c r="H359" s="196">
        <v>8</v>
      </c>
      <c r="I359" s="197"/>
      <c r="J359" s="193"/>
      <c r="K359" s="193"/>
      <c r="L359" s="198"/>
      <c r="M359" s="199"/>
      <c r="N359" s="200"/>
      <c r="O359" s="200"/>
      <c r="P359" s="200"/>
      <c r="Q359" s="200"/>
      <c r="R359" s="200"/>
      <c r="S359" s="200"/>
      <c r="T359" s="201"/>
      <c r="AT359" s="202" t="s">
        <v>158</v>
      </c>
      <c r="AU359" s="202" t="s">
        <v>82</v>
      </c>
      <c r="AV359" s="13" t="s">
        <v>82</v>
      </c>
      <c r="AW359" s="13" t="s">
        <v>33</v>
      </c>
      <c r="AX359" s="13" t="s">
        <v>72</v>
      </c>
      <c r="AY359" s="202" t="s">
        <v>145</v>
      </c>
    </row>
    <row r="360" spans="2:51" s="13" customFormat="1" ht="11.25">
      <c r="B360" s="192"/>
      <c r="C360" s="193"/>
      <c r="D360" s="186" t="s">
        <v>158</v>
      </c>
      <c r="E360" s="194" t="s">
        <v>19</v>
      </c>
      <c r="F360" s="195" t="s">
        <v>1395</v>
      </c>
      <c r="G360" s="193"/>
      <c r="H360" s="196">
        <v>8</v>
      </c>
      <c r="I360" s="197"/>
      <c r="J360" s="193"/>
      <c r="K360" s="193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158</v>
      </c>
      <c r="AU360" s="202" t="s">
        <v>82</v>
      </c>
      <c r="AV360" s="13" t="s">
        <v>82</v>
      </c>
      <c r="AW360" s="13" t="s">
        <v>33</v>
      </c>
      <c r="AX360" s="13" t="s">
        <v>72</v>
      </c>
      <c r="AY360" s="202" t="s">
        <v>145</v>
      </c>
    </row>
    <row r="361" spans="2:51" s="13" customFormat="1" ht="11.25">
      <c r="B361" s="192"/>
      <c r="C361" s="193"/>
      <c r="D361" s="186" t="s">
        <v>158</v>
      </c>
      <c r="E361" s="194" t="s">
        <v>19</v>
      </c>
      <c r="F361" s="195" t="s">
        <v>1396</v>
      </c>
      <c r="G361" s="193"/>
      <c r="H361" s="196">
        <v>5</v>
      </c>
      <c r="I361" s="197"/>
      <c r="J361" s="193"/>
      <c r="K361" s="193"/>
      <c r="L361" s="198"/>
      <c r="M361" s="199"/>
      <c r="N361" s="200"/>
      <c r="O361" s="200"/>
      <c r="P361" s="200"/>
      <c r="Q361" s="200"/>
      <c r="R361" s="200"/>
      <c r="S361" s="200"/>
      <c r="T361" s="201"/>
      <c r="AT361" s="202" t="s">
        <v>158</v>
      </c>
      <c r="AU361" s="202" t="s">
        <v>82</v>
      </c>
      <c r="AV361" s="13" t="s">
        <v>82</v>
      </c>
      <c r="AW361" s="13" t="s">
        <v>33</v>
      </c>
      <c r="AX361" s="13" t="s">
        <v>72</v>
      </c>
      <c r="AY361" s="202" t="s">
        <v>145</v>
      </c>
    </row>
    <row r="362" spans="2:51" s="13" customFormat="1" ht="11.25">
      <c r="B362" s="192"/>
      <c r="C362" s="193"/>
      <c r="D362" s="186" t="s">
        <v>158</v>
      </c>
      <c r="E362" s="194" t="s">
        <v>19</v>
      </c>
      <c r="F362" s="195" t="s">
        <v>1397</v>
      </c>
      <c r="G362" s="193"/>
      <c r="H362" s="196">
        <v>8</v>
      </c>
      <c r="I362" s="197"/>
      <c r="J362" s="193"/>
      <c r="K362" s="193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158</v>
      </c>
      <c r="AU362" s="202" t="s">
        <v>82</v>
      </c>
      <c r="AV362" s="13" t="s">
        <v>82</v>
      </c>
      <c r="AW362" s="13" t="s">
        <v>33</v>
      </c>
      <c r="AX362" s="13" t="s">
        <v>72</v>
      </c>
      <c r="AY362" s="202" t="s">
        <v>145</v>
      </c>
    </row>
    <row r="363" spans="2:51" s="13" customFormat="1" ht="11.25">
      <c r="B363" s="192"/>
      <c r="C363" s="193"/>
      <c r="D363" s="186" t="s">
        <v>158</v>
      </c>
      <c r="E363" s="194" t="s">
        <v>19</v>
      </c>
      <c r="F363" s="195" t="s">
        <v>1398</v>
      </c>
      <c r="G363" s="193"/>
      <c r="H363" s="196">
        <v>8</v>
      </c>
      <c r="I363" s="197"/>
      <c r="J363" s="193"/>
      <c r="K363" s="193"/>
      <c r="L363" s="198"/>
      <c r="M363" s="199"/>
      <c r="N363" s="200"/>
      <c r="O363" s="200"/>
      <c r="P363" s="200"/>
      <c r="Q363" s="200"/>
      <c r="R363" s="200"/>
      <c r="S363" s="200"/>
      <c r="T363" s="201"/>
      <c r="AT363" s="202" t="s">
        <v>158</v>
      </c>
      <c r="AU363" s="202" t="s">
        <v>82</v>
      </c>
      <c r="AV363" s="13" t="s">
        <v>82</v>
      </c>
      <c r="AW363" s="13" t="s">
        <v>33</v>
      </c>
      <c r="AX363" s="13" t="s">
        <v>72</v>
      </c>
      <c r="AY363" s="202" t="s">
        <v>145</v>
      </c>
    </row>
    <row r="364" spans="2:51" s="13" customFormat="1" ht="11.25">
      <c r="B364" s="192"/>
      <c r="C364" s="193"/>
      <c r="D364" s="186" t="s">
        <v>158</v>
      </c>
      <c r="E364" s="194" t="s">
        <v>19</v>
      </c>
      <c r="F364" s="195" t="s">
        <v>1399</v>
      </c>
      <c r="G364" s="193"/>
      <c r="H364" s="196">
        <v>45</v>
      </c>
      <c r="I364" s="197"/>
      <c r="J364" s="193"/>
      <c r="K364" s="193"/>
      <c r="L364" s="198"/>
      <c r="M364" s="199"/>
      <c r="N364" s="200"/>
      <c r="O364" s="200"/>
      <c r="P364" s="200"/>
      <c r="Q364" s="200"/>
      <c r="R364" s="200"/>
      <c r="S364" s="200"/>
      <c r="T364" s="201"/>
      <c r="AT364" s="202" t="s">
        <v>158</v>
      </c>
      <c r="AU364" s="202" t="s">
        <v>82</v>
      </c>
      <c r="AV364" s="13" t="s">
        <v>82</v>
      </c>
      <c r="AW364" s="13" t="s">
        <v>33</v>
      </c>
      <c r="AX364" s="13" t="s">
        <v>72</v>
      </c>
      <c r="AY364" s="202" t="s">
        <v>145</v>
      </c>
    </row>
    <row r="365" spans="2:51" s="13" customFormat="1" ht="11.25">
      <c r="B365" s="192"/>
      <c r="C365" s="193"/>
      <c r="D365" s="186" t="s">
        <v>158</v>
      </c>
      <c r="E365" s="194" t="s">
        <v>19</v>
      </c>
      <c r="F365" s="195" t="s">
        <v>1400</v>
      </c>
      <c r="G365" s="193"/>
      <c r="H365" s="196">
        <v>8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158</v>
      </c>
      <c r="AU365" s="202" t="s">
        <v>82</v>
      </c>
      <c r="AV365" s="13" t="s">
        <v>82</v>
      </c>
      <c r="AW365" s="13" t="s">
        <v>33</v>
      </c>
      <c r="AX365" s="13" t="s">
        <v>72</v>
      </c>
      <c r="AY365" s="202" t="s">
        <v>145</v>
      </c>
    </row>
    <row r="366" spans="2:51" s="13" customFormat="1" ht="11.25">
      <c r="B366" s="192"/>
      <c r="C366" s="193"/>
      <c r="D366" s="186" t="s">
        <v>158</v>
      </c>
      <c r="E366" s="194" t="s">
        <v>19</v>
      </c>
      <c r="F366" s="195" t="s">
        <v>1401</v>
      </c>
      <c r="G366" s="193"/>
      <c r="H366" s="196">
        <v>8</v>
      </c>
      <c r="I366" s="197"/>
      <c r="J366" s="193"/>
      <c r="K366" s="193"/>
      <c r="L366" s="198"/>
      <c r="M366" s="199"/>
      <c r="N366" s="200"/>
      <c r="O366" s="200"/>
      <c r="P366" s="200"/>
      <c r="Q366" s="200"/>
      <c r="R366" s="200"/>
      <c r="S366" s="200"/>
      <c r="T366" s="201"/>
      <c r="AT366" s="202" t="s">
        <v>158</v>
      </c>
      <c r="AU366" s="202" t="s">
        <v>82</v>
      </c>
      <c r="AV366" s="13" t="s">
        <v>82</v>
      </c>
      <c r="AW366" s="13" t="s">
        <v>33</v>
      </c>
      <c r="AX366" s="13" t="s">
        <v>72</v>
      </c>
      <c r="AY366" s="202" t="s">
        <v>145</v>
      </c>
    </row>
    <row r="367" spans="2:51" s="13" customFormat="1" ht="11.25">
      <c r="B367" s="192"/>
      <c r="C367" s="193"/>
      <c r="D367" s="186" t="s">
        <v>158</v>
      </c>
      <c r="E367" s="194" t="s">
        <v>19</v>
      </c>
      <c r="F367" s="195" t="s">
        <v>1402</v>
      </c>
      <c r="G367" s="193"/>
      <c r="H367" s="196">
        <v>8</v>
      </c>
      <c r="I367" s="197"/>
      <c r="J367" s="193"/>
      <c r="K367" s="193"/>
      <c r="L367" s="198"/>
      <c r="M367" s="199"/>
      <c r="N367" s="200"/>
      <c r="O367" s="200"/>
      <c r="P367" s="200"/>
      <c r="Q367" s="200"/>
      <c r="R367" s="200"/>
      <c r="S367" s="200"/>
      <c r="T367" s="201"/>
      <c r="AT367" s="202" t="s">
        <v>158</v>
      </c>
      <c r="AU367" s="202" t="s">
        <v>82</v>
      </c>
      <c r="AV367" s="13" t="s">
        <v>82</v>
      </c>
      <c r="AW367" s="13" t="s">
        <v>33</v>
      </c>
      <c r="AX367" s="13" t="s">
        <v>72</v>
      </c>
      <c r="AY367" s="202" t="s">
        <v>145</v>
      </c>
    </row>
    <row r="368" spans="2:51" s="13" customFormat="1" ht="11.25">
      <c r="B368" s="192"/>
      <c r="C368" s="193"/>
      <c r="D368" s="186" t="s">
        <v>158</v>
      </c>
      <c r="E368" s="194" t="s">
        <v>19</v>
      </c>
      <c r="F368" s="195" t="s">
        <v>1403</v>
      </c>
      <c r="G368" s="193"/>
      <c r="H368" s="196">
        <v>8</v>
      </c>
      <c r="I368" s="197"/>
      <c r="J368" s="193"/>
      <c r="K368" s="193"/>
      <c r="L368" s="198"/>
      <c r="M368" s="199"/>
      <c r="N368" s="200"/>
      <c r="O368" s="200"/>
      <c r="P368" s="200"/>
      <c r="Q368" s="200"/>
      <c r="R368" s="200"/>
      <c r="S368" s="200"/>
      <c r="T368" s="201"/>
      <c r="AT368" s="202" t="s">
        <v>158</v>
      </c>
      <c r="AU368" s="202" t="s">
        <v>82</v>
      </c>
      <c r="AV368" s="13" t="s">
        <v>82</v>
      </c>
      <c r="AW368" s="13" t="s">
        <v>33</v>
      </c>
      <c r="AX368" s="13" t="s">
        <v>72</v>
      </c>
      <c r="AY368" s="202" t="s">
        <v>145</v>
      </c>
    </row>
    <row r="369" spans="2:51" s="13" customFormat="1" ht="11.25">
      <c r="B369" s="192"/>
      <c r="C369" s="193"/>
      <c r="D369" s="186" t="s">
        <v>158</v>
      </c>
      <c r="E369" s="194" t="s">
        <v>19</v>
      </c>
      <c r="F369" s="195" t="s">
        <v>1404</v>
      </c>
      <c r="G369" s="193"/>
      <c r="H369" s="196">
        <v>8</v>
      </c>
      <c r="I369" s="197"/>
      <c r="J369" s="193"/>
      <c r="K369" s="193"/>
      <c r="L369" s="198"/>
      <c r="M369" s="199"/>
      <c r="N369" s="200"/>
      <c r="O369" s="200"/>
      <c r="P369" s="200"/>
      <c r="Q369" s="200"/>
      <c r="R369" s="200"/>
      <c r="S369" s="200"/>
      <c r="T369" s="201"/>
      <c r="AT369" s="202" t="s">
        <v>158</v>
      </c>
      <c r="AU369" s="202" t="s">
        <v>82</v>
      </c>
      <c r="AV369" s="13" t="s">
        <v>82</v>
      </c>
      <c r="AW369" s="13" t="s">
        <v>33</v>
      </c>
      <c r="AX369" s="13" t="s">
        <v>72</v>
      </c>
      <c r="AY369" s="202" t="s">
        <v>145</v>
      </c>
    </row>
    <row r="370" spans="2:51" s="13" customFormat="1" ht="11.25">
      <c r="B370" s="192"/>
      <c r="C370" s="193"/>
      <c r="D370" s="186" t="s">
        <v>158</v>
      </c>
      <c r="E370" s="194" t="s">
        <v>19</v>
      </c>
      <c r="F370" s="195" t="s">
        <v>1405</v>
      </c>
      <c r="G370" s="193"/>
      <c r="H370" s="196">
        <v>8</v>
      </c>
      <c r="I370" s="197"/>
      <c r="J370" s="193"/>
      <c r="K370" s="193"/>
      <c r="L370" s="198"/>
      <c r="M370" s="199"/>
      <c r="N370" s="200"/>
      <c r="O370" s="200"/>
      <c r="P370" s="200"/>
      <c r="Q370" s="200"/>
      <c r="R370" s="200"/>
      <c r="S370" s="200"/>
      <c r="T370" s="201"/>
      <c r="AT370" s="202" t="s">
        <v>158</v>
      </c>
      <c r="AU370" s="202" t="s">
        <v>82</v>
      </c>
      <c r="AV370" s="13" t="s">
        <v>82</v>
      </c>
      <c r="AW370" s="13" t="s">
        <v>33</v>
      </c>
      <c r="AX370" s="13" t="s">
        <v>72</v>
      </c>
      <c r="AY370" s="202" t="s">
        <v>145</v>
      </c>
    </row>
    <row r="371" spans="2:51" s="13" customFormat="1" ht="11.25">
      <c r="B371" s="192"/>
      <c r="C371" s="193"/>
      <c r="D371" s="186" t="s">
        <v>158</v>
      </c>
      <c r="E371" s="194" t="s">
        <v>19</v>
      </c>
      <c r="F371" s="195" t="s">
        <v>1406</v>
      </c>
      <c r="G371" s="193"/>
      <c r="H371" s="196">
        <v>65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158</v>
      </c>
      <c r="AU371" s="202" t="s">
        <v>82</v>
      </c>
      <c r="AV371" s="13" t="s">
        <v>82</v>
      </c>
      <c r="AW371" s="13" t="s">
        <v>33</v>
      </c>
      <c r="AX371" s="13" t="s">
        <v>72</v>
      </c>
      <c r="AY371" s="202" t="s">
        <v>145</v>
      </c>
    </row>
    <row r="372" spans="2:51" s="13" customFormat="1" ht="11.25">
      <c r="B372" s="192"/>
      <c r="C372" s="193"/>
      <c r="D372" s="186" t="s">
        <v>158</v>
      </c>
      <c r="E372" s="194" t="s">
        <v>19</v>
      </c>
      <c r="F372" s="195" t="s">
        <v>1407</v>
      </c>
      <c r="G372" s="193"/>
      <c r="H372" s="196">
        <v>48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158</v>
      </c>
      <c r="AU372" s="202" t="s">
        <v>82</v>
      </c>
      <c r="AV372" s="13" t="s">
        <v>82</v>
      </c>
      <c r="AW372" s="13" t="s">
        <v>33</v>
      </c>
      <c r="AX372" s="13" t="s">
        <v>72</v>
      </c>
      <c r="AY372" s="202" t="s">
        <v>145</v>
      </c>
    </row>
    <row r="373" spans="2:51" s="13" customFormat="1" ht="11.25">
      <c r="B373" s="192"/>
      <c r="C373" s="193"/>
      <c r="D373" s="186" t="s">
        <v>158</v>
      </c>
      <c r="E373" s="194" t="s">
        <v>19</v>
      </c>
      <c r="F373" s="195" t="s">
        <v>1408</v>
      </c>
      <c r="G373" s="193"/>
      <c r="H373" s="196">
        <v>40</v>
      </c>
      <c r="I373" s="197"/>
      <c r="J373" s="193"/>
      <c r="K373" s="193"/>
      <c r="L373" s="198"/>
      <c r="M373" s="199"/>
      <c r="N373" s="200"/>
      <c r="O373" s="200"/>
      <c r="P373" s="200"/>
      <c r="Q373" s="200"/>
      <c r="R373" s="200"/>
      <c r="S373" s="200"/>
      <c r="T373" s="201"/>
      <c r="AT373" s="202" t="s">
        <v>158</v>
      </c>
      <c r="AU373" s="202" t="s">
        <v>82</v>
      </c>
      <c r="AV373" s="13" t="s">
        <v>82</v>
      </c>
      <c r="AW373" s="13" t="s">
        <v>33</v>
      </c>
      <c r="AX373" s="13" t="s">
        <v>72</v>
      </c>
      <c r="AY373" s="202" t="s">
        <v>145</v>
      </c>
    </row>
    <row r="374" spans="2:51" s="13" customFormat="1" ht="11.25">
      <c r="B374" s="192"/>
      <c r="C374" s="193"/>
      <c r="D374" s="186" t="s">
        <v>158</v>
      </c>
      <c r="E374" s="194" t="s">
        <v>19</v>
      </c>
      <c r="F374" s="195" t="s">
        <v>1409</v>
      </c>
      <c r="G374" s="193"/>
      <c r="H374" s="196">
        <v>8</v>
      </c>
      <c r="I374" s="197"/>
      <c r="J374" s="193"/>
      <c r="K374" s="193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158</v>
      </c>
      <c r="AU374" s="202" t="s">
        <v>82</v>
      </c>
      <c r="AV374" s="13" t="s">
        <v>82</v>
      </c>
      <c r="AW374" s="13" t="s">
        <v>33</v>
      </c>
      <c r="AX374" s="13" t="s">
        <v>72</v>
      </c>
      <c r="AY374" s="202" t="s">
        <v>145</v>
      </c>
    </row>
    <row r="375" spans="2:51" s="13" customFormat="1" ht="11.25">
      <c r="B375" s="192"/>
      <c r="C375" s="193"/>
      <c r="D375" s="186" t="s">
        <v>158</v>
      </c>
      <c r="E375" s="194" t="s">
        <v>19</v>
      </c>
      <c r="F375" s="195" t="s">
        <v>1410</v>
      </c>
      <c r="G375" s="193"/>
      <c r="H375" s="196">
        <v>8</v>
      </c>
      <c r="I375" s="197"/>
      <c r="J375" s="193"/>
      <c r="K375" s="193"/>
      <c r="L375" s="198"/>
      <c r="M375" s="199"/>
      <c r="N375" s="200"/>
      <c r="O375" s="200"/>
      <c r="P375" s="200"/>
      <c r="Q375" s="200"/>
      <c r="R375" s="200"/>
      <c r="S375" s="200"/>
      <c r="T375" s="201"/>
      <c r="AT375" s="202" t="s">
        <v>158</v>
      </c>
      <c r="AU375" s="202" t="s">
        <v>82</v>
      </c>
      <c r="AV375" s="13" t="s">
        <v>82</v>
      </c>
      <c r="AW375" s="13" t="s">
        <v>33</v>
      </c>
      <c r="AX375" s="13" t="s">
        <v>72</v>
      </c>
      <c r="AY375" s="202" t="s">
        <v>145</v>
      </c>
    </row>
    <row r="376" spans="2:51" s="13" customFormat="1" ht="11.25">
      <c r="B376" s="192"/>
      <c r="C376" s="193"/>
      <c r="D376" s="186" t="s">
        <v>158</v>
      </c>
      <c r="E376" s="194" t="s">
        <v>19</v>
      </c>
      <c r="F376" s="195" t="s">
        <v>1411</v>
      </c>
      <c r="G376" s="193"/>
      <c r="H376" s="196">
        <v>8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158</v>
      </c>
      <c r="AU376" s="202" t="s">
        <v>82</v>
      </c>
      <c r="AV376" s="13" t="s">
        <v>82</v>
      </c>
      <c r="AW376" s="13" t="s">
        <v>33</v>
      </c>
      <c r="AX376" s="13" t="s">
        <v>72</v>
      </c>
      <c r="AY376" s="202" t="s">
        <v>145</v>
      </c>
    </row>
    <row r="377" spans="2:51" s="13" customFormat="1" ht="11.25">
      <c r="B377" s="192"/>
      <c r="C377" s="193"/>
      <c r="D377" s="186" t="s">
        <v>158</v>
      </c>
      <c r="E377" s="194" t="s">
        <v>19</v>
      </c>
      <c r="F377" s="195" t="s">
        <v>1412</v>
      </c>
      <c r="G377" s="193"/>
      <c r="H377" s="196">
        <v>8</v>
      </c>
      <c r="I377" s="197"/>
      <c r="J377" s="193"/>
      <c r="K377" s="193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158</v>
      </c>
      <c r="AU377" s="202" t="s">
        <v>82</v>
      </c>
      <c r="AV377" s="13" t="s">
        <v>82</v>
      </c>
      <c r="AW377" s="13" t="s">
        <v>33</v>
      </c>
      <c r="AX377" s="13" t="s">
        <v>72</v>
      </c>
      <c r="AY377" s="202" t="s">
        <v>145</v>
      </c>
    </row>
    <row r="378" spans="2:51" s="13" customFormat="1" ht="11.25">
      <c r="B378" s="192"/>
      <c r="C378" s="193"/>
      <c r="D378" s="186" t="s">
        <v>158</v>
      </c>
      <c r="E378" s="194" t="s">
        <v>19</v>
      </c>
      <c r="F378" s="195" t="s">
        <v>1413</v>
      </c>
      <c r="G378" s="193"/>
      <c r="H378" s="196">
        <v>8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158</v>
      </c>
      <c r="AU378" s="202" t="s">
        <v>82</v>
      </c>
      <c r="AV378" s="13" t="s">
        <v>82</v>
      </c>
      <c r="AW378" s="13" t="s">
        <v>33</v>
      </c>
      <c r="AX378" s="13" t="s">
        <v>72</v>
      </c>
      <c r="AY378" s="202" t="s">
        <v>145</v>
      </c>
    </row>
    <row r="379" spans="2:51" s="13" customFormat="1" ht="11.25">
      <c r="B379" s="192"/>
      <c r="C379" s="193"/>
      <c r="D379" s="186" t="s">
        <v>158</v>
      </c>
      <c r="E379" s="194" t="s">
        <v>19</v>
      </c>
      <c r="F379" s="195" t="s">
        <v>1414</v>
      </c>
      <c r="G379" s="193"/>
      <c r="H379" s="196">
        <v>60</v>
      </c>
      <c r="I379" s="197"/>
      <c r="J379" s="193"/>
      <c r="K379" s="193"/>
      <c r="L379" s="198"/>
      <c r="M379" s="199"/>
      <c r="N379" s="200"/>
      <c r="O379" s="200"/>
      <c r="P379" s="200"/>
      <c r="Q379" s="200"/>
      <c r="R379" s="200"/>
      <c r="S379" s="200"/>
      <c r="T379" s="201"/>
      <c r="AT379" s="202" t="s">
        <v>158</v>
      </c>
      <c r="AU379" s="202" t="s">
        <v>82</v>
      </c>
      <c r="AV379" s="13" t="s">
        <v>82</v>
      </c>
      <c r="AW379" s="13" t="s">
        <v>33</v>
      </c>
      <c r="AX379" s="13" t="s">
        <v>72</v>
      </c>
      <c r="AY379" s="202" t="s">
        <v>145</v>
      </c>
    </row>
    <row r="380" spans="2:51" s="13" customFormat="1" ht="11.25">
      <c r="B380" s="192"/>
      <c r="C380" s="193"/>
      <c r="D380" s="186" t="s">
        <v>158</v>
      </c>
      <c r="E380" s="194" t="s">
        <v>19</v>
      </c>
      <c r="F380" s="195" t="s">
        <v>1415</v>
      </c>
      <c r="G380" s="193"/>
      <c r="H380" s="196">
        <v>6</v>
      </c>
      <c r="I380" s="197"/>
      <c r="J380" s="193"/>
      <c r="K380" s="193"/>
      <c r="L380" s="198"/>
      <c r="M380" s="199"/>
      <c r="N380" s="200"/>
      <c r="O380" s="200"/>
      <c r="P380" s="200"/>
      <c r="Q380" s="200"/>
      <c r="R380" s="200"/>
      <c r="S380" s="200"/>
      <c r="T380" s="201"/>
      <c r="AT380" s="202" t="s">
        <v>158</v>
      </c>
      <c r="AU380" s="202" t="s">
        <v>82</v>
      </c>
      <c r="AV380" s="13" t="s">
        <v>82</v>
      </c>
      <c r="AW380" s="13" t="s">
        <v>33</v>
      </c>
      <c r="AX380" s="13" t="s">
        <v>72</v>
      </c>
      <c r="AY380" s="202" t="s">
        <v>145</v>
      </c>
    </row>
    <row r="381" spans="2:51" s="13" customFormat="1" ht="11.25">
      <c r="B381" s="192"/>
      <c r="C381" s="193"/>
      <c r="D381" s="186" t="s">
        <v>158</v>
      </c>
      <c r="E381" s="194" t="s">
        <v>19</v>
      </c>
      <c r="F381" s="195" t="s">
        <v>1416</v>
      </c>
      <c r="G381" s="193"/>
      <c r="H381" s="196">
        <v>15</v>
      </c>
      <c r="I381" s="197"/>
      <c r="J381" s="193"/>
      <c r="K381" s="193"/>
      <c r="L381" s="198"/>
      <c r="M381" s="199"/>
      <c r="N381" s="200"/>
      <c r="O381" s="200"/>
      <c r="P381" s="200"/>
      <c r="Q381" s="200"/>
      <c r="R381" s="200"/>
      <c r="S381" s="200"/>
      <c r="T381" s="201"/>
      <c r="AT381" s="202" t="s">
        <v>158</v>
      </c>
      <c r="AU381" s="202" t="s">
        <v>82</v>
      </c>
      <c r="AV381" s="13" t="s">
        <v>82</v>
      </c>
      <c r="AW381" s="13" t="s">
        <v>33</v>
      </c>
      <c r="AX381" s="13" t="s">
        <v>72</v>
      </c>
      <c r="AY381" s="202" t="s">
        <v>145</v>
      </c>
    </row>
    <row r="382" spans="2:51" s="13" customFormat="1" ht="11.25">
      <c r="B382" s="192"/>
      <c r="C382" s="193"/>
      <c r="D382" s="186" t="s">
        <v>158</v>
      </c>
      <c r="E382" s="194" t="s">
        <v>19</v>
      </c>
      <c r="F382" s="195" t="s">
        <v>1417</v>
      </c>
      <c r="G382" s="193"/>
      <c r="H382" s="196">
        <v>5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158</v>
      </c>
      <c r="AU382" s="202" t="s">
        <v>82</v>
      </c>
      <c r="AV382" s="13" t="s">
        <v>82</v>
      </c>
      <c r="AW382" s="13" t="s">
        <v>33</v>
      </c>
      <c r="AX382" s="13" t="s">
        <v>72</v>
      </c>
      <c r="AY382" s="202" t="s">
        <v>145</v>
      </c>
    </row>
    <row r="383" spans="2:51" s="13" customFormat="1" ht="11.25">
      <c r="B383" s="192"/>
      <c r="C383" s="193"/>
      <c r="D383" s="186" t="s">
        <v>158</v>
      </c>
      <c r="E383" s="194" t="s">
        <v>19</v>
      </c>
      <c r="F383" s="195" t="s">
        <v>1418</v>
      </c>
      <c r="G383" s="193"/>
      <c r="H383" s="196">
        <v>8</v>
      </c>
      <c r="I383" s="197"/>
      <c r="J383" s="193"/>
      <c r="K383" s="193"/>
      <c r="L383" s="198"/>
      <c r="M383" s="199"/>
      <c r="N383" s="200"/>
      <c r="O383" s="200"/>
      <c r="P383" s="200"/>
      <c r="Q383" s="200"/>
      <c r="R383" s="200"/>
      <c r="S383" s="200"/>
      <c r="T383" s="201"/>
      <c r="AT383" s="202" t="s">
        <v>158</v>
      </c>
      <c r="AU383" s="202" t="s">
        <v>82</v>
      </c>
      <c r="AV383" s="13" t="s">
        <v>82</v>
      </c>
      <c r="AW383" s="13" t="s">
        <v>33</v>
      </c>
      <c r="AX383" s="13" t="s">
        <v>72</v>
      </c>
      <c r="AY383" s="202" t="s">
        <v>145</v>
      </c>
    </row>
    <row r="384" spans="2:51" s="13" customFormat="1" ht="11.25">
      <c r="B384" s="192"/>
      <c r="C384" s="193"/>
      <c r="D384" s="186" t="s">
        <v>158</v>
      </c>
      <c r="E384" s="194" t="s">
        <v>19</v>
      </c>
      <c r="F384" s="195" t="s">
        <v>1419</v>
      </c>
      <c r="G384" s="193"/>
      <c r="H384" s="196">
        <v>8</v>
      </c>
      <c r="I384" s="197"/>
      <c r="J384" s="193"/>
      <c r="K384" s="193"/>
      <c r="L384" s="198"/>
      <c r="M384" s="199"/>
      <c r="N384" s="200"/>
      <c r="O384" s="200"/>
      <c r="P384" s="200"/>
      <c r="Q384" s="200"/>
      <c r="R384" s="200"/>
      <c r="S384" s="200"/>
      <c r="T384" s="201"/>
      <c r="AT384" s="202" t="s">
        <v>158</v>
      </c>
      <c r="AU384" s="202" t="s">
        <v>82</v>
      </c>
      <c r="AV384" s="13" t="s">
        <v>82</v>
      </c>
      <c r="AW384" s="13" t="s">
        <v>33</v>
      </c>
      <c r="AX384" s="13" t="s">
        <v>72</v>
      </c>
      <c r="AY384" s="202" t="s">
        <v>145</v>
      </c>
    </row>
    <row r="385" spans="2:51" s="13" customFormat="1" ht="11.25">
      <c r="B385" s="192"/>
      <c r="C385" s="193"/>
      <c r="D385" s="186" t="s">
        <v>158</v>
      </c>
      <c r="E385" s="194" t="s">
        <v>19</v>
      </c>
      <c r="F385" s="195" t="s">
        <v>1420</v>
      </c>
      <c r="G385" s="193"/>
      <c r="H385" s="196">
        <v>8</v>
      </c>
      <c r="I385" s="197"/>
      <c r="J385" s="193"/>
      <c r="K385" s="193"/>
      <c r="L385" s="198"/>
      <c r="M385" s="199"/>
      <c r="N385" s="200"/>
      <c r="O385" s="200"/>
      <c r="P385" s="200"/>
      <c r="Q385" s="200"/>
      <c r="R385" s="200"/>
      <c r="S385" s="200"/>
      <c r="T385" s="201"/>
      <c r="AT385" s="202" t="s">
        <v>158</v>
      </c>
      <c r="AU385" s="202" t="s">
        <v>82</v>
      </c>
      <c r="AV385" s="13" t="s">
        <v>82</v>
      </c>
      <c r="AW385" s="13" t="s">
        <v>33</v>
      </c>
      <c r="AX385" s="13" t="s">
        <v>72</v>
      </c>
      <c r="AY385" s="202" t="s">
        <v>145</v>
      </c>
    </row>
    <row r="386" spans="2:51" s="13" customFormat="1" ht="11.25">
      <c r="B386" s="192"/>
      <c r="C386" s="193"/>
      <c r="D386" s="186" t="s">
        <v>158</v>
      </c>
      <c r="E386" s="194" t="s">
        <v>19</v>
      </c>
      <c r="F386" s="195" t="s">
        <v>1421</v>
      </c>
      <c r="G386" s="193"/>
      <c r="H386" s="196">
        <v>8</v>
      </c>
      <c r="I386" s="197"/>
      <c r="J386" s="193"/>
      <c r="K386" s="193"/>
      <c r="L386" s="198"/>
      <c r="M386" s="199"/>
      <c r="N386" s="200"/>
      <c r="O386" s="200"/>
      <c r="P386" s="200"/>
      <c r="Q386" s="200"/>
      <c r="R386" s="200"/>
      <c r="S386" s="200"/>
      <c r="T386" s="201"/>
      <c r="AT386" s="202" t="s">
        <v>158</v>
      </c>
      <c r="AU386" s="202" t="s">
        <v>82</v>
      </c>
      <c r="AV386" s="13" t="s">
        <v>82</v>
      </c>
      <c r="AW386" s="13" t="s">
        <v>33</v>
      </c>
      <c r="AX386" s="13" t="s">
        <v>72</v>
      </c>
      <c r="AY386" s="202" t="s">
        <v>145</v>
      </c>
    </row>
    <row r="387" spans="2:51" s="13" customFormat="1" ht="11.25">
      <c r="B387" s="192"/>
      <c r="C387" s="193"/>
      <c r="D387" s="186" t="s">
        <v>158</v>
      </c>
      <c r="E387" s="194" t="s">
        <v>19</v>
      </c>
      <c r="F387" s="195" t="s">
        <v>1422</v>
      </c>
      <c r="G387" s="193"/>
      <c r="H387" s="196">
        <v>8</v>
      </c>
      <c r="I387" s="197"/>
      <c r="J387" s="193"/>
      <c r="K387" s="193"/>
      <c r="L387" s="198"/>
      <c r="M387" s="199"/>
      <c r="N387" s="200"/>
      <c r="O387" s="200"/>
      <c r="P387" s="200"/>
      <c r="Q387" s="200"/>
      <c r="R387" s="200"/>
      <c r="S387" s="200"/>
      <c r="T387" s="201"/>
      <c r="AT387" s="202" t="s">
        <v>158</v>
      </c>
      <c r="AU387" s="202" t="s">
        <v>82</v>
      </c>
      <c r="AV387" s="13" t="s">
        <v>82</v>
      </c>
      <c r="AW387" s="13" t="s">
        <v>33</v>
      </c>
      <c r="AX387" s="13" t="s">
        <v>72</v>
      </c>
      <c r="AY387" s="202" t="s">
        <v>145</v>
      </c>
    </row>
    <row r="388" spans="2:51" s="13" customFormat="1" ht="11.25">
      <c r="B388" s="192"/>
      <c r="C388" s="193"/>
      <c r="D388" s="186" t="s">
        <v>158</v>
      </c>
      <c r="E388" s="194" t="s">
        <v>19</v>
      </c>
      <c r="F388" s="195" t="s">
        <v>1423</v>
      </c>
      <c r="G388" s="193"/>
      <c r="H388" s="196">
        <v>8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158</v>
      </c>
      <c r="AU388" s="202" t="s">
        <v>82</v>
      </c>
      <c r="AV388" s="13" t="s">
        <v>82</v>
      </c>
      <c r="AW388" s="13" t="s">
        <v>33</v>
      </c>
      <c r="AX388" s="13" t="s">
        <v>72</v>
      </c>
      <c r="AY388" s="202" t="s">
        <v>145</v>
      </c>
    </row>
    <row r="389" spans="1:65" s="2" customFormat="1" ht="14.45" customHeight="1">
      <c r="A389" s="34"/>
      <c r="B389" s="35"/>
      <c r="C389" s="173" t="s">
        <v>520</v>
      </c>
      <c r="D389" s="173" t="s">
        <v>147</v>
      </c>
      <c r="E389" s="174" t="s">
        <v>1424</v>
      </c>
      <c r="F389" s="175" t="s">
        <v>1425</v>
      </c>
      <c r="G389" s="176" t="s">
        <v>150</v>
      </c>
      <c r="H389" s="177">
        <v>16</v>
      </c>
      <c r="I389" s="178"/>
      <c r="J389" s="179">
        <f>ROUND(I389*H389,2)</f>
        <v>0</v>
      </c>
      <c r="K389" s="175" t="s">
        <v>151</v>
      </c>
      <c r="L389" s="39"/>
      <c r="M389" s="180" t="s">
        <v>19</v>
      </c>
      <c r="N389" s="181" t="s">
        <v>43</v>
      </c>
      <c r="O389" s="64"/>
      <c r="P389" s="182">
        <f>O389*H389</f>
        <v>0</v>
      </c>
      <c r="Q389" s="182">
        <v>1.0312</v>
      </c>
      <c r="R389" s="182">
        <f>Q389*H389</f>
        <v>16.4992</v>
      </c>
      <c r="S389" s="182">
        <v>0</v>
      </c>
      <c r="T389" s="183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84" t="s">
        <v>152</v>
      </c>
      <c r="AT389" s="184" t="s">
        <v>147</v>
      </c>
      <c r="AU389" s="184" t="s">
        <v>82</v>
      </c>
      <c r="AY389" s="17" t="s">
        <v>145</v>
      </c>
      <c r="BE389" s="185">
        <f>IF(N389="základní",J389,0)</f>
        <v>0</v>
      </c>
      <c r="BF389" s="185">
        <f>IF(N389="snížená",J389,0)</f>
        <v>0</v>
      </c>
      <c r="BG389" s="185">
        <f>IF(N389="zákl. přenesená",J389,0)</f>
        <v>0</v>
      </c>
      <c r="BH389" s="185">
        <f>IF(N389="sníž. přenesená",J389,0)</f>
        <v>0</v>
      </c>
      <c r="BI389" s="185">
        <f>IF(N389="nulová",J389,0)</f>
        <v>0</v>
      </c>
      <c r="BJ389" s="17" t="s">
        <v>80</v>
      </c>
      <c r="BK389" s="185">
        <f>ROUND(I389*H389,2)</f>
        <v>0</v>
      </c>
      <c r="BL389" s="17" t="s">
        <v>152</v>
      </c>
      <c r="BM389" s="184" t="s">
        <v>1426</v>
      </c>
    </row>
    <row r="390" spans="1:47" s="2" customFormat="1" ht="19.5">
      <c r="A390" s="34"/>
      <c r="B390" s="35"/>
      <c r="C390" s="36"/>
      <c r="D390" s="186" t="s">
        <v>154</v>
      </c>
      <c r="E390" s="36"/>
      <c r="F390" s="187" t="s">
        <v>1427</v>
      </c>
      <c r="G390" s="36"/>
      <c r="H390" s="36"/>
      <c r="I390" s="188"/>
      <c r="J390" s="36"/>
      <c r="K390" s="36"/>
      <c r="L390" s="39"/>
      <c r="M390" s="189"/>
      <c r="N390" s="190"/>
      <c r="O390" s="64"/>
      <c r="P390" s="64"/>
      <c r="Q390" s="64"/>
      <c r="R390" s="64"/>
      <c r="S390" s="64"/>
      <c r="T390" s="65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154</v>
      </c>
      <c r="AU390" s="17" t="s">
        <v>82</v>
      </c>
    </row>
    <row r="391" spans="2:51" s="14" customFormat="1" ht="11.25">
      <c r="B391" s="217"/>
      <c r="C391" s="218"/>
      <c r="D391" s="186" t="s">
        <v>158</v>
      </c>
      <c r="E391" s="219" t="s">
        <v>19</v>
      </c>
      <c r="F391" s="220" t="s">
        <v>1428</v>
      </c>
      <c r="G391" s="218"/>
      <c r="H391" s="219" t="s">
        <v>19</v>
      </c>
      <c r="I391" s="221"/>
      <c r="J391" s="218"/>
      <c r="K391" s="218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158</v>
      </c>
      <c r="AU391" s="226" t="s">
        <v>82</v>
      </c>
      <c r="AV391" s="14" t="s">
        <v>80</v>
      </c>
      <c r="AW391" s="14" t="s">
        <v>33</v>
      </c>
      <c r="AX391" s="14" t="s">
        <v>72</v>
      </c>
      <c r="AY391" s="226" t="s">
        <v>145</v>
      </c>
    </row>
    <row r="392" spans="2:51" s="13" customFormat="1" ht="11.25">
      <c r="B392" s="192"/>
      <c r="C392" s="193"/>
      <c r="D392" s="186" t="s">
        <v>158</v>
      </c>
      <c r="E392" s="194" t="s">
        <v>19</v>
      </c>
      <c r="F392" s="195" t="s">
        <v>1429</v>
      </c>
      <c r="G392" s="193"/>
      <c r="H392" s="196">
        <v>10</v>
      </c>
      <c r="I392" s="197"/>
      <c r="J392" s="193"/>
      <c r="K392" s="193"/>
      <c r="L392" s="198"/>
      <c r="M392" s="199"/>
      <c r="N392" s="200"/>
      <c r="O392" s="200"/>
      <c r="P392" s="200"/>
      <c r="Q392" s="200"/>
      <c r="R392" s="200"/>
      <c r="S392" s="200"/>
      <c r="T392" s="201"/>
      <c r="AT392" s="202" t="s">
        <v>158</v>
      </c>
      <c r="AU392" s="202" t="s">
        <v>82</v>
      </c>
      <c r="AV392" s="13" t="s">
        <v>82</v>
      </c>
      <c r="AW392" s="13" t="s">
        <v>33</v>
      </c>
      <c r="AX392" s="13" t="s">
        <v>72</v>
      </c>
      <c r="AY392" s="202" t="s">
        <v>145</v>
      </c>
    </row>
    <row r="393" spans="2:51" s="13" customFormat="1" ht="11.25">
      <c r="B393" s="192"/>
      <c r="C393" s="193"/>
      <c r="D393" s="186" t="s">
        <v>158</v>
      </c>
      <c r="E393" s="194" t="s">
        <v>19</v>
      </c>
      <c r="F393" s="195" t="s">
        <v>1415</v>
      </c>
      <c r="G393" s="193"/>
      <c r="H393" s="196">
        <v>6</v>
      </c>
      <c r="I393" s="197"/>
      <c r="J393" s="193"/>
      <c r="K393" s="193"/>
      <c r="L393" s="198"/>
      <c r="M393" s="199"/>
      <c r="N393" s="200"/>
      <c r="O393" s="200"/>
      <c r="P393" s="200"/>
      <c r="Q393" s="200"/>
      <c r="R393" s="200"/>
      <c r="S393" s="200"/>
      <c r="T393" s="201"/>
      <c r="AT393" s="202" t="s">
        <v>158</v>
      </c>
      <c r="AU393" s="202" t="s">
        <v>82</v>
      </c>
      <c r="AV393" s="13" t="s">
        <v>82</v>
      </c>
      <c r="AW393" s="13" t="s">
        <v>33</v>
      </c>
      <c r="AX393" s="13" t="s">
        <v>72</v>
      </c>
      <c r="AY393" s="202" t="s">
        <v>145</v>
      </c>
    </row>
    <row r="394" spans="1:65" s="2" customFormat="1" ht="14.45" customHeight="1">
      <c r="A394" s="34"/>
      <c r="B394" s="35"/>
      <c r="C394" s="173" t="s">
        <v>526</v>
      </c>
      <c r="D394" s="230" t="s">
        <v>147</v>
      </c>
      <c r="E394" s="174" t="s">
        <v>1430</v>
      </c>
      <c r="F394" s="175" t="s">
        <v>1431</v>
      </c>
      <c r="G394" s="176" t="s">
        <v>150</v>
      </c>
      <c r="H394" s="177">
        <v>601</v>
      </c>
      <c r="I394" s="178"/>
      <c r="J394" s="179">
        <f>ROUND(I394*H394,2)</f>
        <v>0</v>
      </c>
      <c r="K394" s="175" t="s">
        <v>151</v>
      </c>
      <c r="L394" s="39"/>
      <c r="M394" s="180" t="s">
        <v>19</v>
      </c>
      <c r="N394" s="181" t="s">
        <v>43</v>
      </c>
      <c r="O394" s="64"/>
      <c r="P394" s="182">
        <f>O394*H394</f>
        <v>0</v>
      </c>
      <c r="Q394" s="182">
        <v>1.0312</v>
      </c>
      <c r="R394" s="182">
        <f>Q394*H394</f>
        <v>619.7511999999999</v>
      </c>
      <c r="S394" s="182">
        <v>0</v>
      </c>
      <c r="T394" s="183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4" t="s">
        <v>152</v>
      </c>
      <c r="AT394" s="184" t="s">
        <v>147</v>
      </c>
      <c r="AU394" s="184" t="s">
        <v>82</v>
      </c>
      <c r="AY394" s="17" t="s">
        <v>145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7" t="s">
        <v>80</v>
      </c>
      <c r="BK394" s="185">
        <f>ROUND(I394*H394,2)</f>
        <v>0</v>
      </c>
      <c r="BL394" s="17" t="s">
        <v>152</v>
      </c>
      <c r="BM394" s="184" t="s">
        <v>1432</v>
      </c>
    </row>
    <row r="395" spans="1:47" s="2" customFormat="1" ht="19.5">
      <c r="A395" s="34"/>
      <c r="B395" s="35"/>
      <c r="C395" s="36"/>
      <c r="D395" s="186" t="s">
        <v>154</v>
      </c>
      <c r="E395" s="36"/>
      <c r="F395" s="187" t="s">
        <v>1433</v>
      </c>
      <c r="G395" s="36"/>
      <c r="H395" s="36"/>
      <c r="I395" s="188"/>
      <c r="J395" s="36"/>
      <c r="K395" s="36"/>
      <c r="L395" s="39"/>
      <c r="M395" s="189"/>
      <c r="N395" s="190"/>
      <c r="O395" s="64"/>
      <c r="P395" s="64"/>
      <c r="Q395" s="64"/>
      <c r="R395" s="64"/>
      <c r="S395" s="64"/>
      <c r="T395" s="65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154</v>
      </c>
      <c r="AU395" s="17" t="s">
        <v>82</v>
      </c>
    </row>
    <row r="396" spans="2:51" s="14" customFormat="1" ht="11.25">
      <c r="B396" s="217"/>
      <c r="C396" s="218"/>
      <c r="D396" s="186" t="s">
        <v>158</v>
      </c>
      <c r="E396" s="219" t="s">
        <v>19</v>
      </c>
      <c r="F396" s="220" t="s">
        <v>1392</v>
      </c>
      <c r="G396" s="218"/>
      <c r="H396" s="219" t="s">
        <v>19</v>
      </c>
      <c r="I396" s="221"/>
      <c r="J396" s="218"/>
      <c r="K396" s="218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158</v>
      </c>
      <c r="AU396" s="226" t="s">
        <v>82</v>
      </c>
      <c r="AV396" s="14" t="s">
        <v>80</v>
      </c>
      <c r="AW396" s="14" t="s">
        <v>33</v>
      </c>
      <c r="AX396" s="14" t="s">
        <v>72</v>
      </c>
      <c r="AY396" s="226" t="s">
        <v>145</v>
      </c>
    </row>
    <row r="397" spans="2:51" s="13" customFormat="1" ht="11.25">
      <c r="B397" s="192"/>
      <c r="C397" s="193"/>
      <c r="D397" s="186" t="s">
        <v>158</v>
      </c>
      <c r="E397" s="194" t="s">
        <v>19</v>
      </c>
      <c r="F397" s="195" t="s">
        <v>1434</v>
      </c>
      <c r="G397" s="193"/>
      <c r="H397" s="196">
        <v>45</v>
      </c>
      <c r="I397" s="197"/>
      <c r="J397" s="193"/>
      <c r="K397" s="193"/>
      <c r="L397" s="198"/>
      <c r="M397" s="199"/>
      <c r="N397" s="200"/>
      <c r="O397" s="200"/>
      <c r="P397" s="200"/>
      <c r="Q397" s="200"/>
      <c r="R397" s="200"/>
      <c r="S397" s="200"/>
      <c r="T397" s="201"/>
      <c r="AT397" s="202" t="s">
        <v>158</v>
      </c>
      <c r="AU397" s="202" t="s">
        <v>82</v>
      </c>
      <c r="AV397" s="13" t="s">
        <v>82</v>
      </c>
      <c r="AW397" s="13" t="s">
        <v>33</v>
      </c>
      <c r="AX397" s="13" t="s">
        <v>72</v>
      </c>
      <c r="AY397" s="202" t="s">
        <v>145</v>
      </c>
    </row>
    <row r="398" spans="2:51" s="13" customFormat="1" ht="11.25">
      <c r="B398" s="192"/>
      <c r="C398" s="193"/>
      <c r="D398" s="186" t="s">
        <v>158</v>
      </c>
      <c r="E398" s="194" t="s">
        <v>19</v>
      </c>
      <c r="F398" s="195" t="s">
        <v>1435</v>
      </c>
      <c r="G398" s="193"/>
      <c r="H398" s="196">
        <v>18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158</v>
      </c>
      <c r="AU398" s="202" t="s">
        <v>82</v>
      </c>
      <c r="AV398" s="13" t="s">
        <v>82</v>
      </c>
      <c r="AW398" s="13" t="s">
        <v>33</v>
      </c>
      <c r="AX398" s="13" t="s">
        <v>72</v>
      </c>
      <c r="AY398" s="202" t="s">
        <v>145</v>
      </c>
    </row>
    <row r="399" spans="2:51" s="13" customFormat="1" ht="11.25">
      <c r="B399" s="192"/>
      <c r="C399" s="193"/>
      <c r="D399" s="186" t="s">
        <v>158</v>
      </c>
      <c r="E399" s="194" t="s">
        <v>19</v>
      </c>
      <c r="F399" s="195" t="s">
        <v>1436</v>
      </c>
      <c r="G399" s="193"/>
      <c r="H399" s="196">
        <v>40</v>
      </c>
      <c r="I399" s="197"/>
      <c r="J399" s="193"/>
      <c r="K399" s="193"/>
      <c r="L399" s="198"/>
      <c r="M399" s="199"/>
      <c r="N399" s="200"/>
      <c r="O399" s="200"/>
      <c r="P399" s="200"/>
      <c r="Q399" s="200"/>
      <c r="R399" s="200"/>
      <c r="S399" s="200"/>
      <c r="T399" s="201"/>
      <c r="AT399" s="202" t="s">
        <v>158</v>
      </c>
      <c r="AU399" s="202" t="s">
        <v>82</v>
      </c>
      <c r="AV399" s="13" t="s">
        <v>82</v>
      </c>
      <c r="AW399" s="13" t="s">
        <v>33</v>
      </c>
      <c r="AX399" s="13" t="s">
        <v>72</v>
      </c>
      <c r="AY399" s="202" t="s">
        <v>145</v>
      </c>
    </row>
    <row r="400" spans="2:51" s="13" customFormat="1" ht="11.25">
      <c r="B400" s="192"/>
      <c r="C400" s="193"/>
      <c r="D400" s="186" t="s">
        <v>158</v>
      </c>
      <c r="E400" s="194" t="s">
        <v>19</v>
      </c>
      <c r="F400" s="195" t="s">
        <v>1437</v>
      </c>
      <c r="G400" s="193"/>
      <c r="H400" s="196">
        <v>36</v>
      </c>
      <c r="I400" s="197"/>
      <c r="J400" s="193"/>
      <c r="K400" s="193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158</v>
      </c>
      <c r="AU400" s="202" t="s">
        <v>82</v>
      </c>
      <c r="AV400" s="13" t="s">
        <v>82</v>
      </c>
      <c r="AW400" s="13" t="s">
        <v>33</v>
      </c>
      <c r="AX400" s="13" t="s">
        <v>72</v>
      </c>
      <c r="AY400" s="202" t="s">
        <v>145</v>
      </c>
    </row>
    <row r="401" spans="2:51" s="13" customFormat="1" ht="11.25">
      <c r="B401" s="192"/>
      <c r="C401" s="193"/>
      <c r="D401" s="186" t="s">
        <v>158</v>
      </c>
      <c r="E401" s="194" t="s">
        <v>19</v>
      </c>
      <c r="F401" s="195" t="s">
        <v>1438</v>
      </c>
      <c r="G401" s="193"/>
      <c r="H401" s="196">
        <v>40</v>
      </c>
      <c r="I401" s="197"/>
      <c r="J401" s="193"/>
      <c r="K401" s="193"/>
      <c r="L401" s="198"/>
      <c r="M401" s="199"/>
      <c r="N401" s="200"/>
      <c r="O401" s="200"/>
      <c r="P401" s="200"/>
      <c r="Q401" s="200"/>
      <c r="R401" s="200"/>
      <c r="S401" s="200"/>
      <c r="T401" s="201"/>
      <c r="AT401" s="202" t="s">
        <v>158</v>
      </c>
      <c r="AU401" s="202" t="s">
        <v>82</v>
      </c>
      <c r="AV401" s="13" t="s">
        <v>82</v>
      </c>
      <c r="AW401" s="13" t="s">
        <v>33</v>
      </c>
      <c r="AX401" s="13" t="s">
        <v>72</v>
      </c>
      <c r="AY401" s="202" t="s">
        <v>145</v>
      </c>
    </row>
    <row r="402" spans="2:51" s="13" customFormat="1" ht="11.25">
      <c r="B402" s="192"/>
      <c r="C402" s="193"/>
      <c r="D402" s="186" t="s">
        <v>158</v>
      </c>
      <c r="E402" s="194" t="s">
        <v>19</v>
      </c>
      <c r="F402" s="195" t="s">
        <v>1439</v>
      </c>
      <c r="G402" s="193"/>
      <c r="H402" s="196">
        <v>20</v>
      </c>
      <c r="I402" s="197"/>
      <c r="J402" s="193"/>
      <c r="K402" s="193"/>
      <c r="L402" s="198"/>
      <c r="M402" s="199"/>
      <c r="N402" s="200"/>
      <c r="O402" s="200"/>
      <c r="P402" s="200"/>
      <c r="Q402" s="200"/>
      <c r="R402" s="200"/>
      <c r="S402" s="200"/>
      <c r="T402" s="201"/>
      <c r="AT402" s="202" t="s">
        <v>158</v>
      </c>
      <c r="AU402" s="202" t="s">
        <v>82</v>
      </c>
      <c r="AV402" s="13" t="s">
        <v>82</v>
      </c>
      <c r="AW402" s="13" t="s">
        <v>33</v>
      </c>
      <c r="AX402" s="13" t="s">
        <v>72</v>
      </c>
      <c r="AY402" s="202" t="s">
        <v>145</v>
      </c>
    </row>
    <row r="403" spans="2:51" s="13" customFormat="1" ht="11.25">
      <c r="B403" s="192"/>
      <c r="C403" s="193"/>
      <c r="D403" s="186" t="s">
        <v>158</v>
      </c>
      <c r="E403" s="194" t="s">
        <v>19</v>
      </c>
      <c r="F403" s="195" t="s">
        <v>1440</v>
      </c>
      <c r="G403" s="193"/>
      <c r="H403" s="196">
        <v>20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158</v>
      </c>
      <c r="AU403" s="202" t="s">
        <v>82</v>
      </c>
      <c r="AV403" s="13" t="s">
        <v>82</v>
      </c>
      <c r="AW403" s="13" t="s">
        <v>33</v>
      </c>
      <c r="AX403" s="13" t="s">
        <v>72</v>
      </c>
      <c r="AY403" s="202" t="s">
        <v>145</v>
      </c>
    </row>
    <row r="404" spans="2:51" s="13" customFormat="1" ht="11.25">
      <c r="B404" s="192"/>
      <c r="C404" s="193"/>
      <c r="D404" s="186" t="s">
        <v>158</v>
      </c>
      <c r="E404" s="194" t="s">
        <v>19</v>
      </c>
      <c r="F404" s="195" t="s">
        <v>1441</v>
      </c>
      <c r="G404" s="193"/>
      <c r="H404" s="196">
        <v>30</v>
      </c>
      <c r="I404" s="197"/>
      <c r="J404" s="193"/>
      <c r="K404" s="193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158</v>
      </c>
      <c r="AU404" s="202" t="s">
        <v>82</v>
      </c>
      <c r="AV404" s="13" t="s">
        <v>82</v>
      </c>
      <c r="AW404" s="13" t="s">
        <v>33</v>
      </c>
      <c r="AX404" s="13" t="s">
        <v>72</v>
      </c>
      <c r="AY404" s="202" t="s">
        <v>145</v>
      </c>
    </row>
    <row r="405" spans="2:51" s="13" customFormat="1" ht="11.25">
      <c r="B405" s="192"/>
      <c r="C405" s="193"/>
      <c r="D405" s="186" t="s">
        <v>158</v>
      </c>
      <c r="E405" s="194" t="s">
        <v>19</v>
      </c>
      <c r="F405" s="195" t="s">
        <v>1442</v>
      </c>
      <c r="G405" s="193"/>
      <c r="H405" s="196">
        <v>20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158</v>
      </c>
      <c r="AU405" s="202" t="s">
        <v>82</v>
      </c>
      <c r="AV405" s="13" t="s">
        <v>82</v>
      </c>
      <c r="AW405" s="13" t="s">
        <v>33</v>
      </c>
      <c r="AX405" s="13" t="s">
        <v>72</v>
      </c>
      <c r="AY405" s="202" t="s">
        <v>145</v>
      </c>
    </row>
    <row r="406" spans="2:51" s="13" customFormat="1" ht="11.25">
      <c r="B406" s="192"/>
      <c r="C406" s="193"/>
      <c r="D406" s="186" t="s">
        <v>158</v>
      </c>
      <c r="E406" s="194" t="s">
        <v>19</v>
      </c>
      <c r="F406" s="195" t="s">
        <v>1443</v>
      </c>
      <c r="G406" s="193"/>
      <c r="H406" s="196">
        <v>22</v>
      </c>
      <c r="I406" s="197"/>
      <c r="J406" s="193"/>
      <c r="K406" s="193"/>
      <c r="L406" s="198"/>
      <c r="M406" s="199"/>
      <c r="N406" s="200"/>
      <c r="O406" s="200"/>
      <c r="P406" s="200"/>
      <c r="Q406" s="200"/>
      <c r="R406" s="200"/>
      <c r="S406" s="200"/>
      <c r="T406" s="201"/>
      <c r="AT406" s="202" t="s">
        <v>158</v>
      </c>
      <c r="AU406" s="202" t="s">
        <v>82</v>
      </c>
      <c r="AV406" s="13" t="s">
        <v>82</v>
      </c>
      <c r="AW406" s="13" t="s">
        <v>33</v>
      </c>
      <c r="AX406" s="13" t="s">
        <v>72</v>
      </c>
      <c r="AY406" s="202" t="s">
        <v>145</v>
      </c>
    </row>
    <row r="407" spans="2:51" s="13" customFormat="1" ht="11.25">
      <c r="B407" s="192"/>
      <c r="C407" s="193"/>
      <c r="D407" s="186" t="s">
        <v>158</v>
      </c>
      <c r="E407" s="194" t="s">
        <v>19</v>
      </c>
      <c r="F407" s="195" t="s">
        <v>1444</v>
      </c>
      <c r="G407" s="193"/>
      <c r="H407" s="196">
        <v>22</v>
      </c>
      <c r="I407" s="197"/>
      <c r="J407" s="193"/>
      <c r="K407" s="193"/>
      <c r="L407" s="198"/>
      <c r="M407" s="199"/>
      <c r="N407" s="200"/>
      <c r="O407" s="200"/>
      <c r="P407" s="200"/>
      <c r="Q407" s="200"/>
      <c r="R407" s="200"/>
      <c r="S407" s="200"/>
      <c r="T407" s="201"/>
      <c r="AT407" s="202" t="s">
        <v>158</v>
      </c>
      <c r="AU407" s="202" t="s">
        <v>82</v>
      </c>
      <c r="AV407" s="13" t="s">
        <v>82</v>
      </c>
      <c r="AW407" s="13" t="s">
        <v>33</v>
      </c>
      <c r="AX407" s="13" t="s">
        <v>72</v>
      </c>
      <c r="AY407" s="202" t="s">
        <v>145</v>
      </c>
    </row>
    <row r="408" spans="2:51" s="13" customFormat="1" ht="11.25">
      <c r="B408" s="192"/>
      <c r="C408" s="193"/>
      <c r="D408" s="186" t="s">
        <v>158</v>
      </c>
      <c r="E408" s="194" t="s">
        <v>19</v>
      </c>
      <c r="F408" s="195" t="s">
        <v>1445</v>
      </c>
      <c r="G408" s="193"/>
      <c r="H408" s="196">
        <v>20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158</v>
      </c>
      <c r="AU408" s="202" t="s">
        <v>82</v>
      </c>
      <c r="AV408" s="13" t="s">
        <v>82</v>
      </c>
      <c r="AW408" s="13" t="s">
        <v>33</v>
      </c>
      <c r="AX408" s="13" t="s">
        <v>72</v>
      </c>
      <c r="AY408" s="202" t="s">
        <v>145</v>
      </c>
    </row>
    <row r="409" spans="2:51" s="13" customFormat="1" ht="11.25">
      <c r="B409" s="192"/>
      <c r="C409" s="193"/>
      <c r="D409" s="186" t="s">
        <v>158</v>
      </c>
      <c r="E409" s="194" t="s">
        <v>19</v>
      </c>
      <c r="F409" s="195" t="s">
        <v>1446</v>
      </c>
      <c r="G409" s="193"/>
      <c r="H409" s="196">
        <v>22</v>
      </c>
      <c r="I409" s="197"/>
      <c r="J409" s="193"/>
      <c r="K409" s="193"/>
      <c r="L409" s="198"/>
      <c r="M409" s="199"/>
      <c r="N409" s="200"/>
      <c r="O409" s="200"/>
      <c r="P409" s="200"/>
      <c r="Q409" s="200"/>
      <c r="R409" s="200"/>
      <c r="S409" s="200"/>
      <c r="T409" s="201"/>
      <c r="AT409" s="202" t="s">
        <v>158</v>
      </c>
      <c r="AU409" s="202" t="s">
        <v>82</v>
      </c>
      <c r="AV409" s="13" t="s">
        <v>82</v>
      </c>
      <c r="AW409" s="13" t="s">
        <v>33</v>
      </c>
      <c r="AX409" s="13" t="s">
        <v>72</v>
      </c>
      <c r="AY409" s="202" t="s">
        <v>145</v>
      </c>
    </row>
    <row r="410" spans="2:51" s="13" customFormat="1" ht="11.25">
      <c r="B410" s="192"/>
      <c r="C410" s="193"/>
      <c r="D410" s="186" t="s">
        <v>158</v>
      </c>
      <c r="E410" s="194" t="s">
        <v>19</v>
      </c>
      <c r="F410" s="195" t="s">
        <v>1447</v>
      </c>
      <c r="G410" s="193"/>
      <c r="H410" s="196">
        <v>34</v>
      </c>
      <c r="I410" s="197"/>
      <c r="J410" s="193"/>
      <c r="K410" s="193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158</v>
      </c>
      <c r="AU410" s="202" t="s">
        <v>82</v>
      </c>
      <c r="AV410" s="13" t="s">
        <v>82</v>
      </c>
      <c r="AW410" s="13" t="s">
        <v>33</v>
      </c>
      <c r="AX410" s="13" t="s">
        <v>72</v>
      </c>
      <c r="AY410" s="202" t="s">
        <v>145</v>
      </c>
    </row>
    <row r="411" spans="2:51" s="13" customFormat="1" ht="11.25">
      <c r="B411" s="192"/>
      <c r="C411" s="193"/>
      <c r="D411" s="186" t="s">
        <v>158</v>
      </c>
      <c r="E411" s="194" t="s">
        <v>19</v>
      </c>
      <c r="F411" s="195" t="s">
        <v>1448</v>
      </c>
      <c r="G411" s="193"/>
      <c r="H411" s="196">
        <v>25</v>
      </c>
      <c r="I411" s="197"/>
      <c r="J411" s="193"/>
      <c r="K411" s="193"/>
      <c r="L411" s="198"/>
      <c r="M411" s="199"/>
      <c r="N411" s="200"/>
      <c r="O411" s="200"/>
      <c r="P411" s="200"/>
      <c r="Q411" s="200"/>
      <c r="R411" s="200"/>
      <c r="S411" s="200"/>
      <c r="T411" s="201"/>
      <c r="AT411" s="202" t="s">
        <v>158</v>
      </c>
      <c r="AU411" s="202" t="s">
        <v>82</v>
      </c>
      <c r="AV411" s="13" t="s">
        <v>82</v>
      </c>
      <c r="AW411" s="13" t="s">
        <v>33</v>
      </c>
      <c r="AX411" s="13" t="s">
        <v>72</v>
      </c>
      <c r="AY411" s="202" t="s">
        <v>145</v>
      </c>
    </row>
    <row r="412" spans="2:51" s="13" customFormat="1" ht="11.25">
      <c r="B412" s="192"/>
      <c r="C412" s="193"/>
      <c r="D412" s="186" t="s">
        <v>158</v>
      </c>
      <c r="E412" s="194" t="s">
        <v>19</v>
      </c>
      <c r="F412" s="195" t="s">
        <v>1449</v>
      </c>
      <c r="G412" s="193"/>
      <c r="H412" s="196">
        <v>25</v>
      </c>
      <c r="I412" s="197"/>
      <c r="J412" s="193"/>
      <c r="K412" s="193"/>
      <c r="L412" s="198"/>
      <c r="M412" s="199"/>
      <c r="N412" s="200"/>
      <c r="O412" s="200"/>
      <c r="P412" s="200"/>
      <c r="Q412" s="200"/>
      <c r="R412" s="200"/>
      <c r="S412" s="200"/>
      <c r="T412" s="201"/>
      <c r="AT412" s="202" t="s">
        <v>158</v>
      </c>
      <c r="AU412" s="202" t="s">
        <v>82</v>
      </c>
      <c r="AV412" s="13" t="s">
        <v>82</v>
      </c>
      <c r="AW412" s="13" t="s">
        <v>33</v>
      </c>
      <c r="AX412" s="13" t="s">
        <v>72</v>
      </c>
      <c r="AY412" s="202" t="s">
        <v>145</v>
      </c>
    </row>
    <row r="413" spans="2:51" s="13" customFormat="1" ht="11.25">
      <c r="B413" s="192"/>
      <c r="C413" s="193"/>
      <c r="D413" s="186" t="s">
        <v>158</v>
      </c>
      <c r="E413" s="194" t="s">
        <v>19</v>
      </c>
      <c r="F413" s="195" t="s">
        <v>1450</v>
      </c>
      <c r="G413" s="193"/>
      <c r="H413" s="196">
        <v>25</v>
      </c>
      <c r="I413" s="197"/>
      <c r="J413" s="193"/>
      <c r="K413" s="193"/>
      <c r="L413" s="198"/>
      <c r="M413" s="199"/>
      <c r="N413" s="200"/>
      <c r="O413" s="200"/>
      <c r="P413" s="200"/>
      <c r="Q413" s="200"/>
      <c r="R413" s="200"/>
      <c r="S413" s="200"/>
      <c r="T413" s="201"/>
      <c r="AT413" s="202" t="s">
        <v>158</v>
      </c>
      <c r="AU413" s="202" t="s">
        <v>82</v>
      </c>
      <c r="AV413" s="13" t="s">
        <v>82</v>
      </c>
      <c r="AW413" s="13" t="s">
        <v>33</v>
      </c>
      <c r="AX413" s="13" t="s">
        <v>72</v>
      </c>
      <c r="AY413" s="202" t="s">
        <v>145</v>
      </c>
    </row>
    <row r="414" spans="2:51" s="13" customFormat="1" ht="11.25">
      <c r="B414" s="192"/>
      <c r="C414" s="193"/>
      <c r="D414" s="186" t="s">
        <v>158</v>
      </c>
      <c r="E414" s="194" t="s">
        <v>19</v>
      </c>
      <c r="F414" s="195" t="s">
        <v>1451</v>
      </c>
      <c r="G414" s="193"/>
      <c r="H414" s="196">
        <v>22</v>
      </c>
      <c r="I414" s="197"/>
      <c r="J414" s="193"/>
      <c r="K414" s="193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158</v>
      </c>
      <c r="AU414" s="202" t="s">
        <v>82</v>
      </c>
      <c r="AV414" s="13" t="s">
        <v>82</v>
      </c>
      <c r="AW414" s="13" t="s">
        <v>33</v>
      </c>
      <c r="AX414" s="13" t="s">
        <v>72</v>
      </c>
      <c r="AY414" s="202" t="s">
        <v>145</v>
      </c>
    </row>
    <row r="415" spans="2:51" s="13" customFormat="1" ht="11.25">
      <c r="B415" s="192"/>
      <c r="C415" s="193"/>
      <c r="D415" s="186" t="s">
        <v>158</v>
      </c>
      <c r="E415" s="194" t="s">
        <v>19</v>
      </c>
      <c r="F415" s="195" t="s">
        <v>1452</v>
      </c>
      <c r="G415" s="193"/>
      <c r="H415" s="196">
        <v>15</v>
      </c>
      <c r="I415" s="197"/>
      <c r="J415" s="193"/>
      <c r="K415" s="193"/>
      <c r="L415" s="198"/>
      <c r="M415" s="199"/>
      <c r="N415" s="200"/>
      <c r="O415" s="200"/>
      <c r="P415" s="200"/>
      <c r="Q415" s="200"/>
      <c r="R415" s="200"/>
      <c r="S415" s="200"/>
      <c r="T415" s="201"/>
      <c r="AT415" s="202" t="s">
        <v>158</v>
      </c>
      <c r="AU415" s="202" t="s">
        <v>82</v>
      </c>
      <c r="AV415" s="13" t="s">
        <v>82</v>
      </c>
      <c r="AW415" s="13" t="s">
        <v>33</v>
      </c>
      <c r="AX415" s="13" t="s">
        <v>72</v>
      </c>
      <c r="AY415" s="202" t="s">
        <v>145</v>
      </c>
    </row>
    <row r="416" spans="2:51" s="13" customFormat="1" ht="11.25">
      <c r="B416" s="192"/>
      <c r="C416" s="193"/>
      <c r="D416" s="186" t="s">
        <v>158</v>
      </c>
      <c r="E416" s="194" t="s">
        <v>19</v>
      </c>
      <c r="F416" s="195" t="s">
        <v>1453</v>
      </c>
      <c r="G416" s="193"/>
      <c r="H416" s="196">
        <v>22</v>
      </c>
      <c r="I416" s="197"/>
      <c r="J416" s="193"/>
      <c r="K416" s="193"/>
      <c r="L416" s="198"/>
      <c r="M416" s="199"/>
      <c r="N416" s="200"/>
      <c r="O416" s="200"/>
      <c r="P416" s="200"/>
      <c r="Q416" s="200"/>
      <c r="R416" s="200"/>
      <c r="S416" s="200"/>
      <c r="T416" s="201"/>
      <c r="AT416" s="202" t="s">
        <v>158</v>
      </c>
      <c r="AU416" s="202" t="s">
        <v>82</v>
      </c>
      <c r="AV416" s="13" t="s">
        <v>82</v>
      </c>
      <c r="AW416" s="13" t="s">
        <v>33</v>
      </c>
      <c r="AX416" s="13" t="s">
        <v>72</v>
      </c>
      <c r="AY416" s="202" t="s">
        <v>145</v>
      </c>
    </row>
    <row r="417" spans="2:51" s="13" customFormat="1" ht="11.25">
      <c r="B417" s="192"/>
      <c r="C417" s="193"/>
      <c r="D417" s="186" t="s">
        <v>158</v>
      </c>
      <c r="E417" s="194" t="s">
        <v>19</v>
      </c>
      <c r="F417" s="195" t="s">
        <v>1454</v>
      </c>
      <c r="G417" s="193"/>
      <c r="H417" s="196">
        <v>28</v>
      </c>
      <c r="I417" s="197"/>
      <c r="J417" s="193"/>
      <c r="K417" s="193"/>
      <c r="L417" s="198"/>
      <c r="M417" s="199"/>
      <c r="N417" s="200"/>
      <c r="O417" s="200"/>
      <c r="P417" s="200"/>
      <c r="Q417" s="200"/>
      <c r="R417" s="200"/>
      <c r="S417" s="200"/>
      <c r="T417" s="201"/>
      <c r="AT417" s="202" t="s">
        <v>158</v>
      </c>
      <c r="AU417" s="202" t="s">
        <v>82</v>
      </c>
      <c r="AV417" s="13" t="s">
        <v>82</v>
      </c>
      <c r="AW417" s="13" t="s">
        <v>33</v>
      </c>
      <c r="AX417" s="13" t="s">
        <v>72</v>
      </c>
      <c r="AY417" s="202" t="s">
        <v>145</v>
      </c>
    </row>
    <row r="418" spans="2:51" s="13" customFormat="1" ht="11.25">
      <c r="B418" s="192"/>
      <c r="C418" s="193"/>
      <c r="D418" s="186" t="s">
        <v>158</v>
      </c>
      <c r="E418" s="194" t="s">
        <v>19</v>
      </c>
      <c r="F418" s="195" t="s">
        <v>1455</v>
      </c>
      <c r="G418" s="193"/>
      <c r="H418" s="196">
        <v>26</v>
      </c>
      <c r="I418" s="197"/>
      <c r="J418" s="193"/>
      <c r="K418" s="193"/>
      <c r="L418" s="198"/>
      <c r="M418" s="199"/>
      <c r="N418" s="200"/>
      <c r="O418" s="200"/>
      <c r="P418" s="200"/>
      <c r="Q418" s="200"/>
      <c r="R418" s="200"/>
      <c r="S418" s="200"/>
      <c r="T418" s="201"/>
      <c r="AT418" s="202" t="s">
        <v>158</v>
      </c>
      <c r="AU418" s="202" t="s">
        <v>82</v>
      </c>
      <c r="AV418" s="13" t="s">
        <v>82</v>
      </c>
      <c r="AW418" s="13" t="s">
        <v>33</v>
      </c>
      <c r="AX418" s="13" t="s">
        <v>72</v>
      </c>
      <c r="AY418" s="202" t="s">
        <v>145</v>
      </c>
    </row>
    <row r="419" spans="2:51" s="13" customFormat="1" ht="11.25">
      <c r="B419" s="192"/>
      <c r="C419" s="193"/>
      <c r="D419" s="186" t="s">
        <v>158</v>
      </c>
      <c r="E419" s="194" t="s">
        <v>19</v>
      </c>
      <c r="F419" s="195" t="s">
        <v>1456</v>
      </c>
      <c r="G419" s="193"/>
      <c r="H419" s="196">
        <v>24</v>
      </c>
      <c r="I419" s="197"/>
      <c r="J419" s="193"/>
      <c r="K419" s="193"/>
      <c r="L419" s="198"/>
      <c r="M419" s="199"/>
      <c r="N419" s="200"/>
      <c r="O419" s="200"/>
      <c r="P419" s="200"/>
      <c r="Q419" s="200"/>
      <c r="R419" s="200"/>
      <c r="S419" s="200"/>
      <c r="T419" s="201"/>
      <c r="AT419" s="202" t="s">
        <v>158</v>
      </c>
      <c r="AU419" s="202" t="s">
        <v>82</v>
      </c>
      <c r="AV419" s="13" t="s">
        <v>82</v>
      </c>
      <c r="AW419" s="13" t="s">
        <v>33</v>
      </c>
      <c r="AX419" s="13" t="s">
        <v>72</v>
      </c>
      <c r="AY419" s="202" t="s">
        <v>145</v>
      </c>
    </row>
    <row r="420" spans="2:63" s="12" customFormat="1" ht="22.9" customHeight="1">
      <c r="B420" s="157"/>
      <c r="C420" s="158"/>
      <c r="D420" s="159" t="s">
        <v>71</v>
      </c>
      <c r="E420" s="171" t="s">
        <v>178</v>
      </c>
      <c r="F420" s="171" t="s">
        <v>276</v>
      </c>
      <c r="G420" s="158"/>
      <c r="H420" s="158"/>
      <c r="I420" s="161"/>
      <c r="J420" s="172">
        <f>BK420</f>
        <v>0</v>
      </c>
      <c r="K420" s="158"/>
      <c r="L420" s="163"/>
      <c r="M420" s="164"/>
      <c r="N420" s="165"/>
      <c r="O420" s="165"/>
      <c r="P420" s="166">
        <f>SUM(P421:P426)</f>
        <v>0</v>
      </c>
      <c r="Q420" s="165"/>
      <c r="R420" s="166">
        <f>SUM(R421:R426)</f>
        <v>6.2497536</v>
      </c>
      <c r="S420" s="165"/>
      <c r="T420" s="167">
        <f>SUM(T421:T426)</f>
        <v>0</v>
      </c>
      <c r="AR420" s="168" t="s">
        <v>80</v>
      </c>
      <c r="AT420" s="169" t="s">
        <v>71</v>
      </c>
      <c r="AU420" s="169" t="s">
        <v>80</v>
      </c>
      <c r="AY420" s="168" t="s">
        <v>145</v>
      </c>
      <c r="BK420" s="170">
        <f>SUM(BK421:BK426)</f>
        <v>0</v>
      </c>
    </row>
    <row r="421" spans="1:65" s="2" customFormat="1" ht="14.45" customHeight="1">
      <c r="A421" s="34"/>
      <c r="B421" s="35"/>
      <c r="C421" s="173" t="s">
        <v>532</v>
      </c>
      <c r="D421" s="173" t="s">
        <v>147</v>
      </c>
      <c r="E421" s="174" t="s">
        <v>1457</v>
      </c>
      <c r="F421" s="175" t="s">
        <v>1458</v>
      </c>
      <c r="G421" s="176" t="s">
        <v>150</v>
      </c>
      <c r="H421" s="177">
        <v>7.296</v>
      </c>
      <c r="I421" s="178"/>
      <c r="J421" s="179">
        <f>ROUND(I421*H421,2)</f>
        <v>0</v>
      </c>
      <c r="K421" s="175" t="s">
        <v>151</v>
      </c>
      <c r="L421" s="39"/>
      <c r="M421" s="180" t="s">
        <v>19</v>
      </c>
      <c r="N421" s="181" t="s">
        <v>43</v>
      </c>
      <c r="O421" s="64"/>
      <c r="P421" s="182">
        <f>O421*H421</f>
        <v>0</v>
      </c>
      <c r="Q421" s="182">
        <v>0.8566</v>
      </c>
      <c r="R421" s="182">
        <f>Q421*H421</f>
        <v>6.2497536</v>
      </c>
      <c r="S421" s="182">
        <v>0</v>
      </c>
      <c r="T421" s="183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84" t="s">
        <v>152</v>
      </c>
      <c r="AT421" s="184" t="s">
        <v>147</v>
      </c>
      <c r="AU421" s="184" t="s">
        <v>82</v>
      </c>
      <c r="AY421" s="17" t="s">
        <v>145</v>
      </c>
      <c r="BE421" s="185">
        <f>IF(N421="základní",J421,0)</f>
        <v>0</v>
      </c>
      <c r="BF421" s="185">
        <f>IF(N421="snížená",J421,0)</f>
        <v>0</v>
      </c>
      <c r="BG421" s="185">
        <f>IF(N421="zákl. přenesená",J421,0)</f>
        <v>0</v>
      </c>
      <c r="BH421" s="185">
        <f>IF(N421="sníž. přenesená",J421,0)</f>
        <v>0</v>
      </c>
      <c r="BI421" s="185">
        <f>IF(N421="nulová",J421,0)</f>
        <v>0</v>
      </c>
      <c r="BJ421" s="17" t="s">
        <v>80</v>
      </c>
      <c r="BK421" s="185">
        <f>ROUND(I421*H421,2)</f>
        <v>0</v>
      </c>
      <c r="BL421" s="17" t="s">
        <v>152</v>
      </c>
      <c r="BM421" s="184" t="s">
        <v>1459</v>
      </c>
    </row>
    <row r="422" spans="1:47" s="2" customFormat="1" ht="19.5">
      <c r="A422" s="34"/>
      <c r="B422" s="35"/>
      <c r="C422" s="36"/>
      <c r="D422" s="186" t="s">
        <v>154</v>
      </c>
      <c r="E422" s="36"/>
      <c r="F422" s="187" t="s">
        <v>1460</v>
      </c>
      <c r="G422" s="36"/>
      <c r="H422" s="36"/>
      <c r="I422" s="188"/>
      <c r="J422" s="36"/>
      <c r="K422" s="36"/>
      <c r="L422" s="39"/>
      <c r="M422" s="189"/>
      <c r="N422" s="190"/>
      <c r="O422" s="64"/>
      <c r="P422" s="64"/>
      <c r="Q422" s="64"/>
      <c r="R422" s="64"/>
      <c r="S422" s="64"/>
      <c r="T422" s="65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154</v>
      </c>
      <c r="AU422" s="17" t="s">
        <v>82</v>
      </c>
    </row>
    <row r="423" spans="1:47" s="2" customFormat="1" ht="19.5">
      <c r="A423" s="34"/>
      <c r="B423" s="35"/>
      <c r="C423" s="36"/>
      <c r="D423" s="186" t="s">
        <v>156</v>
      </c>
      <c r="E423" s="36"/>
      <c r="F423" s="191" t="s">
        <v>1461</v>
      </c>
      <c r="G423" s="36"/>
      <c r="H423" s="36"/>
      <c r="I423" s="188"/>
      <c r="J423" s="36"/>
      <c r="K423" s="36"/>
      <c r="L423" s="39"/>
      <c r="M423" s="189"/>
      <c r="N423" s="190"/>
      <c r="O423" s="64"/>
      <c r="P423" s="64"/>
      <c r="Q423" s="64"/>
      <c r="R423" s="64"/>
      <c r="S423" s="64"/>
      <c r="T423" s="65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156</v>
      </c>
      <c r="AU423" s="17" t="s">
        <v>82</v>
      </c>
    </row>
    <row r="424" spans="2:51" s="14" customFormat="1" ht="11.25">
      <c r="B424" s="217"/>
      <c r="C424" s="218"/>
      <c r="D424" s="186" t="s">
        <v>158</v>
      </c>
      <c r="E424" s="219" t="s">
        <v>19</v>
      </c>
      <c r="F424" s="220" t="s">
        <v>1462</v>
      </c>
      <c r="G424" s="218"/>
      <c r="H424" s="219" t="s">
        <v>19</v>
      </c>
      <c r="I424" s="221"/>
      <c r="J424" s="218"/>
      <c r="K424" s="218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158</v>
      </c>
      <c r="AU424" s="226" t="s">
        <v>82</v>
      </c>
      <c r="AV424" s="14" t="s">
        <v>80</v>
      </c>
      <c r="AW424" s="14" t="s">
        <v>33</v>
      </c>
      <c r="AX424" s="14" t="s">
        <v>72</v>
      </c>
      <c r="AY424" s="226" t="s">
        <v>145</v>
      </c>
    </row>
    <row r="425" spans="2:51" s="13" customFormat="1" ht="11.25">
      <c r="B425" s="192"/>
      <c r="C425" s="193"/>
      <c r="D425" s="186" t="s">
        <v>158</v>
      </c>
      <c r="E425" s="194" t="s">
        <v>19</v>
      </c>
      <c r="F425" s="195" t="s">
        <v>1463</v>
      </c>
      <c r="G425" s="193"/>
      <c r="H425" s="196">
        <v>3.456</v>
      </c>
      <c r="I425" s="197"/>
      <c r="J425" s="193"/>
      <c r="K425" s="193"/>
      <c r="L425" s="198"/>
      <c r="M425" s="199"/>
      <c r="N425" s="200"/>
      <c r="O425" s="200"/>
      <c r="P425" s="200"/>
      <c r="Q425" s="200"/>
      <c r="R425" s="200"/>
      <c r="S425" s="200"/>
      <c r="T425" s="201"/>
      <c r="AT425" s="202" t="s">
        <v>158</v>
      </c>
      <c r="AU425" s="202" t="s">
        <v>82</v>
      </c>
      <c r="AV425" s="13" t="s">
        <v>82</v>
      </c>
      <c r="AW425" s="13" t="s">
        <v>33</v>
      </c>
      <c r="AX425" s="13" t="s">
        <v>72</v>
      </c>
      <c r="AY425" s="202" t="s">
        <v>145</v>
      </c>
    </row>
    <row r="426" spans="2:51" s="13" customFormat="1" ht="11.25">
      <c r="B426" s="192"/>
      <c r="C426" s="193"/>
      <c r="D426" s="186" t="s">
        <v>158</v>
      </c>
      <c r="E426" s="194" t="s">
        <v>19</v>
      </c>
      <c r="F426" s="195" t="s">
        <v>1464</v>
      </c>
      <c r="G426" s="193"/>
      <c r="H426" s="196">
        <v>3.84</v>
      </c>
      <c r="I426" s="197"/>
      <c r="J426" s="193"/>
      <c r="K426" s="193"/>
      <c r="L426" s="198"/>
      <c r="M426" s="199"/>
      <c r="N426" s="200"/>
      <c r="O426" s="200"/>
      <c r="P426" s="200"/>
      <c r="Q426" s="200"/>
      <c r="R426" s="200"/>
      <c r="S426" s="200"/>
      <c r="T426" s="201"/>
      <c r="AT426" s="202" t="s">
        <v>158</v>
      </c>
      <c r="AU426" s="202" t="s">
        <v>82</v>
      </c>
      <c r="AV426" s="13" t="s">
        <v>82</v>
      </c>
      <c r="AW426" s="13" t="s">
        <v>33</v>
      </c>
      <c r="AX426" s="13" t="s">
        <v>72</v>
      </c>
      <c r="AY426" s="202" t="s">
        <v>145</v>
      </c>
    </row>
    <row r="427" spans="2:63" s="12" customFormat="1" ht="22.9" customHeight="1">
      <c r="B427" s="157"/>
      <c r="C427" s="158"/>
      <c r="D427" s="159" t="s">
        <v>71</v>
      </c>
      <c r="E427" s="171" t="s">
        <v>196</v>
      </c>
      <c r="F427" s="171" t="s">
        <v>1465</v>
      </c>
      <c r="G427" s="158"/>
      <c r="H427" s="158"/>
      <c r="I427" s="161"/>
      <c r="J427" s="172">
        <f>BK427</f>
        <v>0</v>
      </c>
      <c r="K427" s="158"/>
      <c r="L427" s="163"/>
      <c r="M427" s="164"/>
      <c r="N427" s="165"/>
      <c r="O427" s="165"/>
      <c r="P427" s="166">
        <f>SUM(P428:P485)</f>
        <v>0</v>
      </c>
      <c r="Q427" s="165"/>
      <c r="R427" s="166">
        <f>SUM(R428:R485)</f>
        <v>343.3185959</v>
      </c>
      <c r="S427" s="165"/>
      <c r="T427" s="167">
        <f>SUM(T428:T485)</f>
        <v>0</v>
      </c>
      <c r="AR427" s="168" t="s">
        <v>80</v>
      </c>
      <c r="AT427" s="169" t="s">
        <v>71</v>
      </c>
      <c r="AU427" s="169" t="s">
        <v>80</v>
      </c>
      <c r="AY427" s="168" t="s">
        <v>145</v>
      </c>
      <c r="BK427" s="170">
        <f>SUM(BK428:BK485)</f>
        <v>0</v>
      </c>
    </row>
    <row r="428" spans="1:65" s="2" customFormat="1" ht="14.45" customHeight="1">
      <c r="A428" s="34"/>
      <c r="B428" s="35"/>
      <c r="C428" s="173" t="s">
        <v>538</v>
      </c>
      <c r="D428" s="230" t="s">
        <v>147</v>
      </c>
      <c r="E428" s="174" t="s">
        <v>1466</v>
      </c>
      <c r="F428" s="175" t="s">
        <v>1467</v>
      </c>
      <c r="G428" s="176" t="s">
        <v>287</v>
      </c>
      <c r="H428" s="177">
        <v>291.5</v>
      </c>
      <c r="I428" s="178"/>
      <c r="J428" s="179">
        <f>ROUND(I428*H428,2)</f>
        <v>0</v>
      </c>
      <c r="K428" s="175" t="s">
        <v>151</v>
      </c>
      <c r="L428" s="39"/>
      <c r="M428" s="180" t="s">
        <v>19</v>
      </c>
      <c r="N428" s="181" t="s">
        <v>43</v>
      </c>
      <c r="O428" s="64"/>
      <c r="P428" s="182">
        <f>O428*H428</f>
        <v>0</v>
      </c>
      <c r="Q428" s="182">
        <v>1E-05</v>
      </c>
      <c r="R428" s="182">
        <f>Q428*H428</f>
        <v>0.002915</v>
      </c>
      <c r="S428" s="182">
        <v>0</v>
      </c>
      <c r="T428" s="183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84" t="s">
        <v>152</v>
      </c>
      <c r="AT428" s="184" t="s">
        <v>147</v>
      </c>
      <c r="AU428" s="184" t="s">
        <v>82</v>
      </c>
      <c r="AY428" s="17" t="s">
        <v>145</v>
      </c>
      <c r="BE428" s="185">
        <f>IF(N428="základní",J428,0)</f>
        <v>0</v>
      </c>
      <c r="BF428" s="185">
        <f>IF(N428="snížená",J428,0)</f>
        <v>0</v>
      </c>
      <c r="BG428" s="185">
        <f>IF(N428="zákl. přenesená",J428,0)</f>
        <v>0</v>
      </c>
      <c r="BH428" s="185">
        <f>IF(N428="sníž. přenesená",J428,0)</f>
        <v>0</v>
      </c>
      <c r="BI428" s="185">
        <f>IF(N428="nulová",J428,0)</f>
        <v>0</v>
      </c>
      <c r="BJ428" s="17" t="s">
        <v>80</v>
      </c>
      <c r="BK428" s="185">
        <f>ROUND(I428*H428,2)</f>
        <v>0</v>
      </c>
      <c r="BL428" s="17" t="s">
        <v>152</v>
      </c>
      <c r="BM428" s="184" t="s">
        <v>1468</v>
      </c>
    </row>
    <row r="429" spans="1:47" s="2" customFormat="1" ht="11.25">
      <c r="A429" s="34"/>
      <c r="B429" s="35"/>
      <c r="C429" s="36"/>
      <c r="D429" s="186" t="s">
        <v>154</v>
      </c>
      <c r="E429" s="36"/>
      <c r="F429" s="187" t="s">
        <v>1469</v>
      </c>
      <c r="G429" s="36"/>
      <c r="H429" s="36"/>
      <c r="I429" s="188"/>
      <c r="J429" s="36"/>
      <c r="K429" s="36"/>
      <c r="L429" s="39"/>
      <c r="M429" s="189"/>
      <c r="N429" s="190"/>
      <c r="O429" s="64"/>
      <c r="P429" s="64"/>
      <c r="Q429" s="64"/>
      <c r="R429" s="64"/>
      <c r="S429" s="64"/>
      <c r="T429" s="65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154</v>
      </c>
      <c r="AU429" s="17" t="s">
        <v>82</v>
      </c>
    </row>
    <row r="430" spans="1:47" s="2" customFormat="1" ht="19.5">
      <c r="A430" s="34"/>
      <c r="B430" s="35"/>
      <c r="C430" s="36"/>
      <c r="D430" s="186" t="s">
        <v>156</v>
      </c>
      <c r="E430" s="36"/>
      <c r="F430" s="191" t="s">
        <v>1470</v>
      </c>
      <c r="G430" s="36"/>
      <c r="H430" s="36"/>
      <c r="I430" s="188"/>
      <c r="J430" s="36"/>
      <c r="K430" s="36"/>
      <c r="L430" s="39"/>
      <c r="M430" s="189"/>
      <c r="N430" s="190"/>
      <c r="O430" s="64"/>
      <c r="P430" s="64"/>
      <c r="Q430" s="64"/>
      <c r="R430" s="64"/>
      <c r="S430" s="64"/>
      <c r="T430" s="65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156</v>
      </c>
      <c r="AU430" s="17" t="s">
        <v>82</v>
      </c>
    </row>
    <row r="431" spans="2:51" s="13" customFormat="1" ht="11.25">
      <c r="B431" s="192"/>
      <c r="C431" s="193"/>
      <c r="D431" s="186" t="s">
        <v>158</v>
      </c>
      <c r="E431" s="194" t="s">
        <v>19</v>
      </c>
      <c r="F431" s="195" t="s">
        <v>1471</v>
      </c>
      <c r="G431" s="193"/>
      <c r="H431" s="196">
        <v>14.5</v>
      </c>
      <c r="I431" s="197"/>
      <c r="J431" s="193"/>
      <c r="K431" s="193"/>
      <c r="L431" s="198"/>
      <c r="M431" s="199"/>
      <c r="N431" s="200"/>
      <c r="O431" s="200"/>
      <c r="P431" s="200"/>
      <c r="Q431" s="200"/>
      <c r="R431" s="200"/>
      <c r="S431" s="200"/>
      <c r="T431" s="201"/>
      <c r="AT431" s="202" t="s">
        <v>158</v>
      </c>
      <c r="AU431" s="202" t="s">
        <v>82</v>
      </c>
      <c r="AV431" s="13" t="s">
        <v>82</v>
      </c>
      <c r="AW431" s="13" t="s">
        <v>33</v>
      </c>
      <c r="AX431" s="13" t="s">
        <v>72</v>
      </c>
      <c r="AY431" s="202" t="s">
        <v>145</v>
      </c>
    </row>
    <row r="432" spans="2:51" s="13" customFormat="1" ht="11.25">
      <c r="B432" s="192"/>
      <c r="C432" s="193"/>
      <c r="D432" s="186" t="s">
        <v>158</v>
      </c>
      <c r="E432" s="194" t="s">
        <v>19</v>
      </c>
      <c r="F432" s="195" t="s">
        <v>1472</v>
      </c>
      <c r="G432" s="193"/>
      <c r="H432" s="196">
        <v>16.5</v>
      </c>
      <c r="I432" s="197"/>
      <c r="J432" s="193"/>
      <c r="K432" s="193"/>
      <c r="L432" s="198"/>
      <c r="M432" s="199"/>
      <c r="N432" s="200"/>
      <c r="O432" s="200"/>
      <c r="P432" s="200"/>
      <c r="Q432" s="200"/>
      <c r="R432" s="200"/>
      <c r="S432" s="200"/>
      <c r="T432" s="201"/>
      <c r="AT432" s="202" t="s">
        <v>158</v>
      </c>
      <c r="AU432" s="202" t="s">
        <v>82</v>
      </c>
      <c r="AV432" s="13" t="s">
        <v>82</v>
      </c>
      <c r="AW432" s="13" t="s">
        <v>33</v>
      </c>
      <c r="AX432" s="13" t="s">
        <v>72</v>
      </c>
      <c r="AY432" s="202" t="s">
        <v>145</v>
      </c>
    </row>
    <row r="433" spans="2:51" s="13" customFormat="1" ht="11.25">
      <c r="B433" s="192"/>
      <c r="C433" s="193"/>
      <c r="D433" s="186" t="s">
        <v>158</v>
      </c>
      <c r="E433" s="194" t="s">
        <v>19</v>
      </c>
      <c r="F433" s="195" t="s">
        <v>1473</v>
      </c>
      <c r="G433" s="193"/>
      <c r="H433" s="196">
        <v>14</v>
      </c>
      <c r="I433" s="197"/>
      <c r="J433" s="193"/>
      <c r="K433" s="193"/>
      <c r="L433" s="198"/>
      <c r="M433" s="199"/>
      <c r="N433" s="200"/>
      <c r="O433" s="200"/>
      <c r="P433" s="200"/>
      <c r="Q433" s="200"/>
      <c r="R433" s="200"/>
      <c r="S433" s="200"/>
      <c r="T433" s="201"/>
      <c r="AT433" s="202" t="s">
        <v>158</v>
      </c>
      <c r="AU433" s="202" t="s">
        <v>82</v>
      </c>
      <c r="AV433" s="13" t="s">
        <v>82</v>
      </c>
      <c r="AW433" s="13" t="s">
        <v>33</v>
      </c>
      <c r="AX433" s="13" t="s">
        <v>72</v>
      </c>
      <c r="AY433" s="202" t="s">
        <v>145</v>
      </c>
    </row>
    <row r="434" spans="2:51" s="13" customFormat="1" ht="11.25">
      <c r="B434" s="192"/>
      <c r="C434" s="193"/>
      <c r="D434" s="186" t="s">
        <v>158</v>
      </c>
      <c r="E434" s="194" t="s">
        <v>19</v>
      </c>
      <c r="F434" s="195" t="s">
        <v>1474</v>
      </c>
      <c r="G434" s="193"/>
      <c r="H434" s="196">
        <v>15</v>
      </c>
      <c r="I434" s="197"/>
      <c r="J434" s="193"/>
      <c r="K434" s="193"/>
      <c r="L434" s="198"/>
      <c r="M434" s="199"/>
      <c r="N434" s="200"/>
      <c r="O434" s="200"/>
      <c r="P434" s="200"/>
      <c r="Q434" s="200"/>
      <c r="R434" s="200"/>
      <c r="S434" s="200"/>
      <c r="T434" s="201"/>
      <c r="AT434" s="202" t="s">
        <v>158</v>
      </c>
      <c r="AU434" s="202" t="s">
        <v>82</v>
      </c>
      <c r="AV434" s="13" t="s">
        <v>82</v>
      </c>
      <c r="AW434" s="13" t="s">
        <v>33</v>
      </c>
      <c r="AX434" s="13" t="s">
        <v>72</v>
      </c>
      <c r="AY434" s="202" t="s">
        <v>145</v>
      </c>
    </row>
    <row r="435" spans="2:51" s="13" customFormat="1" ht="11.25">
      <c r="B435" s="192"/>
      <c r="C435" s="193"/>
      <c r="D435" s="186" t="s">
        <v>158</v>
      </c>
      <c r="E435" s="194" t="s">
        <v>19</v>
      </c>
      <c r="F435" s="195" t="s">
        <v>1475</v>
      </c>
      <c r="G435" s="193"/>
      <c r="H435" s="196">
        <v>15</v>
      </c>
      <c r="I435" s="197"/>
      <c r="J435" s="193"/>
      <c r="K435" s="193"/>
      <c r="L435" s="198"/>
      <c r="M435" s="199"/>
      <c r="N435" s="200"/>
      <c r="O435" s="200"/>
      <c r="P435" s="200"/>
      <c r="Q435" s="200"/>
      <c r="R435" s="200"/>
      <c r="S435" s="200"/>
      <c r="T435" s="201"/>
      <c r="AT435" s="202" t="s">
        <v>158</v>
      </c>
      <c r="AU435" s="202" t="s">
        <v>82</v>
      </c>
      <c r="AV435" s="13" t="s">
        <v>82</v>
      </c>
      <c r="AW435" s="13" t="s">
        <v>33</v>
      </c>
      <c r="AX435" s="13" t="s">
        <v>72</v>
      </c>
      <c r="AY435" s="202" t="s">
        <v>145</v>
      </c>
    </row>
    <row r="436" spans="2:51" s="13" customFormat="1" ht="11.25">
      <c r="B436" s="192"/>
      <c r="C436" s="193"/>
      <c r="D436" s="186" t="s">
        <v>158</v>
      </c>
      <c r="E436" s="194" t="s">
        <v>19</v>
      </c>
      <c r="F436" s="195" t="s">
        <v>1476</v>
      </c>
      <c r="G436" s="193"/>
      <c r="H436" s="196">
        <v>13</v>
      </c>
      <c r="I436" s="197"/>
      <c r="J436" s="193"/>
      <c r="K436" s="193"/>
      <c r="L436" s="198"/>
      <c r="M436" s="199"/>
      <c r="N436" s="200"/>
      <c r="O436" s="200"/>
      <c r="P436" s="200"/>
      <c r="Q436" s="200"/>
      <c r="R436" s="200"/>
      <c r="S436" s="200"/>
      <c r="T436" s="201"/>
      <c r="AT436" s="202" t="s">
        <v>158</v>
      </c>
      <c r="AU436" s="202" t="s">
        <v>82</v>
      </c>
      <c r="AV436" s="13" t="s">
        <v>82</v>
      </c>
      <c r="AW436" s="13" t="s">
        <v>33</v>
      </c>
      <c r="AX436" s="13" t="s">
        <v>72</v>
      </c>
      <c r="AY436" s="202" t="s">
        <v>145</v>
      </c>
    </row>
    <row r="437" spans="2:51" s="13" customFormat="1" ht="11.25">
      <c r="B437" s="192"/>
      <c r="C437" s="193"/>
      <c r="D437" s="186" t="s">
        <v>158</v>
      </c>
      <c r="E437" s="194" t="s">
        <v>19</v>
      </c>
      <c r="F437" s="195" t="s">
        <v>1477</v>
      </c>
      <c r="G437" s="193"/>
      <c r="H437" s="196">
        <v>13</v>
      </c>
      <c r="I437" s="197"/>
      <c r="J437" s="193"/>
      <c r="K437" s="193"/>
      <c r="L437" s="198"/>
      <c r="M437" s="199"/>
      <c r="N437" s="200"/>
      <c r="O437" s="200"/>
      <c r="P437" s="200"/>
      <c r="Q437" s="200"/>
      <c r="R437" s="200"/>
      <c r="S437" s="200"/>
      <c r="T437" s="201"/>
      <c r="AT437" s="202" t="s">
        <v>158</v>
      </c>
      <c r="AU437" s="202" t="s">
        <v>82</v>
      </c>
      <c r="AV437" s="13" t="s">
        <v>82</v>
      </c>
      <c r="AW437" s="13" t="s">
        <v>33</v>
      </c>
      <c r="AX437" s="13" t="s">
        <v>72</v>
      </c>
      <c r="AY437" s="202" t="s">
        <v>145</v>
      </c>
    </row>
    <row r="438" spans="2:51" s="13" customFormat="1" ht="11.25">
      <c r="B438" s="192"/>
      <c r="C438" s="193"/>
      <c r="D438" s="186" t="s">
        <v>158</v>
      </c>
      <c r="E438" s="194" t="s">
        <v>19</v>
      </c>
      <c r="F438" s="195" t="s">
        <v>1478</v>
      </c>
      <c r="G438" s="193"/>
      <c r="H438" s="196">
        <v>17</v>
      </c>
      <c r="I438" s="197"/>
      <c r="J438" s="193"/>
      <c r="K438" s="193"/>
      <c r="L438" s="198"/>
      <c r="M438" s="199"/>
      <c r="N438" s="200"/>
      <c r="O438" s="200"/>
      <c r="P438" s="200"/>
      <c r="Q438" s="200"/>
      <c r="R438" s="200"/>
      <c r="S438" s="200"/>
      <c r="T438" s="201"/>
      <c r="AT438" s="202" t="s">
        <v>158</v>
      </c>
      <c r="AU438" s="202" t="s">
        <v>82</v>
      </c>
      <c r="AV438" s="13" t="s">
        <v>82</v>
      </c>
      <c r="AW438" s="13" t="s">
        <v>33</v>
      </c>
      <c r="AX438" s="13" t="s">
        <v>72</v>
      </c>
      <c r="AY438" s="202" t="s">
        <v>145</v>
      </c>
    </row>
    <row r="439" spans="2:51" s="13" customFormat="1" ht="11.25">
      <c r="B439" s="192"/>
      <c r="C439" s="193"/>
      <c r="D439" s="186" t="s">
        <v>158</v>
      </c>
      <c r="E439" s="194" t="s">
        <v>19</v>
      </c>
      <c r="F439" s="195" t="s">
        <v>1479</v>
      </c>
      <c r="G439" s="193"/>
      <c r="H439" s="196">
        <v>10</v>
      </c>
      <c r="I439" s="197"/>
      <c r="J439" s="193"/>
      <c r="K439" s="193"/>
      <c r="L439" s="198"/>
      <c r="M439" s="199"/>
      <c r="N439" s="200"/>
      <c r="O439" s="200"/>
      <c r="P439" s="200"/>
      <c r="Q439" s="200"/>
      <c r="R439" s="200"/>
      <c r="S439" s="200"/>
      <c r="T439" s="201"/>
      <c r="AT439" s="202" t="s">
        <v>158</v>
      </c>
      <c r="AU439" s="202" t="s">
        <v>82</v>
      </c>
      <c r="AV439" s="13" t="s">
        <v>82</v>
      </c>
      <c r="AW439" s="13" t="s">
        <v>33</v>
      </c>
      <c r="AX439" s="13" t="s">
        <v>72</v>
      </c>
      <c r="AY439" s="202" t="s">
        <v>145</v>
      </c>
    </row>
    <row r="440" spans="2:51" s="13" customFormat="1" ht="11.25">
      <c r="B440" s="192"/>
      <c r="C440" s="193"/>
      <c r="D440" s="186" t="s">
        <v>158</v>
      </c>
      <c r="E440" s="194" t="s">
        <v>19</v>
      </c>
      <c r="F440" s="195" t="s">
        <v>1480</v>
      </c>
      <c r="G440" s="193"/>
      <c r="H440" s="196">
        <v>13</v>
      </c>
      <c r="I440" s="197"/>
      <c r="J440" s="193"/>
      <c r="K440" s="193"/>
      <c r="L440" s="198"/>
      <c r="M440" s="199"/>
      <c r="N440" s="200"/>
      <c r="O440" s="200"/>
      <c r="P440" s="200"/>
      <c r="Q440" s="200"/>
      <c r="R440" s="200"/>
      <c r="S440" s="200"/>
      <c r="T440" s="201"/>
      <c r="AT440" s="202" t="s">
        <v>158</v>
      </c>
      <c r="AU440" s="202" t="s">
        <v>82</v>
      </c>
      <c r="AV440" s="13" t="s">
        <v>82</v>
      </c>
      <c r="AW440" s="13" t="s">
        <v>33</v>
      </c>
      <c r="AX440" s="13" t="s">
        <v>72</v>
      </c>
      <c r="AY440" s="202" t="s">
        <v>145</v>
      </c>
    </row>
    <row r="441" spans="2:51" s="13" customFormat="1" ht="11.25">
      <c r="B441" s="192"/>
      <c r="C441" s="193"/>
      <c r="D441" s="186" t="s">
        <v>158</v>
      </c>
      <c r="E441" s="194" t="s">
        <v>19</v>
      </c>
      <c r="F441" s="195" t="s">
        <v>1481</v>
      </c>
      <c r="G441" s="193"/>
      <c r="H441" s="196">
        <v>13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158</v>
      </c>
      <c r="AU441" s="202" t="s">
        <v>82</v>
      </c>
      <c r="AV441" s="13" t="s">
        <v>82</v>
      </c>
      <c r="AW441" s="13" t="s">
        <v>33</v>
      </c>
      <c r="AX441" s="13" t="s">
        <v>72</v>
      </c>
      <c r="AY441" s="202" t="s">
        <v>145</v>
      </c>
    </row>
    <row r="442" spans="2:51" s="13" customFormat="1" ht="11.25">
      <c r="B442" s="192"/>
      <c r="C442" s="193"/>
      <c r="D442" s="186" t="s">
        <v>158</v>
      </c>
      <c r="E442" s="194" t="s">
        <v>19</v>
      </c>
      <c r="F442" s="195" t="s">
        <v>1482</v>
      </c>
      <c r="G442" s="193"/>
      <c r="H442" s="196">
        <v>14</v>
      </c>
      <c r="I442" s="197"/>
      <c r="J442" s="193"/>
      <c r="K442" s="193"/>
      <c r="L442" s="198"/>
      <c r="M442" s="199"/>
      <c r="N442" s="200"/>
      <c r="O442" s="200"/>
      <c r="P442" s="200"/>
      <c r="Q442" s="200"/>
      <c r="R442" s="200"/>
      <c r="S442" s="200"/>
      <c r="T442" s="201"/>
      <c r="AT442" s="202" t="s">
        <v>158</v>
      </c>
      <c r="AU442" s="202" t="s">
        <v>82</v>
      </c>
      <c r="AV442" s="13" t="s">
        <v>82</v>
      </c>
      <c r="AW442" s="13" t="s">
        <v>33</v>
      </c>
      <c r="AX442" s="13" t="s">
        <v>72</v>
      </c>
      <c r="AY442" s="202" t="s">
        <v>145</v>
      </c>
    </row>
    <row r="443" spans="2:51" s="13" customFormat="1" ht="11.25">
      <c r="B443" s="192"/>
      <c r="C443" s="193"/>
      <c r="D443" s="186" t="s">
        <v>158</v>
      </c>
      <c r="E443" s="194" t="s">
        <v>19</v>
      </c>
      <c r="F443" s="195" t="s">
        <v>1483</v>
      </c>
      <c r="G443" s="193"/>
      <c r="H443" s="196">
        <v>14</v>
      </c>
      <c r="I443" s="197"/>
      <c r="J443" s="193"/>
      <c r="K443" s="193"/>
      <c r="L443" s="198"/>
      <c r="M443" s="199"/>
      <c r="N443" s="200"/>
      <c r="O443" s="200"/>
      <c r="P443" s="200"/>
      <c r="Q443" s="200"/>
      <c r="R443" s="200"/>
      <c r="S443" s="200"/>
      <c r="T443" s="201"/>
      <c r="AT443" s="202" t="s">
        <v>158</v>
      </c>
      <c r="AU443" s="202" t="s">
        <v>82</v>
      </c>
      <c r="AV443" s="13" t="s">
        <v>82</v>
      </c>
      <c r="AW443" s="13" t="s">
        <v>33</v>
      </c>
      <c r="AX443" s="13" t="s">
        <v>72</v>
      </c>
      <c r="AY443" s="202" t="s">
        <v>145</v>
      </c>
    </row>
    <row r="444" spans="2:51" s="13" customFormat="1" ht="11.25">
      <c r="B444" s="192"/>
      <c r="C444" s="193"/>
      <c r="D444" s="186" t="s">
        <v>158</v>
      </c>
      <c r="E444" s="194" t="s">
        <v>19</v>
      </c>
      <c r="F444" s="195" t="s">
        <v>1484</v>
      </c>
      <c r="G444" s="193"/>
      <c r="H444" s="196">
        <v>14</v>
      </c>
      <c r="I444" s="197"/>
      <c r="J444" s="193"/>
      <c r="K444" s="193"/>
      <c r="L444" s="198"/>
      <c r="M444" s="199"/>
      <c r="N444" s="200"/>
      <c r="O444" s="200"/>
      <c r="P444" s="200"/>
      <c r="Q444" s="200"/>
      <c r="R444" s="200"/>
      <c r="S444" s="200"/>
      <c r="T444" s="201"/>
      <c r="AT444" s="202" t="s">
        <v>158</v>
      </c>
      <c r="AU444" s="202" t="s">
        <v>82</v>
      </c>
      <c r="AV444" s="13" t="s">
        <v>82</v>
      </c>
      <c r="AW444" s="13" t="s">
        <v>33</v>
      </c>
      <c r="AX444" s="13" t="s">
        <v>72</v>
      </c>
      <c r="AY444" s="202" t="s">
        <v>145</v>
      </c>
    </row>
    <row r="445" spans="2:51" s="13" customFormat="1" ht="11.25">
      <c r="B445" s="192"/>
      <c r="C445" s="193"/>
      <c r="D445" s="186" t="s">
        <v>158</v>
      </c>
      <c r="E445" s="194" t="s">
        <v>19</v>
      </c>
      <c r="F445" s="195" t="s">
        <v>1485</v>
      </c>
      <c r="G445" s="193"/>
      <c r="H445" s="196">
        <v>14</v>
      </c>
      <c r="I445" s="197"/>
      <c r="J445" s="193"/>
      <c r="K445" s="193"/>
      <c r="L445" s="198"/>
      <c r="M445" s="199"/>
      <c r="N445" s="200"/>
      <c r="O445" s="200"/>
      <c r="P445" s="200"/>
      <c r="Q445" s="200"/>
      <c r="R445" s="200"/>
      <c r="S445" s="200"/>
      <c r="T445" s="201"/>
      <c r="AT445" s="202" t="s">
        <v>158</v>
      </c>
      <c r="AU445" s="202" t="s">
        <v>82</v>
      </c>
      <c r="AV445" s="13" t="s">
        <v>82</v>
      </c>
      <c r="AW445" s="13" t="s">
        <v>33</v>
      </c>
      <c r="AX445" s="13" t="s">
        <v>72</v>
      </c>
      <c r="AY445" s="202" t="s">
        <v>145</v>
      </c>
    </row>
    <row r="446" spans="2:51" s="13" customFormat="1" ht="11.25">
      <c r="B446" s="192"/>
      <c r="C446" s="193"/>
      <c r="D446" s="186" t="s">
        <v>158</v>
      </c>
      <c r="E446" s="194" t="s">
        <v>19</v>
      </c>
      <c r="F446" s="195" t="s">
        <v>1486</v>
      </c>
      <c r="G446" s="193"/>
      <c r="H446" s="196">
        <v>14</v>
      </c>
      <c r="I446" s="197"/>
      <c r="J446" s="193"/>
      <c r="K446" s="193"/>
      <c r="L446" s="198"/>
      <c r="M446" s="199"/>
      <c r="N446" s="200"/>
      <c r="O446" s="200"/>
      <c r="P446" s="200"/>
      <c r="Q446" s="200"/>
      <c r="R446" s="200"/>
      <c r="S446" s="200"/>
      <c r="T446" s="201"/>
      <c r="AT446" s="202" t="s">
        <v>158</v>
      </c>
      <c r="AU446" s="202" t="s">
        <v>82</v>
      </c>
      <c r="AV446" s="13" t="s">
        <v>82</v>
      </c>
      <c r="AW446" s="13" t="s">
        <v>33</v>
      </c>
      <c r="AX446" s="13" t="s">
        <v>72</v>
      </c>
      <c r="AY446" s="202" t="s">
        <v>145</v>
      </c>
    </row>
    <row r="447" spans="2:51" s="13" customFormat="1" ht="11.25">
      <c r="B447" s="192"/>
      <c r="C447" s="193"/>
      <c r="D447" s="186" t="s">
        <v>158</v>
      </c>
      <c r="E447" s="194" t="s">
        <v>19</v>
      </c>
      <c r="F447" s="195" t="s">
        <v>1487</v>
      </c>
      <c r="G447" s="193"/>
      <c r="H447" s="196">
        <v>11</v>
      </c>
      <c r="I447" s="197"/>
      <c r="J447" s="193"/>
      <c r="K447" s="193"/>
      <c r="L447" s="198"/>
      <c r="M447" s="199"/>
      <c r="N447" s="200"/>
      <c r="O447" s="200"/>
      <c r="P447" s="200"/>
      <c r="Q447" s="200"/>
      <c r="R447" s="200"/>
      <c r="S447" s="200"/>
      <c r="T447" s="201"/>
      <c r="AT447" s="202" t="s">
        <v>158</v>
      </c>
      <c r="AU447" s="202" t="s">
        <v>82</v>
      </c>
      <c r="AV447" s="13" t="s">
        <v>82</v>
      </c>
      <c r="AW447" s="13" t="s">
        <v>33</v>
      </c>
      <c r="AX447" s="13" t="s">
        <v>72</v>
      </c>
      <c r="AY447" s="202" t="s">
        <v>145</v>
      </c>
    </row>
    <row r="448" spans="2:51" s="13" customFormat="1" ht="11.25">
      <c r="B448" s="192"/>
      <c r="C448" s="193"/>
      <c r="D448" s="186" t="s">
        <v>158</v>
      </c>
      <c r="E448" s="194" t="s">
        <v>19</v>
      </c>
      <c r="F448" s="195" t="s">
        <v>1488</v>
      </c>
      <c r="G448" s="193"/>
      <c r="H448" s="196">
        <v>14.5</v>
      </c>
      <c r="I448" s="197"/>
      <c r="J448" s="193"/>
      <c r="K448" s="193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158</v>
      </c>
      <c r="AU448" s="202" t="s">
        <v>82</v>
      </c>
      <c r="AV448" s="13" t="s">
        <v>82</v>
      </c>
      <c r="AW448" s="13" t="s">
        <v>33</v>
      </c>
      <c r="AX448" s="13" t="s">
        <v>72</v>
      </c>
      <c r="AY448" s="202" t="s">
        <v>145</v>
      </c>
    </row>
    <row r="449" spans="2:51" s="13" customFormat="1" ht="11.25">
      <c r="B449" s="192"/>
      <c r="C449" s="193"/>
      <c r="D449" s="186" t="s">
        <v>158</v>
      </c>
      <c r="E449" s="194" t="s">
        <v>19</v>
      </c>
      <c r="F449" s="195" t="s">
        <v>1489</v>
      </c>
      <c r="G449" s="193"/>
      <c r="H449" s="196">
        <v>14</v>
      </c>
      <c r="I449" s="197"/>
      <c r="J449" s="193"/>
      <c r="K449" s="193"/>
      <c r="L449" s="198"/>
      <c r="M449" s="199"/>
      <c r="N449" s="200"/>
      <c r="O449" s="200"/>
      <c r="P449" s="200"/>
      <c r="Q449" s="200"/>
      <c r="R449" s="200"/>
      <c r="S449" s="200"/>
      <c r="T449" s="201"/>
      <c r="AT449" s="202" t="s">
        <v>158</v>
      </c>
      <c r="AU449" s="202" t="s">
        <v>82</v>
      </c>
      <c r="AV449" s="13" t="s">
        <v>82</v>
      </c>
      <c r="AW449" s="13" t="s">
        <v>33</v>
      </c>
      <c r="AX449" s="13" t="s">
        <v>72</v>
      </c>
      <c r="AY449" s="202" t="s">
        <v>145</v>
      </c>
    </row>
    <row r="450" spans="2:51" s="13" customFormat="1" ht="11.25">
      <c r="B450" s="192"/>
      <c r="C450" s="193"/>
      <c r="D450" s="186" t="s">
        <v>158</v>
      </c>
      <c r="E450" s="194" t="s">
        <v>19</v>
      </c>
      <c r="F450" s="195" t="s">
        <v>1490</v>
      </c>
      <c r="G450" s="193"/>
      <c r="H450" s="196">
        <v>14</v>
      </c>
      <c r="I450" s="197"/>
      <c r="J450" s="193"/>
      <c r="K450" s="193"/>
      <c r="L450" s="198"/>
      <c r="M450" s="199"/>
      <c r="N450" s="200"/>
      <c r="O450" s="200"/>
      <c r="P450" s="200"/>
      <c r="Q450" s="200"/>
      <c r="R450" s="200"/>
      <c r="S450" s="200"/>
      <c r="T450" s="201"/>
      <c r="AT450" s="202" t="s">
        <v>158</v>
      </c>
      <c r="AU450" s="202" t="s">
        <v>82</v>
      </c>
      <c r="AV450" s="13" t="s">
        <v>82</v>
      </c>
      <c r="AW450" s="13" t="s">
        <v>33</v>
      </c>
      <c r="AX450" s="13" t="s">
        <v>72</v>
      </c>
      <c r="AY450" s="202" t="s">
        <v>145</v>
      </c>
    </row>
    <row r="451" spans="2:51" s="13" customFormat="1" ht="11.25">
      <c r="B451" s="192"/>
      <c r="C451" s="193"/>
      <c r="D451" s="186" t="s">
        <v>158</v>
      </c>
      <c r="E451" s="194" t="s">
        <v>19</v>
      </c>
      <c r="F451" s="195" t="s">
        <v>1491</v>
      </c>
      <c r="G451" s="193"/>
      <c r="H451" s="196">
        <v>14</v>
      </c>
      <c r="I451" s="197"/>
      <c r="J451" s="193"/>
      <c r="K451" s="193"/>
      <c r="L451" s="198"/>
      <c r="M451" s="199"/>
      <c r="N451" s="200"/>
      <c r="O451" s="200"/>
      <c r="P451" s="200"/>
      <c r="Q451" s="200"/>
      <c r="R451" s="200"/>
      <c r="S451" s="200"/>
      <c r="T451" s="201"/>
      <c r="AT451" s="202" t="s">
        <v>158</v>
      </c>
      <c r="AU451" s="202" t="s">
        <v>82</v>
      </c>
      <c r="AV451" s="13" t="s">
        <v>82</v>
      </c>
      <c r="AW451" s="13" t="s">
        <v>33</v>
      </c>
      <c r="AX451" s="13" t="s">
        <v>72</v>
      </c>
      <c r="AY451" s="202" t="s">
        <v>145</v>
      </c>
    </row>
    <row r="452" spans="1:65" s="2" customFormat="1" ht="14.45" customHeight="1">
      <c r="A452" s="34"/>
      <c r="B452" s="35"/>
      <c r="C452" s="203" t="s">
        <v>545</v>
      </c>
      <c r="D452" s="231" t="s">
        <v>292</v>
      </c>
      <c r="E452" s="204" t="s">
        <v>1492</v>
      </c>
      <c r="F452" s="205" t="s">
        <v>1493</v>
      </c>
      <c r="G452" s="206" t="s">
        <v>287</v>
      </c>
      <c r="H452" s="207">
        <v>295.873</v>
      </c>
      <c r="I452" s="208"/>
      <c r="J452" s="209">
        <f>ROUND(I452*H452,2)</f>
        <v>0</v>
      </c>
      <c r="K452" s="205" t="s">
        <v>151</v>
      </c>
      <c r="L452" s="210"/>
      <c r="M452" s="211" t="s">
        <v>19</v>
      </c>
      <c r="N452" s="212" t="s">
        <v>43</v>
      </c>
      <c r="O452" s="64"/>
      <c r="P452" s="182">
        <f>O452*H452</f>
        <v>0</v>
      </c>
      <c r="Q452" s="182">
        <v>0.414</v>
      </c>
      <c r="R452" s="182">
        <f>Q452*H452</f>
        <v>122.49142199999999</v>
      </c>
      <c r="S452" s="182">
        <v>0</v>
      </c>
      <c r="T452" s="183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4" t="s">
        <v>196</v>
      </c>
      <c r="AT452" s="184" t="s">
        <v>292</v>
      </c>
      <c r="AU452" s="184" t="s">
        <v>82</v>
      </c>
      <c r="AY452" s="17" t="s">
        <v>145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7" t="s">
        <v>80</v>
      </c>
      <c r="BK452" s="185">
        <f>ROUND(I452*H452,2)</f>
        <v>0</v>
      </c>
      <c r="BL452" s="17" t="s">
        <v>152</v>
      </c>
      <c r="BM452" s="184" t="s">
        <v>1494</v>
      </c>
    </row>
    <row r="453" spans="1:47" s="2" customFormat="1" ht="11.25">
      <c r="A453" s="34"/>
      <c r="B453" s="35"/>
      <c r="C453" s="36"/>
      <c r="D453" s="186" t="s">
        <v>154</v>
      </c>
      <c r="E453" s="36"/>
      <c r="F453" s="187" t="s">
        <v>1493</v>
      </c>
      <c r="G453" s="36"/>
      <c r="H453" s="36"/>
      <c r="I453" s="188"/>
      <c r="J453" s="36"/>
      <c r="K453" s="36"/>
      <c r="L453" s="39"/>
      <c r="M453" s="189"/>
      <c r="N453" s="190"/>
      <c r="O453" s="64"/>
      <c r="P453" s="64"/>
      <c r="Q453" s="64"/>
      <c r="R453" s="64"/>
      <c r="S453" s="64"/>
      <c r="T453" s="65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154</v>
      </c>
      <c r="AU453" s="17" t="s">
        <v>82</v>
      </c>
    </row>
    <row r="454" spans="2:51" s="13" customFormat="1" ht="11.25">
      <c r="B454" s="192"/>
      <c r="C454" s="193"/>
      <c r="D454" s="186" t="s">
        <v>158</v>
      </c>
      <c r="E454" s="194" t="s">
        <v>19</v>
      </c>
      <c r="F454" s="195" t="s">
        <v>1495</v>
      </c>
      <c r="G454" s="193"/>
      <c r="H454" s="196">
        <v>291.5</v>
      </c>
      <c r="I454" s="197"/>
      <c r="J454" s="193"/>
      <c r="K454" s="193"/>
      <c r="L454" s="198"/>
      <c r="M454" s="199"/>
      <c r="N454" s="200"/>
      <c r="O454" s="200"/>
      <c r="P454" s="200"/>
      <c r="Q454" s="200"/>
      <c r="R454" s="200"/>
      <c r="S454" s="200"/>
      <c r="T454" s="201"/>
      <c r="AT454" s="202" t="s">
        <v>158</v>
      </c>
      <c r="AU454" s="202" t="s">
        <v>82</v>
      </c>
      <c r="AV454" s="13" t="s">
        <v>82</v>
      </c>
      <c r="AW454" s="13" t="s">
        <v>33</v>
      </c>
      <c r="AX454" s="13" t="s">
        <v>72</v>
      </c>
      <c r="AY454" s="202" t="s">
        <v>145</v>
      </c>
    </row>
    <row r="455" spans="2:51" s="13" customFormat="1" ht="11.25">
      <c r="B455" s="192"/>
      <c r="C455" s="193"/>
      <c r="D455" s="186" t="s">
        <v>158</v>
      </c>
      <c r="E455" s="193"/>
      <c r="F455" s="195" t="s">
        <v>1496</v>
      </c>
      <c r="G455" s="193"/>
      <c r="H455" s="196">
        <v>295.873</v>
      </c>
      <c r="I455" s="197"/>
      <c r="J455" s="193"/>
      <c r="K455" s="193"/>
      <c r="L455" s="198"/>
      <c r="M455" s="199"/>
      <c r="N455" s="200"/>
      <c r="O455" s="200"/>
      <c r="P455" s="200"/>
      <c r="Q455" s="200"/>
      <c r="R455" s="200"/>
      <c r="S455" s="200"/>
      <c r="T455" s="201"/>
      <c r="AT455" s="202" t="s">
        <v>158</v>
      </c>
      <c r="AU455" s="202" t="s">
        <v>82</v>
      </c>
      <c r="AV455" s="13" t="s">
        <v>82</v>
      </c>
      <c r="AW455" s="13" t="s">
        <v>4</v>
      </c>
      <c r="AX455" s="13" t="s">
        <v>80</v>
      </c>
      <c r="AY455" s="202" t="s">
        <v>145</v>
      </c>
    </row>
    <row r="456" spans="1:65" s="2" customFormat="1" ht="14.45" customHeight="1">
      <c r="A456" s="34"/>
      <c r="B456" s="35"/>
      <c r="C456" s="173" t="s">
        <v>556</v>
      </c>
      <c r="D456" s="173" t="s">
        <v>147</v>
      </c>
      <c r="E456" s="174" t="s">
        <v>1497</v>
      </c>
      <c r="F456" s="175" t="s">
        <v>1498</v>
      </c>
      <c r="G456" s="176" t="s">
        <v>287</v>
      </c>
      <c r="H456" s="177">
        <v>25.45</v>
      </c>
      <c r="I456" s="178"/>
      <c r="J456" s="179">
        <f>ROUND(I456*H456,2)</f>
        <v>0</v>
      </c>
      <c r="K456" s="175" t="s">
        <v>151</v>
      </c>
      <c r="L456" s="39"/>
      <c r="M456" s="180" t="s">
        <v>19</v>
      </c>
      <c r="N456" s="181" t="s">
        <v>43</v>
      </c>
      <c r="O456" s="64"/>
      <c r="P456" s="182">
        <f>O456*H456</f>
        <v>0</v>
      </c>
      <c r="Q456" s="182">
        <v>1E-05</v>
      </c>
      <c r="R456" s="182">
        <f>Q456*H456</f>
        <v>0.0002545</v>
      </c>
      <c r="S456" s="182">
        <v>0</v>
      </c>
      <c r="T456" s="183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84" t="s">
        <v>152</v>
      </c>
      <c r="AT456" s="184" t="s">
        <v>147</v>
      </c>
      <c r="AU456" s="184" t="s">
        <v>82</v>
      </c>
      <c r="AY456" s="17" t="s">
        <v>145</v>
      </c>
      <c r="BE456" s="185">
        <f>IF(N456="základní",J456,0)</f>
        <v>0</v>
      </c>
      <c r="BF456" s="185">
        <f>IF(N456="snížená",J456,0)</f>
        <v>0</v>
      </c>
      <c r="BG456" s="185">
        <f>IF(N456="zákl. přenesená",J456,0)</f>
        <v>0</v>
      </c>
      <c r="BH456" s="185">
        <f>IF(N456="sníž. přenesená",J456,0)</f>
        <v>0</v>
      </c>
      <c r="BI456" s="185">
        <f>IF(N456="nulová",J456,0)</f>
        <v>0</v>
      </c>
      <c r="BJ456" s="17" t="s">
        <v>80</v>
      </c>
      <c r="BK456" s="185">
        <f>ROUND(I456*H456,2)</f>
        <v>0</v>
      </c>
      <c r="BL456" s="17" t="s">
        <v>152</v>
      </c>
      <c r="BM456" s="184" t="s">
        <v>1499</v>
      </c>
    </row>
    <row r="457" spans="1:47" s="2" customFormat="1" ht="11.25">
      <c r="A457" s="34"/>
      <c r="B457" s="35"/>
      <c r="C457" s="36"/>
      <c r="D457" s="186" t="s">
        <v>154</v>
      </c>
      <c r="E457" s="36"/>
      <c r="F457" s="187" t="s">
        <v>1500</v>
      </c>
      <c r="G457" s="36"/>
      <c r="H457" s="36"/>
      <c r="I457" s="188"/>
      <c r="J457" s="36"/>
      <c r="K457" s="36"/>
      <c r="L457" s="39"/>
      <c r="M457" s="189"/>
      <c r="N457" s="190"/>
      <c r="O457" s="64"/>
      <c r="P457" s="64"/>
      <c r="Q457" s="64"/>
      <c r="R457" s="64"/>
      <c r="S457" s="64"/>
      <c r="T457" s="65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154</v>
      </c>
      <c r="AU457" s="17" t="s">
        <v>82</v>
      </c>
    </row>
    <row r="458" spans="1:47" s="2" customFormat="1" ht="19.5">
      <c r="A458" s="34"/>
      <c r="B458" s="35"/>
      <c r="C458" s="36"/>
      <c r="D458" s="186" t="s">
        <v>156</v>
      </c>
      <c r="E458" s="36"/>
      <c r="F458" s="191" t="s">
        <v>1470</v>
      </c>
      <c r="G458" s="36"/>
      <c r="H458" s="36"/>
      <c r="I458" s="188"/>
      <c r="J458" s="36"/>
      <c r="K458" s="36"/>
      <c r="L458" s="39"/>
      <c r="M458" s="189"/>
      <c r="N458" s="190"/>
      <c r="O458" s="64"/>
      <c r="P458" s="64"/>
      <c r="Q458" s="64"/>
      <c r="R458" s="64"/>
      <c r="S458" s="64"/>
      <c r="T458" s="65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156</v>
      </c>
      <c r="AU458" s="17" t="s">
        <v>82</v>
      </c>
    </row>
    <row r="459" spans="2:51" s="13" customFormat="1" ht="11.25">
      <c r="B459" s="192"/>
      <c r="C459" s="193"/>
      <c r="D459" s="186" t="s">
        <v>158</v>
      </c>
      <c r="E459" s="194" t="s">
        <v>19</v>
      </c>
      <c r="F459" s="195" t="s">
        <v>1501</v>
      </c>
      <c r="G459" s="193"/>
      <c r="H459" s="196">
        <v>12.5</v>
      </c>
      <c r="I459" s="197"/>
      <c r="J459" s="193"/>
      <c r="K459" s="193"/>
      <c r="L459" s="198"/>
      <c r="M459" s="199"/>
      <c r="N459" s="200"/>
      <c r="O459" s="200"/>
      <c r="P459" s="200"/>
      <c r="Q459" s="200"/>
      <c r="R459" s="200"/>
      <c r="S459" s="200"/>
      <c r="T459" s="201"/>
      <c r="AT459" s="202" t="s">
        <v>158</v>
      </c>
      <c r="AU459" s="202" t="s">
        <v>82</v>
      </c>
      <c r="AV459" s="13" t="s">
        <v>82</v>
      </c>
      <c r="AW459" s="13" t="s">
        <v>33</v>
      </c>
      <c r="AX459" s="13" t="s">
        <v>72</v>
      </c>
      <c r="AY459" s="202" t="s">
        <v>145</v>
      </c>
    </row>
    <row r="460" spans="2:51" s="13" customFormat="1" ht="11.25">
      <c r="B460" s="192"/>
      <c r="C460" s="193"/>
      <c r="D460" s="186" t="s">
        <v>158</v>
      </c>
      <c r="E460" s="194" t="s">
        <v>19</v>
      </c>
      <c r="F460" s="195" t="s">
        <v>1502</v>
      </c>
      <c r="G460" s="193"/>
      <c r="H460" s="196">
        <v>12.95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158</v>
      </c>
      <c r="AU460" s="202" t="s">
        <v>82</v>
      </c>
      <c r="AV460" s="13" t="s">
        <v>82</v>
      </c>
      <c r="AW460" s="13" t="s">
        <v>33</v>
      </c>
      <c r="AX460" s="13" t="s">
        <v>72</v>
      </c>
      <c r="AY460" s="202" t="s">
        <v>145</v>
      </c>
    </row>
    <row r="461" spans="1:65" s="2" customFormat="1" ht="14.45" customHeight="1">
      <c r="A461" s="34"/>
      <c r="B461" s="35"/>
      <c r="C461" s="203" t="s">
        <v>562</v>
      </c>
      <c r="D461" s="203" t="s">
        <v>292</v>
      </c>
      <c r="E461" s="204" t="s">
        <v>1503</v>
      </c>
      <c r="F461" s="205" t="s">
        <v>294</v>
      </c>
      <c r="G461" s="206" t="s">
        <v>287</v>
      </c>
      <c r="H461" s="207">
        <v>25.832</v>
      </c>
      <c r="I461" s="208"/>
      <c r="J461" s="209">
        <f>ROUND(I461*H461,2)</f>
        <v>0</v>
      </c>
      <c r="K461" s="205" t="s">
        <v>151</v>
      </c>
      <c r="L461" s="210"/>
      <c r="M461" s="211" t="s">
        <v>19</v>
      </c>
      <c r="N461" s="212" t="s">
        <v>43</v>
      </c>
      <c r="O461" s="64"/>
      <c r="P461" s="182">
        <f>O461*H461</f>
        <v>0</v>
      </c>
      <c r="Q461" s="182">
        <v>0.592</v>
      </c>
      <c r="R461" s="182">
        <f>Q461*H461</f>
        <v>15.292544</v>
      </c>
      <c r="S461" s="182">
        <v>0</v>
      </c>
      <c r="T461" s="183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84" t="s">
        <v>196</v>
      </c>
      <c r="AT461" s="184" t="s">
        <v>292</v>
      </c>
      <c r="AU461" s="184" t="s">
        <v>82</v>
      </c>
      <c r="AY461" s="17" t="s">
        <v>145</v>
      </c>
      <c r="BE461" s="185">
        <f>IF(N461="základní",J461,0)</f>
        <v>0</v>
      </c>
      <c r="BF461" s="185">
        <f>IF(N461="snížená",J461,0)</f>
        <v>0</v>
      </c>
      <c r="BG461" s="185">
        <f>IF(N461="zákl. přenesená",J461,0)</f>
        <v>0</v>
      </c>
      <c r="BH461" s="185">
        <f>IF(N461="sníž. přenesená",J461,0)</f>
        <v>0</v>
      </c>
      <c r="BI461" s="185">
        <f>IF(N461="nulová",J461,0)</f>
        <v>0</v>
      </c>
      <c r="BJ461" s="17" t="s">
        <v>80</v>
      </c>
      <c r="BK461" s="185">
        <f>ROUND(I461*H461,2)</f>
        <v>0</v>
      </c>
      <c r="BL461" s="17" t="s">
        <v>152</v>
      </c>
      <c r="BM461" s="184" t="s">
        <v>1504</v>
      </c>
    </row>
    <row r="462" spans="1:47" s="2" customFormat="1" ht="11.25">
      <c r="A462" s="34"/>
      <c r="B462" s="35"/>
      <c r="C462" s="36"/>
      <c r="D462" s="186" t="s">
        <v>154</v>
      </c>
      <c r="E462" s="36"/>
      <c r="F462" s="187" t="s">
        <v>294</v>
      </c>
      <c r="G462" s="36"/>
      <c r="H462" s="36"/>
      <c r="I462" s="188"/>
      <c r="J462" s="36"/>
      <c r="K462" s="36"/>
      <c r="L462" s="39"/>
      <c r="M462" s="189"/>
      <c r="N462" s="190"/>
      <c r="O462" s="64"/>
      <c r="P462" s="64"/>
      <c r="Q462" s="64"/>
      <c r="R462" s="64"/>
      <c r="S462" s="64"/>
      <c r="T462" s="65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7" t="s">
        <v>154</v>
      </c>
      <c r="AU462" s="17" t="s">
        <v>82</v>
      </c>
    </row>
    <row r="463" spans="2:51" s="13" customFormat="1" ht="11.25">
      <c r="B463" s="192"/>
      <c r="C463" s="193"/>
      <c r="D463" s="186" t="s">
        <v>158</v>
      </c>
      <c r="E463" s="193"/>
      <c r="F463" s="195" t="s">
        <v>1505</v>
      </c>
      <c r="G463" s="193"/>
      <c r="H463" s="196">
        <v>25.832</v>
      </c>
      <c r="I463" s="197"/>
      <c r="J463" s="193"/>
      <c r="K463" s="193"/>
      <c r="L463" s="198"/>
      <c r="M463" s="199"/>
      <c r="N463" s="200"/>
      <c r="O463" s="200"/>
      <c r="P463" s="200"/>
      <c r="Q463" s="200"/>
      <c r="R463" s="200"/>
      <c r="S463" s="200"/>
      <c r="T463" s="201"/>
      <c r="AT463" s="202" t="s">
        <v>158</v>
      </c>
      <c r="AU463" s="202" t="s">
        <v>82</v>
      </c>
      <c r="AV463" s="13" t="s">
        <v>82</v>
      </c>
      <c r="AW463" s="13" t="s">
        <v>4</v>
      </c>
      <c r="AX463" s="13" t="s">
        <v>80</v>
      </c>
      <c r="AY463" s="202" t="s">
        <v>145</v>
      </c>
    </row>
    <row r="464" spans="1:65" s="2" customFormat="1" ht="14.45" customHeight="1">
      <c r="A464" s="34"/>
      <c r="B464" s="35"/>
      <c r="C464" s="173" t="s">
        <v>573</v>
      </c>
      <c r="D464" s="173" t="s">
        <v>147</v>
      </c>
      <c r="E464" s="174" t="s">
        <v>1506</v>
      </c>
      <c r="F464" s="175" t="s">
        <v>1507</v>
      </c>
      <c r="G464" s="176" t="s">
        <v>287</v>
      </c>
      <c r="H464" s="177">
        <v>96.54</v>
      </c>
      <c r="I464" s="178"/>
      <c r="J464" s="179">
        <f>ROUND(I464*H464,2)</f>
        <v>0</v>
      </c>
      <c r="K464" s="175" t="s">
        <v>151</v>
      </c>
      <c r="L464" s="39"/>
      <c r="M464" s="180" t="s">
        <v>19</v>
      </c>
      <c r="N464" s="181" t="s">
        <v>43</v>
      </c>
      <c r="O464" s="64"/>
      <c r="P464" s="182">
        <f>O464*H464</f>
        <v>0</v>
      </c>
      <c r="Q464" s="182">
        <v>1E-05</v>
      </c>
      <c r="R464" s="182">
        <f>Q464*H464</f>
        <v>0.0009654000000000002</v>
      </c>
      <c r="S464" s="182">
        <v>0</v>
      </c>
      <c r="T464" s="183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84" t="s">
        <v>152</v>
      </c>
      <c r="AT464" s="184" t="s">
        <v>147</v>
      </c>
      <c r="AU464" s="184" t="s">
        <v>82</v>
      </c>
      <c r="AY464" s="17" t="s">
        <v>145</v>
      </c>
      <c r="BE464" s="185">
        <f>IF(N464="základní",J464,0)</f>
        <v>0</v>
      </c>
      <c r="BF464" s="185">
        <f>IF(N464="snížená",J464,0)</f>
        <v>0</v>
      </c>
      <c r="BG464" s="185">
        <f>IF(N464="zákl. přenesená",J464,0)</f>
        <v>0</v>
      </c>
      <c r="BH464" s="185">
        <f>IF(N464="sníž. přenesená",J464,0)</f>
        <v>0</v>
      </c>
      <c r="BI464" s="185">
        <f>IF(N464="nulová",J464,0)</f>
        <v>0</v>
      </c>
      <c r="BJ464" s="17" t="s">
        <v>80</v>
      </c>
      <c r="BK464" s="185">
        <f>ROUND(I464*H464,2)</f>
        <v>0</v>
      </c>
      <c r="BL464" s="17" t="s">
        <v>152</v>
      </c>
      <c r="BM464" s="184" t="s">
        <v>1508</v>
      </c>
    </row>
    <row r="465" spans="1:47" s="2" customFormat="1" ht="11.25">
      <c r="A465" s="34"/>
      <c r="B465" s="35"/>
      <c r="C465" s="36"/>
      <c r="D465" s="186" t="s">
        <v>154</v>
      </c>
      <c r="E465" s="36"/>
      <c r="F465" s="187" t="s">
        <v>1509</v>
      </c>
      <c r="G465" s="36"/>
      <c r="H465" s="36"/>
      <c r="I465" s="188"/>
      <c r="J465" s="36"/>
      <c r="K465" s="36"/>
      <c r="L465" s="39"/>
      <c r="M465" s="189"/>
      <c r="N465" s="190"/>
      <c r="O465" s="64"/>
      <c r="P465" s="64"/>
      <c r="Q465" s="64"/>
      <c r="R465" s="64"/>
      <c r="S465" s="64"/>
      <c r="T465" s="65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7" t="s">
        <v>154</v>
      </c>
      <c r="AU465" s="17" t="s">
        <v>82</v>
      </c>
    </row>
    <row r="466" spans="1:47" s="2" customFormat="1" ht="19.5">
      <c r="A466" s="34"/>
      <c r="B466" s="35"/>
      <c r="C466" s="36"/>
      <c r="D466" s="186" t="s">
        <v>156</v>
      </c>
      <c r="E466" s="36"/>
      <c r="F466" s="191" t="s">
        <v>1470</v>
      </c>
      <c r="G466" s="36"/>
      <c r="H466" s="36"/>
      <c r="I466" s="188"/>
      <c r="J466" s="36"/>
      <c r="K466" s="36"/>
      <c r="L466" s="39"/>
      <c r="M466" s="189"/>
      <c r="N466" s="190"/>
      <c r="O466" s="64"/>
      <c r="P466" s="64"/>
      <c r="Q466" s="64"/>
      <c r="R466" s="64"/>
      <c r="S466" s="64"/>
      <c r="T466" s="65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156</v>
      </c>
      <c r="AU466" s="17" t="s">
        <v>82</v>
      </c>
    </row>
    <row r="467" spans="2:51" s="13" customFormat="1" ht="11.25">
      <c r="B467" s="192"/>
      <c r="C467" s="193"/>
      <c r="D467" s="186" t="s">
        <v>158</v>
      </c>
      <c r="E467" s="194" t="s">
        <v>19</v>
      </c>
      <c r="F467" s="195" t="s">
        <v>1510</v>
      </c>
      <c r="G467" s="193"/>
      <c r="H467" s="196">
        <v>17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158</v>
      </c>
      <c r="AU467" s="202" t="s">
        <v>82</v>
      </c>
      <c r="AV467" s="13" t="s">
        <v>82</v>
      </c>
      <c r="AW467" s="13" t="s">
        <v>33</v>
      </c>
      <c r="AX467" s="13" t="s">
        <v>72</v>
      </c>
      <c r="AY467" s="202" t="s">
        <v>145</v>
      </c>
    </row>
    <row r="468" spans="2:51" s="13" customFormat="1" ht="11.25">
      <c r="B468" s="192"/>
      <c r="C468" s="193"/>
      <c r="D468" s="186" t="s">
        <v>158</v>
      </c>
      <c r="E468" s="194" t="s">
        <v>19</v>
      </c>
      <c r="F468" s="195" t="s">
        <v>1511</v>
      </c>
      <c r="G468" s="193"/>
      <c r="H468" s="196">
        <v>17.69</v>
      </c>
      <c r="I468" s="197"/>
      <c r="J468" s="193"/>
      <c r="K468" s="193"/>
      <c r="L468" s="198"/>
      <c r="M468" s="199"/>
      <c r="N468" s="200"/>
      <c r="O468" s="200"/>
      <c r="P468" s="200"/>
      <c r="Q468" s="200"/>
      <c r="R468" s="200"/>
      <c r="S468" s="200"/>
      <c r="T468" s="201"/>
      <c r="AT468" s="202" t="s">
        <v>158</v>
      </c>
      <c r="AU468" s="202" t="s">
        <v>82</v>
      </c>
      <c r="AV468" s="13" t="s">
        <v>82</v>
      </c>
      <c r="AW468" s="13" t="s">
        <v>33</v>
      </c>
      <c r="AX468" s="13" t="s">
        <v>72</v>
      </c>
      <c r="AY468" s="202" t="s">
        <v>145</v>
      </c>
    </row>
    <row r="469" spans="2:51" s="13" customFormat="1" ht="11.25">
      <c r="B469" s="192"/>
      <c r="C469" s="193"/>
      <c r="D469" s="186" t="s">
        <v>158</v>
      </c>
      <c r="E469" s="194" t="s">
        <v>19</v>
      </c>
      <c r="F469" s="195" t="s">
        <v>1512</v>
      </c>
      <c r="G469" s="193"/>
      <c r="H469" s="196">
        <v>20.55</v>
      </c>
      <c r="I469" s="197"/>
      <c r="J469" s="193"/>
      <c r="K469" s="193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158</v>
      </c>
      <c r="AU469" s="202" t="s">
        <v>82</v>
      </c>
      <c r="AV469" s="13" t="s">
        <v>82</v>
      </c>
      <c r="AW469" s="13" t="s">
        <v>33</v>
      </c>
      <c r="AX469" s="13" t="s">
        <v>72</v>
      </c>
      <c r="AY469" s="202" t="s">
        <v>145</v>
      </c>
    </row>
    <row r="470" spans="2:51" s="13" customFormat="1" ht="11.25">
      <c r="B470" s="192"/>
      <c r="C470" s="193"/>
      <c r="D470" s="186" t="s">
        <v>158</v>
      </c>
      <c r="E470" s="194" t="s">
        <v>19</v>
      </c>
      <c r="F470" s="195" t="s">
        <v>1513</v>
      </c>
      <c r="G470" s="193"/>
      <c r="H470" s="196">
        <v>17.3</v>
      </c>
      <c r="I470" s="197"/>
      <c r="J470" s="193"/>
      <c r="K470" s="193"/>
      <c r="L470" s="198"/>
      <c r="M470" s="199"/>
      <c r="N470" s="200"/>
      <c r="O470" s="200"/>
      <c r="P470" s="200"/>
      <c r="Q470" s="200"/>
      <c r="R470" s="200"/>
      <c r="S470" s="200"/>
      <c r="T470" s="201"/>
      <c r="AT470" s="202" t="s">
        <v>158</v>
      </c>
      <c r="AU470" s="202" t="s">
        <v>82</v>
      </c>
      <c r="AV470" s="13" t="s">
        <v>82</v>
      </c>
      <c r="AW470" s="13" t="s">
        <v>33</v>
      </c>
      <c r="AX470" s="13" t="s">
        <v>72</v>
      </c>
      <c r="AY470" s="202" t="s">
        <v>145</v>
      </c>
    </row>
    <row r="471" spans="2:51" s="13" customFormat="1" ht="11.25">
      <c r="B471" s="192"/>
      <c r="C471" s="193"/>
      <c r="D471" s="186" t="s">
        <v>158</v>
      </c>
      <c r="E471" s="194" t="s">
        <v>19</v>
      </c>
      <c r="F471" s="195" t="s">
        <v>1514</v>
      </c>
      <c r="G471" s="193"/>
      <c r="H471" s="196">
        <v>24</v>
      </c>
      <c r="I471" s="197"/>
      <c r="J471" s="193"/>
      <c r="K471" s="193"/>
      <c r="L471" s="198"/>
      <c r="M471" s="199"/>
      <c r="N471" s="200"/>
      <c r="O471" s="200"/>
      <c r="P471" s="200"/>
      <c r="Q471" s="200"/>
      <c r="R471" s="200"/>
      <c r="S471" s="200"/>
      <c r="T471" s="201"/>
      <c r="AT471" s="202" t="s">
        <v>158</v>
      </c>
      <c r="AU471" s="202" t="s">
        <v>82</v>
      </c>
      <c r="AV471" s="13" t="s">
        <v>82</v>
      </c>
      <c r="AW471" s="13" t="s">
        <v>33</v>
      </c>
      <c r="AX471" s="13" t="s">
        <v>72</v>
      </c>
      <c r="AY471" s="202" t="s">
        <v>145</v>
      </c>
    </row>
    <row r="472" spans="1:65" s="2" customFormat="1" ht="14.45" customHeight="1">
      <c r="A472" s="34"/>
      <c r="B472" s="35"/>
      <c r="C472" s="203" t="s">
        <v>580</v>
      </c>
      <c r="D472" s="203" t="s">
        <v>292</v>
      </c>
      <c r="E472" s="204" t="s">
        <v>1515</v>
      </c>
      <c r="F472" s="205" t="s">
        <v>1516</v>
      </c>
      <c r="G472" s="206" t="s">
        <v>287</v>
      </c>
      <c r="H472" s="207">
        <v>97.988</v>
      </c>
      <c r="I472" s="208"/>
      <c r="J472" s="209">
        <f>ROUND(I472*H472,2)</f>
        <v>0</v>
      </c>
      <c r="K472" s="205" t="s">
        <v>151</v>
      </c>
      <c r="L472" s="210"/>
      <c r="M472" s="211" t="s">
        <v>19</v>
      </c>
      <c r="N472" s="212" t="s">
        <v>43</v>
      </c>
      <c r="O472" s="64"/>
      <c r="P472" s="182">
        <f>O472*H472</f>
        <v>0</v>
      </c>
      <c r="Q472" s="182">
        <v>0.98</v>
      </c>
      <c r="R472" s="182">
        <f>Q472*H472</f>
        <v>96.02824</v>
      </c>
      <c r="S472" s="182">
        <v>0</v>
      </c>
      <c r="T472" s="183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84" t="s">
        <v>196</v>
      </c>
      <c r="AT472" s="184" t="s">
        <v>292</v>
      </c>
      <c r="AU472" s="184" t="s">
        <v>82</v>
      </c>
      <c r="AY472" s="17" t="s">
        <v>145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17" t="s">
        <v>80</v>
      </c>
      <c r="BK472" s="185">
        <f>ROUND(I472*H472,2)</f>
        <v>0</v>
      </c>
      <c r="BL472" s="17" t="s">
        <v>152</v>
      </c>
      <c r="BM472" s="184" t="s">
        <v>1517</v>
      </c>
    </row>
    <row r="473" spans="1:47" s="2" customFormat="1" ht="11.25">
      <c r="A473" s="34"/>
      <c r="B473" s="35"/>
      <c r="C473" s="36"/>
      <c r="D473" s="186" t="s">
        <v>154</v>
      </c>
      <c r="E473" s="36"/>
      <c r="F473" s="187" t="s">
        <v>1516</v>
      </c>
      <c r="G473" s="36"/>
      <c r="H473" s="36"/>
      <c r="I473" s="188"/>
      <c r="J473" s="36"/>
      <c r="K473" s="36"/>
      <c r="L473" s="39"/>
      <c r="M473" s="189"/>
      <c r="N473" s="190"/>
      <c r="O473" s="64"/>
      <c r="P473" s="64"/>
      <c r="Q473" s="64"/>
      <c r="R473" s="64"/>
      <c r="S473" s="64"/>
      <c r="T473" s="65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7" t="s">
        <v>154</v>
      </c>
      <c r="AU473" s="17" t="s">
        <v>82</v>
      </c>
    </row>
    <row r="474" spans="2:51" s="13" customFormat="1" ht="11.25">
      <c r="B474" s="192"/>
      <c r="C474" s="193"/>
      <c r="D474" s="186" t="s">
        <v>158</v>
      </c>
      <c r="E474" s="193"/>
      <c r="F474" s="195" t="s">
        <v>1518</v>
      </c>
      <c r="G474" s="193"/>
      <c r="H474" s="196">
        <v>97.988</v>
      </c>
      <c r="I474" s="197"/>
      <c r="J474" s="193"/>
      <c r="K474" s="193"/>
      <c r="L474" s="198"/>
      <c r="M474" s="199"/>
      <c r="N474" s="200"/>
      <c r="O474" s="200"/>
      <c r="P474" s="200"/>
      <c r="Q474" s="200"/>
      <c r="R474" s="200"/>
      <c r="S474" s="200"/>
      <c r="T474" s="201"/>
      <c r="AT474" s="202" t="s">
        <v>158</v>
      </c>
      <c r="AU474" s="202" t="s">
        <v>82</v>
      </c>
      <c r="AV474" s="13" t="s">
        <v>82</v>
      </c>
      <c r="AW474" s="13" t="s">
        <v>4</v>
      </c>
      <c r="AX474" s="13" t="s">
        <v>80</v>
      </c>
      <c r="AY474" s="202" t="s">
        <v>145</v>
      </c>
    </row>
    <row r="475" spans="1:65" s="2" customFormat="1" ht="14.45" customHeight="1">
      <c r="A475" s="34"/>
      <c r="B475" s="35"/>
      <c r="C475" s="173" t="s">
        <v>589</v>
      </c>
      <c r="D475" s="230" t="s">
        <v>147</v>
      </c>
      <c r="E475" s="174" t="s">
        <v>1519</v>
      </c>
      <c r="F475" s="175" t="s">
        <v>1520</v>
      </c>
      <c r="G475" s="176" t="s">
        <v>287</v>
      </c>
      <c r="H475" s="177">
        <v>77.95</v>
      </c>
      <c r="I475" s="178"/>
      <c r="J475" s="179">
        <f>ROUND(I475*H475,2)</f>
        <v>0</v>
      </c>
      <c r="K475" s="175" t="s">
        <v>151</v>
      </c>
      <c r="L475" s="39"/>
      <c r="M475" s="180" t="s">
        <v>19</v>
      </c>
      <c r="N475" s="181" t="s">
        <v>43</v>
      </c>
      <c r="O475" s="64"/>
      <c r="P475" s="182">
        <f>O475*H475</f>
        <v>0</v>
      </c>
      <c r="Q475" s="182">
        <v>2E-05</v>
      </c>
      <c r="R475" s="182">
        <f>Q475*H475</f>
        <v>0.0015590000000000003</v>
      </c>
      <c r="S475" s="182">
        <v>0</v>
      </c>
      <c r="T475" s="183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84" t="s">
        <v>152</v>
      </c>
      <c r="AT475" s="184" t="s">
        <v>147</v>
      </c>
      <c r="AU475" s="184" t="s">
        <v>82</v>
      </c>
      <c r="AY475" s="17" t="s">
        <v>145</v>
      </c>
      <c r="BE475" s="185">
        <f>IF(N475="základní",J475,0)</f>
        <v>0</v>
      </c>
      <c r="BF475" s="185">
        <f>IF(N475="snížená",J475,0)</f>
        <v>0</v>
      </c>
      <c r="BG475" s="185">
        <f>IF(N475="zákl. přenesená",J475,0)</f>
        <v>0</v>
      </c>
      <c r="BH475" s="185">
        <f>IF(N475="sníž. přenesená",J475,0)</f>
        <v>0</v>
      </c>
      <c r="BI475" s="185">
        <f>IF(N475="nulová",J475,0)</f>
        <v>0</v>
      </c>
      <c r="BJ475" s="17" t="s">
        <v>80</v>
      </c>
      <c r="BK475" s="185">
        <f>ROUND(I475*H475,2)</f>
        <v>0</v>
      </c>
      <c r="BL475" s="17" t="s">
        <v>152</v>
      </c>
      <c r="BM475" s="184" t="s">
        <v>1521</v>
      </c>
    </row>
    <row r="476" spans="1:47" s="2" customFormat="1" ht="11.25">
      <c r="A476" s="34"/>
      <c r="B476" s="35"/>
      <c r="C476" s="36"/>
      <c r="D476" s="186" t="s">
        <v>154</v>
      </c>
      <c r="E476" s="36"/>
      <c r="F476" s="187" t="s">
        <v>1522</v>
      </c>
      <c r="G476" s="36"/>
      <c r="H476" s="36"/>
      <c r="I476" s="188"/>
      <c r="J476" s="36"/>
      <c r="K476" s="36"/>
      <c r="L476" s="39"/>
      <c r="M476" s="189"/>
      <c r="N476" s="190"/>
      <c r="O476" s="64"/>
      <c r="P476" s="64"/>
      <c r="Q476" s="64"/>
      <c r="R476" s="64"/>
      <c r="S476" s="64"/>
      <c r="T476" s="65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154</v>
      </c>
      <c r="AU476" s="17" t="s">
        <v>82</v>
      </c>
    </row>
    <row r="477" spans="1:47" s="2" customFormat="1" ht="19.5">
      <c r="A477" s="34"/>
      <c r="B477" s="35"/>
      <c r="C477" s="36"/>
      <c r="D477" s="186" t="s">
        <v>156</v>
      </c>
      <c r="E477" s="36"/>
      <c r="F477" s="191" t="s">
        <v>1470</v>
      </c>
      <c r="G477" s="36"/>
      <c r="H477" s="36"/>
      <c r="I477" s="188"/>
      <c r="J477" s="36"/>
      <c r="K477" s="36"/>
      <c r="L477" s="39"/>
      <c r="M477" s="189"/>
      <c r="N477" s="190"/>
      <c r="O477" s="64"/>
      <c r="P477" s="64"/>
      <c r="Q477" s="64"/>
      <c r="R477" s="64"/>
      <c r="S477" s="64"/>
      <c r="T477" s="65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7" t="s">
        <v>156</v>
      </c>
      <c r="AU477" s="17" t="s">
        <v>82</v>
      </c>
    </row>
    <row r="478" spans="2:51" s="13" customFormat="1" ht="11.25">
      <c r="B478" s="192"/>
      <c r="C478" s="193"/>
      <c r="D478" s="186" t="s">
        <v>158</v>
      </c>
      <c r="E478" s="194" t="s">
        <v>19</v>
      </c>
      <c r="F478" s="195" t="s">
        <v>1523</v>
      </c>
      <c r="G478" s="193"/>
      <c r="H478" s="196">
        <v>24</v>
      </c>
      <c r="I478" s="197"/>
      <c r="J478" s="193"/>
      <c r="K478" s="193"/>
      <c r="L478" s="198"/>
      <c r="M478" s="199"/>
      <c r="N478" s="200"/>
      <c r="O478" s="200"/>
      <c r="P478" s="200"/>
      <c r="Q478" s="200"/>
      <c r="R478" s="200"/>
      <c r="S478" s="200"/>
      <c r="T478" s="201"/>
      <c r="AT478" s="202" t="s">
        <v>158</v>
      </c>
      <c r="AU478" s="202" t="s">
        <v>82</v>
      </c>
      <c r="AV478" s="13" t="s">
        <v>82</v>
      </c>
      <c r="AW478" s="13" t="s">
        <v>33</v>
      </c>
      <c r="AX478" s="13" t="s">
        <v>72</v>
      </c>
      <c r="AY478" s="202" t="s">
        <v>145</v>
      </c>
    </row>
    <row r="479" spans="2:51" s="13" customFormat="1" ht="11.25">
      <c r="B479" s="192"/>
      <c r="C479" s="193"/>
      <c r="D479" s="186" t="s">
        <v>158</v>
      </c>
      <c r="E479" s="194" t="s">
        <v>19</v>
      </c>
      <c r="F479" s="195" t="s">
        <v>1524</v>
      </c>
      <c r="G479" s="193"/>
      <c r="H479" s="196">
        <v>25.3</v>
      </c>
      <c r="I479" s="197"/>
      <c r="J479" s="193"/>
      <c r="K479" s="193"/>
      <c r="L479" s="198"/>
      <c r="M479" s="199"/>
      <c r="N479" s="200"/>
      <c r="O479" s="200"/>
      <c r="P479" s="200"/>
      <c r="Q479" s="200"/>
      <c r="R479" s="200"/>
      <c r="S479" s="200"/>
      <c r="T479" s="201"/>
      <c r="AT479" s="202" t="s">
        <v>158</v>
      </c>
      <c r="AU479" s="202" t="s">
        <v>82</v>
      </c>
      <c r="AV479" s="13" t="s">
        <v>82</v>
      </c>
      <c r="AW479" s="13" t="s">
        <v>33</v>
      </c>
      <c r="AX479" s="13" t="s">
        <v>72</v>
      </c>
      <c r="AY479" s="202" t="s">
        <v>145</v>
      </c>
    </row>
    <row r="480" spans="2:51" s="13" customFormat="1" ht="11.25">
      <c r="B480" s="192"/>
      <c r="C480" s="193"/>
      <c r="D480" s="186" t="s">
        <v>158</v>
      </c>
      <c r="E480" s="194" t="s">
        <v>19</v>
      </c>
      <c r="F480" s="195" t="s">
        <v>1525</v>
      </c>
      <c r="G480" s="193"/>
      <c r="H480" s="196">
        <v>14.65</v>
      </c>
      <c r="I480" s="197"/>
      <c r="J480" s="193"/>
      <c r="K480" s="193"/>
      <c r="L480" s="198"/>
      <c r="M480" s="199"/>
      <c r="N480" s="200"/>
      <c r="O480" s="200"/>
      <c r="P480" s="200"/>
      <c r="Q480" s="200"/>
      <c r="R480" s="200"/>
      <c r="S480" s="200"/>
      <c r="T480" s="201"/>
      <c r="AT480" s="202" t="s">
        <v>158</v>
      </c>
      <c r="AU480" s="202" t="s">
        <v>82</v>
      </c>
      <c r="AV480" s="13" t="s">
        <v>82</v>
      </c>
      <c r="AW480" s="13" t="s">
        <v>33</v>
      </c>
      <c r="AX480" s="13" t="s">
        <v>72</v>
      </c>
      <c r="AY480" s="202" t="s">
        <v>145</v>
      </c>
    </row>
    <row r="481" spans="2:51" s="13" customFormat="1" ht="11.25">
      <c r="B481" s="192"/>
      <c r="C481" s="193"/>
      <c r="D481" s="186" t="s">
        <v>158</v>
      </c>
      <c r="E481" s="194" t="s">
        <v>19</v>
      </c>
      <c r="F481" s="195" t="s">
        <v>1526</v>
      </c>
      <c r="G481" s="193"/>
      <c r="H481" s="196">
        <v>14</v>
      </c>
      <c r="I481" s="197"/>
      <c r="J481" s="193"/>
      <c r="K481" s="193"/>
      <c r="L481" s="198"/>
      <c r="M481" s="199"/>
      <c r="N481" s="200"/>
      <c r="O481" s="200"/>
      <c r="P481" s="200"/>
      <c r="Q481" s="200"/>
      <c r="R481" s="200"/>
      <c r="S481" s="200"/>
      <c r="T481" s="201"/>
      <c r="AT481" s="202" t="s">
        <v>158</v>
      </c>
      <c r="AU481" s="202" t="s">
        <v>82</v>
      </c>
      <c r="AV481" s="13" t="s">
        <v>82</v>
      </c>
      <c r="AW481" s="13" t="s">
        <v>33</v>
      </c>
      <c r="AX481" s="13" t="s">
        <v>72</v>
      </c>
      <c r="AY481" s="202" t="s">
        <v>145</v>
      </c>
    </row>
    <row r="482" spans="1:65" s="2" customFormat="1" ht="14.45" customHeight="1">
      <c r="A482" s="34"/>
      <c r="B482" s="35"/>
      <c r="C482" s="203" t="s">
        <v>595</v>
      </c>
      <c r="D482" s="231" t="s">
        <v>292</v>
      </c>
      <c r="E482" s="204" t="s">
        <v>1527</v>
      </c>
      <c r="F482" s="205" t="s">
        <v>1528</v>
      </c>
      <c r="G482" s="206" t="s">
        <v>287</v>
      </c>
      <c r="H482" s="207">
        <v>79.119</v>
      </c>
      <c r="I482" s="208"/>
      <c r="J482" s="209">
        <f>ROUND(I482*H482,2)</f>
        <v>0</v>
      </c>
      <c r="K482" s="205" t="s">
        <v>151</v>
      </c>
      <c r="L482" s="210"/>
      <c r="M482" s="211" t="s">
        <v>19</v>
      </c>
      <c r="N482" s="212" t="s">
        <v>43</v>
      </c>
      <c r="O482" s="64"/>
      <c r="P482" s="182">
        <f>O482*H482</f>
        <v>0</v>
      </c>
      <c r="Q482" s="182">
        <v>1.384</v>
      </c>
      <c r="R482" s="182">
        <f>Q482*H482</f>
        <v>109.50069599999999</v>
      </c>
      <c r="S482" s="182">
        <v>0</v>
      </c>
      <c r="T482" s="183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84" t="s">
        <v>196</v>
      </c>
      <c r="AT482" s="184" t="s">
        <v>292</v>
      </c>
      <c r="AU482" s="184" t="s">
        <v>82</v>
      </c>
      <c r="AY482" s="17" t="s">
        <v>145</v>
      </c>
      <c r="BE482" s="185">
        <f>IF(N482="základní",J482,0)</f>
        <v>0</v>
      </c>
      <c r="BF482" s="185">
        <f>IF(N482="snížená",J482,0)</f>
        <v>0</v>
      </c>
      <c r="BG482" s="185">
        <f>IF(N482="zákl. přenesená",J482,0)</f>
        <v>0</v>
      </c>
      <c r="BH482" s="185">
        <f>IF(N482="sníž. přenesená",J482,0)</f>
        <v>0</v>
      </c>
      <c r="BI482" s="185">
        <f>IF(N482="nulová",J482,0)</f>
        <v>0</v>
      </c>
      <c r="BJ482" s="17" t="s">
        <v>80</v>
      </c>
      <c r="BK482" s="185">
        <f>ROUND(I482*H482,2)</f>
        <v>0</v>
      </c>
      <c r="BL482" s="17" t="s">
        <v>152</v>
      </c>
      <c r="BM482" s="184" t="s">
        <v>1529</v>
      </c>
    </row>
    <row r="483" spans="1:47" s="2" customFormat="1" ht="11.25">
      <c r="A483" s="34"/>
      <c r="B483" s="35"/>
      <c r="C483" s="36"/>
      <c r="D483" s="186" t="s">
        <v>154</v>
      </c>
      <c r="E483" s="36"/>
      <c r="F483" s="187" t="s">
        <v>1528</v>
      </c>
      <c r="G483" s="36"/>
      <c r="H483" s="36"/>
      <c r="I483" s="188"/>
      <c r="J483" s="36"/>
      <c r="K483" s="36"/>
      <c r="L483" s="39"/>
      <c r="M483" s="189"/>
      <c r="N483" s="190"/>
      <c r="O483" s="64"/>
      <c r="P483" s="64"/>
      <c r="Q483" s="64"/>
      <c r="R483" s="64"/>
      <c r="S483" s="64"/>
      <c r="T483" s="65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T483" s="17" t="s">
        <v>154</v>
      </c>
      <c r="AU483" s="17" t="s">
        <v>82</v>
      </c>
    </row>
    <row r="484" spans="2:51" s="13" customFormat="1" ht="11.25">
      <c r="B484" s="192"/>
      <c r="C484" s="193"/>
      <c r="D484" s="186" t="s">
        <v>158</v>
      </c>
      <c r="E484" s="194" t="s">
        <v>19</v>
      </c>
      <c r="F484" s="195" t="s">
        <v>1530</v>
      </c>
      <c r="G484" s="193"/>
      <c r="H484" s="196">
        <v>77.95</v>
      </c>
      <c r="I484" s="197"/>
      <c r="J484" s="193"/>
      <c r="K484" s="193"/>
      <c r="L484" s="198"/>
      <c r="M484" s="199"/>
      <c r="N484" s="200"/>
      <c r="O484" s="200"/>
      <c r="P484" s="200"/>
      <c r="Q484" s="200"/>
      <c r="R484" s="200"/>
      <c r="S484" s="200"/>
      <c r="T484" s="201"/>
      <c r="AT484" s="202" t="s">
        <v>158</v>
      </c>
      <c r="AU484" s="202" t="s">
        <v>82</v>
      </c>
      <c r="AV484" s="13" t="s">
        <v>82</v>
      </c>
      <c r="AW484" s="13" t="s">
        <v>33</v>
      </c>
      <c r="AX484" s="13" t="s">
        <v>72</v>
      </c>
      <c r="AY484" s="202" t="s">
        <v>145</v>
      </c>
    </row>
    <row r="485" spans="2:51" s="13" customFormat="1" ht="11.25">
      <c r="B485" s="192"/>
      <c r="C485" s="193"/>
      <c r="D485" s="186" t="s">
        <v>158</v>
      </c>
      <c r="E485" s="193"/>
      <c r="F485" s="195" t="s">
        <v>1531</v>
      </c>
      <c r="G485" s="193"/>
      <c r="H485" s="196">
        <v>79.119</v>
      </c>
      <c r="I485" s="197"/>
      <c r="J485" s="193"/>
      <c r="K485" s="193"/>
      <c r="L485" s="198"/>
      <c r="M485" s="199"/>
      <c r="N485" s="200"/>
      <c r="O485" s="200"/>
      <c r="P485" s="200"/>
      <c r="Q485" s="200"/>
      <c r="R485" s="200"/>
      <c r="S485" s="200"/>
      <c r="T485" s="201"/>
      <c r="AT485" s="202" t="s">
        <v>158</v>
      </c>
      <c r="AU485" s="202" t="s">
        <v>82</v>
      </c>
      <c r="AV485" s="13" t="s">
        <v>82</v>
      </c>
      <c r="AW485" s="13" t="s">
        <v>4</v>
      </c>
      <c r="AX485" s="13" t="s">
        <v>80</v>
      </c>
      <c r="AY485" s="202" t="s">
        <v>145</v>
      </c>
    </row>
    <row r="486" spans="2:63" s="12" customFormat="1" ht="22.9" customHeight="1">
      <c r="B486" s="157"/>
      <c r="C486" s="158"/>
      <c r="D486" s="159" t="s">
        <v>71</v>
      </c>
      <c r="E486" s="171" t="s">
        <v>202</v>
      </c>
      <c r="F486" s="171" t="s">
        <v>283</v>
      </c>
      <c r="G486" s="158"/>
      <c r="H486" s="158"/>
      <c r="I486" s="161"/>
      <c r="J486" s="172">
        <f>BK486</f>
        <v>0</v>
      </c>
      <c r="K486" s="158"/>
      <c r="L486" s="163"/>
      <c r="M486" s="164"/>
      <c r="N486" s="165"/>
      <c r="O486" s="165"/>
      <c r="P486" s="166">
        <f>SUM(P487:P493)</f>
        <v>0</v>
      </c>
      <c r="Q486" s="165"/>
      <c r="R486" s="166">
        <f>SUM(R487:R493)</f>
        <v>0.48563100000000003</v>
      </c>
      <c r="S486" s="165"/>
      <c r="T486" s="167">
        <f>SUM(T487:T493)</f>
        <v>0</v>
      </c>
      <c r="AR486" s="168" t="s">
        <v>80</v>
      </c>
      <c r="AT486" s="169" t="s">
        <v>71</v>
      </c>
      <c r="AU486" s="169" t="s">
        <v>80</v>
      </c>
      <c r="AY486" s="168" t="s">
        <v>145</v>
      </c>
      <c r="BK486" s="170">
        <f>SUM(BK487:BK493)</f>
        <v>0</v>
      </c>
    </row>
    <row r="487" spans="1:65" s="2" customFormat="1" ht="14.45" customHeight="1">
      <c r="A487" s="34"/>
      <c r="B487" s="35"/>
      <c r="C487" s="173" t="s">
        <v>602</v>
      </c>
      <c r="D487" s="230" t="s">
        <v>147</v>
      </c>
      <c r="E487" s="174" t="s">
        <v>1532</v>
      </c>
      <c r="F487" s="175" t="s">
        <v>1533</v>
      </c>
      <c r="G487" s="176" t="s">
        <v>287</v>
      </c>
      <c r="H487" s="177">
        <v>103.8</v>
      </c>
      <c r="I487" s="178"/>
      <c r="J487" s="179">
        <f>ROUND(I487*H487,2)</f>
        <v>0</v>
      </c>
      <c r="K487" s="175" t="s">
        <v>151</v>
      </c>
      <c r="L487" s="39"/>
      <c r="M487" s="180" t="s">
        <v>19</v>
      </c>
      <c r="N487" s="181" t="s">
        <v>43</v>
      </c>
      <c r="O487" s="64"/>
      <c r="P487" s="182">
        <f>O487*H487</f>
        <v>0</v>
      </c>
      <c r="Q487" s="182">
        <v>3E-05</v>
      </c>
      <c r="R487" s="182">
        <f>Q487*H487</f>
        <v>0.003114</v>
      </c>
      <c r="S487" s="182">
        <v>0</v>
      </c>
      <c r="T487" s="183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84" t="s">
        <v>152</v>
      </c>
      <c r="AT487" s="184" t="s">
        <v>147</v>
      </c>
      <c r="AU487" s="184" t="s">
        <v>82</v>
      </c>
      <c r="AY487" s="17" t="s">
        <v>145</v>
      </c>
      <c r="BE487" s="185">
        <f>IF(N487="základní",J487,0)</f>
        <v>0</v>
      </c>
      <c r="BF487" s="185">
        <f>IF(N487="snížená",J487,0)</f>
        <v>0</v>
      </c>
      <c r="BG487" s="185">
        <f>IF(N487="zákl. přenesená",J487,0)</f>
        <v>0</v>
      </c>
      <c r="BH487" s="185">
        <f>IF(N487="sníž. přenesená",J487,0)</f>
        <v>0</v>
      </c>
      <c r="BI487" s="185">
        <f>IF(N487="nulová",J487,0)</f>
        <v>0</v>
      </c>
      <c r="BJ487" s="17" t="s">
        <v>80</v>
      </c>
      <c r="BK487" s="185">
        <f>ROUND(I487*H487,2)</f>
        <v>0</v>
      </c>
      <c r="BL487" s="17" t="s">
        <v>152</v>
      </c>
      <c r="BM487" s="184" t="s">
        <v>1534</v>
      </c>
    </row>
    <row r="488" spans="1:47" s="2" customFormat="1" ht="11.25">
      <c r="A488" s="34"/>
      <c r="B488" s="35"/>
      <c r="C488" s="36"/>
      <c r="D488" s="186" t="s">
        <v>154</v>
      </c>
      <c r="E488" s="36"/>
      <c r="F488" s="187" t="s">
        <v>1535</v>
      </c>
      <c r="G488" s="36"/>
      <c r="H488" s="36"/>
      <c r="I488" s="188"/>
      <c r="J488" s="36"/>
      <c r="K488" s="36"/>
      <c r="L488" s="39"/>
      <c r="M488" s="189"/>
      <c r="N488" s="190"/>
      <c r="O488" s="64"/>
      <c r="P488" s="64"/>
      <c r="Q488" s="64"/>
      <c r="R488" s="64"/>
      <c r="S488" s="64"/>
      <c r="T488" s="65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T488" s="17" t="s">
        <v>154</v>
      </c>
      <c r="AU488" s="17" t="s">
        <v>82</v>
      </c>
    </row>
    <row r="489" spans="2:51" s="13" customFormat="1" ht="11.25">
      <c r="B489" s="192"/>
      <c r="C489" s="193"/>
      <c r="D489" s="186" t="s">
        <v>158</v>
      </c>
      <c r="E489" s="194" t="s">
        <v>19</v>
      </c>
      <c r="F489" s="195" t="s">
        <v>1536</v>
      </c>
      <c r="G489" s="193"/>
      <c r="H489" s="196">
        <v>82.8</v>
      </c>
      <c r="I489" s="197"/>
      <c r="J489" s="193"/>
      <c r="K489" s="193"/>
      <c r="L489" s="198"/>
      <c r="M489" s="199"/>
      <c r="N489" s="200"/>
      <c r="O489" s="200"/>
      <c r="P489" s="200"/>
      <c r="Q489" s="200"/>
      <c r="R489" s="200"/>
      <c r="S489" s="200"/>
      <c r="T489" s="201"/>
      <c r="AT489" s="202" t="s">
        <v>158</v>
      </c>
      <c r="AU489" s="202" t="s">
        <v>82</v>
      </c>
      <c r="AV489" s="13" t="s">
        <v>82</v>
      </c>
      <c r="AW489" s="13" t="s">
        <v>33</v>
      </c>
      <c r="AX489" s="13" t="s">
        <v>72</v>
      </c>
      <c r="AY489" s="202" t="s">
        <v>145</v>
      </c>
    </row>
    <row r="490" spans="2:51" s="13" customFormat="1" ht="11.25">
      <c r="B490" s="192"/>
      <c r="C490" s="193"/>
      <c r="D490" s="186" t="s">
        <v>158</v>
      </c>
      <c r="E490" s="194" t="s">
        <v>19</v>
      </c>
      <c r="F490" s="195" t="s">
        <v>1537</v>
      </c>
      <c r="G490" s="193"/>
      <c r="H490" s="196">
        <v>21</v>
      </c>
      <c r="I490" s="197"/>
      <c r="J490" s="193"/>
      <c r="K490" s="193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158</v>
      </c>
      <c r="AU490" s="202" t="s">
        <v>82</v>
      </c>
      <c r="AV490" s="13" t="s">
        <v>82</v>
      </c>
      <c r="AW490" s="13" t="s">
        <v>33</v>
      </c>
      <c r="AX490" s="13" t="s">
        <v>72</v>
      </c>
      <c r="AY490" s="202" t="s">
        <v>145</v>
      </c>
    </row>
    <row r="491" spans="1:65" s="2" customFormat="1" ht="14.45" customHeight="1">
      <c r="A491" s="34"/>
      <c r="B491" s="35"/>
      <c r="C491" s="173" t="s">
        <v>607</v>
      </c>
      <c r="D491" s="230" t="s">
        <v>147</v>
      </c>
      <c r="E491" s="174" t="s">
        <v>1538</v>
      </c>
      <c r="F491" s="175" t="s">
        <v>1539</v>
      </c>
      <c r="G491" s="176" t="s">
        <v>150</v>
      </c>
      <c r="H491" s="177">
        <v>12.42</v>
      </c>
      <c r="I491" s="178"/>
      <c r="J491" s="179">
        <f>ROUND(I491*H491,2)</f>
        <v>0</v>
      </c>
      <c r="K491" s="175" t="s">
        <v>151</v>
      </c>
      <c r="L491" s="39"/>
      <c r="M491" s="180" t="s">
        <v>19</v>
      </c>
      <c r="N491" s="181" t="s">
        <v>43</v>
      </c>
      <c r="O491" s="64"/>
      <c r="P491" s="182">
        <f>O491*H491</f>
        <v>0</v>
      </c>
      <c r="Q491" s="182">
        <v>0.03885</v>
      </c>
      <c r="R491" s="182">
        <f>Q491*H491</f>
        <v>0.48251700000000003</v>
      </c>
      <c r="S491" s="182">
        <v>0</v>
      </c>
      <c r="T491" s="183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4" t="s">
        <v>152</v>
      </c>
      <c r="AT491" s="184" t="s">
        <v>147</v>
      </c>
      <c r="AU491" s="184" t="s">
        <v>82</v>
      </c>
      <c r="AY491" s="17" t="s">
        <v>145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7" t="s">
        <v>80</v>
      </c>
      <c r="BK491" s="185">
        <f>ROUND(I491*H491,2)</f>
        <v>0</v>
      </c>
      <c r="BL491" s="17" t="s">
        <v>152</v>
      </c>
      <c r="BM491" s="184" t="s">
        <v>1540</v>
      </c>
    </row>
    <row r="492" spans="1:47" s="2" customFormat="1" ht="11.25">
      <c r="A492" s="34"/>
      <c r="B492" s="35"/>
      <c r="C492" s="36"/>
      <c r="D492" s="186" t="s">
        <v>154</v>
      </c>
      <c r="E492" s="36"/>
      <c r="F492" s="187" t="s">
        <v>1541</v>
      </c>
      <c r="G492" s="36"/>
      <c r="H492" s="36"/>
      <c r="I492" s="188"/>
      <c r="J492" s="36"/>
      <c r="K492" s="36"/>
      <c r="L492" s="39"/>
      <c r="M492" s="189"/>
      <c r="N492" s="190"/>
      <c r="O492" s="64"/>
      <c r="P492" s="64"/>
      <c r="Q492" s="64"/>
      <c r="R492" s="64"/>
      <c r="S492" s="64"/>
      <c r="T492" s="6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154</v>
      </c>
      <c r="AU492" s="17" t="s">
        <v>82</v>
      </c>
    </row>
    <row r="493" spans="2:51" s="13" customFormat="1" ht="22.5">
      <c r="B493" s="192"/>
      <c r="C493" s="193"/>
      <c r="D493" s="186" t="s">
        <v>158</v>
      </c>
      <c r="E493" s="194" t="s">
        <v>19</v>
      </c>
      <c r="F493" s="195" t="s">
        <v>1542</v>
      </c>
      <c r="G493" s="193"/>
      <c r="H493" s="196">
        <v>12.42</v>
      </c>
      <c r="I493" s="197"/>
      <c r="J493" s="193"/>
      <c r="K493" s="193"/>
      <c r="L493" s="198"/>
      <c r="M493" s="199"/>
      <c r="N493" s="200"/>
      <c r="O493" s="200"/>
      <c r="P493" s="200"/>
      <c r="Q493" s="200"/>
      <c r="R493" s="200"/>
      <c r="S493" s="200"/>
      <c r="T493" s="201"/>
      <c r="AT493" s="202" t="s">
        <v>158</v>
      </c>
      <c r="AU493" s="202" t="s">
        <v>82</v>
      </c>
      <c r="AV493" s="13" t="s">
        <v>82</v>
      </c>
      <c r="AW493" s="13" t="s">
        <v>33</v>
      </c>
      <c r="AX493" s="13" t="s">
        <v>72</v>
      </c>
      <c r="AY493" s="202" t="s">
        <v>145</v>
      </c>
    </row>
    <row r="494" spans="2:63" s="12" customFormat="1" ht="22.9" customHeight="1">
      <c r="B494" s="157"/>
      <c r="C494" s="158"/>
      <c r="D494" s="159" t="s">
        <v>71</v>
      </c>
      <c r="E494" s="171" t="s">
        <v>327</v>
      </c>
      <c r="F494" s="171" t="s">
        <v>328</v>
      </c>
      <c r="G494" s="158"/>
      <c r="H494" s="158"/>
      <c r="I494" s="161"/>
      <c r="J494" s="172">
        <f>BK494</f>
        <v>0</v>
      </c>
      <c r="K494" s="158"/>
      <c r="L494" s="163"/>
      <c r="M494" s="164"/>
      <c r="N494" s="165"/>
      <c r="O494" s="165"/>
      <c r="P494" s="166">
        <f>SUM(P495:P498)</f>
        <v>0</v>
      </c>
      <c r="Q494" s="165"/>
      <c r="R494" s="166">
        <f>SUM(R495:R498)</f>
        <v>0</v>
      </c>
      <c r="S494" s="165"/>
      <c r="T494" s="167">
        <f>SUM(T495:T498)</f>
        <v>0</v>
      </c>
      <c r="AR494" s="168" t="s">
        <v>80</v>
      </c>
      <c r="AT494" s="169" t="s">
        <v>71</v>
      </c>
      <c r="AU494" s="169" t="s">
        <v>80</v>
      </c>
      <c r="AY494" s="168" t="s">
        <v>145</v>
      </c>
      <c r="BK494" s="170">
        <f>SUM(BK495:BK498)</f>
        <v>0</v>
      </c>
    </row>
    <row r="495" spans="1:65" s="2" customFormat="1" ht="14.45" customHeight="1">
      <c r="A495" s="34"/>
      <c r="B495" s="35"/>
      <c r="C495" s="173" t="s">
        <v>613</v>
      </c>
      <c r="D495" s="230" t="s">
        <v>147</v>
      </c>
      <c r="E495" s="174" t="s">
        <v>330</v>
      </c>
      <c r="F495" s="175" t="s">
        <v>331</v>
      </c>
      <c r="G495" s="176" t="s">
        <v>308</v>
      </c>
      <c r="H495" s="177">
        <v>2298.251</v>
      </c>
      <c r="I495" s="178"/>
      <c r="J495" s="179">
        <f>ROUND(I495*H495,2)</f>
        <v>0</v>
      </c>
      <c r="K495" s="175" t="s">
        <v>151</v>
      </c>
      <c r="L495" s="39"/>
      <c r="M495" s="180" t="s">
        <v>19</v>
      </c>
      <c r="N495" s="181" t="s">
        <v>43</v>
      </c>
      <c r="O495" s="64"/>
      <c r="P495" s="182">
        <f>O495*H495</f>
        <v>0</v>
      </c>
      <c r="Q495" s="182">
        <v>0</v>
      </c>
      <c r="R495" s="182">
        <f>Q495*H495</f>
        <v>0</v>
      </c>
      <c r="S495" s="182">
        <v>0</v>
      </c>
      <c r="T495" s="183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84" t="s">
        <v>152</v>
      </c>
      <c r="AT495" s="184" t="s">
        <v>147</v>
      </c>
      <c r="AU495" s="184" t="s">
        <v>82</v>
      </c>
      <c r="AY495" s="17" t="s">
        <v>145</v>
      </c>
      <c r="BE495" s="185">
        <f>IF(N495="základní",J495,0)</f>
        <v>0</v>
      </c>
      <c r="BF495" s="185">
        <f>IF(N495="snížená",J495,0)</f>
        <v>0</v>
      </c>
      <c r="BG495" s="185">
        <f>IF(N495="zákl. přenesená",J495,0)</f>
        <v>0</v>
      </c>
      <c r="BH495" s="185">
        <f>IF(N495="sníž. přenesená",J495,0)</f>
        <v>0</v>
      </c>
      <c r="BI495" s="185">
        <f>IF(N495="nulová",J495,0)</f>
        <v>0</v>
      </c>
      <c r="BJ495" s="17" t="s">
        <v>80</v>
      </c>
      <c r="BK495" s="185">
        <f>ROUND(I495*H495,2)</f>
        <v>0</v>
      </c>
      <c r="BL495" s="17" t="s">
        <v>152</v>
      </c>
      <c r="BM495" s="184" t="s">
        <v>1543</v>
      </c>
    </row>
    <row r="496" spans="1:47" s="2" customFormat="1" ht="19.5">
      <c r="A496" s="34"/>
      <c r="B496" s="35"/>
      <c r="C496" s="36"/>
      <c r="D496" s="186" t="s">
        <v>154</v>
      </c>
      <c r="E496" s="36"/>
      <c r="F496" s="187" t="s">
        <v>333</v>
      </c>
      <c r="G496" s="36"/>
      <c r="H496" s="36"/>
      <c r="I496" s="188"/>
      <c r="J496" s="36"/>
      <c r="K496" s="36"/>
      <c r="L496" s="39"/>
      <c r="M496" s="189"/>
      <c r="N496" s="190"/>
      <c r="O496" s="64"/>
      <c r="P496" s="64"/>
      <c r="Q496" s="64"/>
      <c r="R496" s="64"/>
      <c r="S496" s="64"/>
      <c r="T496" s="65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154</v>
      </c>
      <c r="AU496" s="17" t="s">
        <v>82</v>
      </c>
    </row>
    <row r="497" spans="1:65" s="2" customFormat="1" ht="14.45" customHeight="1">
      <c r="A497" s="34"/>
      <c r="B497" s="35"/>
      <c r="C497" s="173" t="s">
        <v>619</v>
      </c>
      <c r="D497" s="230" t="s">
        <v>147</v>
      </c>
      <c r="E497" s="174" t="s">
        <v>1544</v>
      </c>
      <c r="F497" s="175" t="s">
        <v>1545</v>
      </c>
      <c r="G497" s="176" t="s">
        <v>308</v>
      </c>
      <c r="H497" s="177">
        <v>2298.251</v>
      </c>
      <c r="I497" s="178"/>
      <c r="J497" s="179">
        <f>ROUND(I497*H497,2)</f>
        <v>0</v>
      </c>
      <c r="K497" s="175" t="s">
        <v>151</v>
      </c>
      <c r="L497" s="39"/>
      <c r="M497" s="180" t="s">
        <v>19</v>
      </c>
      <c r="N497" s="181" t="s">
        <v>43</v>
      </c>
      <c r="O497" s="64"/>
      <c r="P497" s="182">
        <f>O497*H497</f>
        <v>0</v>
      </c>
      <c r="Q497" s="182">
        <v>0</v>
      </c>
      <c r="R497" s="182">
        <f>Q497*H497</f>
        <v>0</v>
      </c>
      <c r="S497" s="182">
        <v>0</v>
      </c>
      <c r="T497" s="183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84" t="s">
        <v>152</v>
      </c>
      <c r="AT497" s="184" t="s">
        <v>147</v>
      </c>
      <c r="AU497" s="184" t="s">
        <v>82</v>
      </c>
      <c r="AY497" s="17" t="s">
        <v>145</v>
      </c>
      <c r="BE497" s="185">
        <f>IF(N497="základní",J497,0)</f>
        <v>0</v>
      </c>
      <c r="BF497" s="185">
        <f>IF(N497="snížená",J497,0)</f>
        <v>0</v>
      </c>
      <c r="BG497" s="185">
        <f>IF(N497="zákl. přenesená",J497,0)</f>
        <v>0</v>
      </c>
      <c r="BH497" s="185">
        <f>IF(N497="sníž. přenesená",J497,0)</f>
        <v>0</v>
      </c>
      <c r="BI497" s="185">
        <f>IF(N497="nulová",J497,0)</f>
        <v>0</v>
      </c>
      <c r="BJ497" s="17" t="s">
        <v>80</v>
      </c>
      <c r="BK497" s="185">
        <f>ROUND(I497*H497,2)</f>
        <v>0</v>
      </c>
      <c r="BL497" s="17" t="s">
        <v>152</v>
      </c>
      <c r="BM497" s="184" t="s">
        <v>1546</v>
      </c>
    </row>
    <row r="498" spans="1:47" s="2" customFormat="1" ht="19.5">
      <c r="A498" s="34"/>
      <c r="B498" s="35"/>
      <c r="C498" s="36"/>
      <c r="D498" s="186" t="s">
        <v>154</v>
      </c>
      <c r="E498" s="36"/>
      <c r="F498" s="187" t="s">
        <v>1547</v>
      </c>
      <c r="G498" s="36"/>
      <c r="H498" s="36"/>
      <c r="I498" s="188"/>
      <c r="J498" s="36"/>
      <c r="K498" s="36"/>
      <c r="L498" s="39"/>
      <c r="M498" s="189"/>
      <c r="N498" s="190"/>
      <c r="O498" s="64"/>
      <c r="P498" s="64"/>
      <c r="Q498" s="64"/>
      <c r="R498" s="64"/>
      <c r="S498" s="64"/>
      <c r="T498" s="65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154</v>
      </c>
      <c r="AU498" s="17" t="s">
        <v>82</v>
      </c>
    </row>
    <row r="499" spans="2:63" s="12" customFormat="1" ht="25.9" customHeight="1">
      <c r="B499" s="157"/>
      <c r="C499" s="158"/>
      <c r="D499" s="159" t="s">
        <v>71</v>
      </c>
      <c r="E499" s="160" t="s">
        <v>713</v>
      </c>
      <c r="F499" s="160" t="s">
        <v>714</v>
      </c>
      <c r="G499" s="158"/>
      <c r="H499" s="158"/>
      <c r="I499" s="161"/>
      <c r="J499" s="162">
        <f>BK499</f>
        <v>0</v>
      </c>
      <c r="K499" s="158"/>
      <c r="L499" s="163"/>
      <c r="M499" s="164"/>
      <c r="N499" s="165"/>
      <c r="O499" s="165"/>
      <c r="P499" s="166">
        <f>P500</f>
        <v>0</v>
      </c>
      <c r="Q499" s="165"/>
      <c r="R499" s="166">
        <f>R500</f>
        <v>0.405</v>
      </c>
      <c r="S499" s="165"/>
      <c r="T499" s="167">
        <f>T500</f>
        <v>0</v>
      </c>
      <c r="AR499" s="168" t="s">
        <v>82</v>
      </c>
      <c r="AT499" s="169" t="s">
        <v>71</v>
      </c>
      <c r="AU499" s="169" t="s">
        <v>72</v>
      </c>
      <c r="AY499" s="168" t="s">
        <v>145</v>
      </c>
      <c r="BK499" s="170">
        <f>BK500</f>
        <v>0</v>
      </c>
    </row>
    <row r="500" spans="2:63" s="12" customFormat="1" ht="22.9" customHeight="1">
      <c r="B500" s="157"/>
      <c r="C500" s="158"/>
      <c r="D500" s="159" t="s">
        <v>71</v>
      </c>
      <c r="E500" s="171" t="s">
        <v>715</v>
      </c>
      <c r="F500" s="171" t="s">
        <v>716</v>
      </c>
      <c r="G500" s="158"/>
      <c r="H500" s="158"/>
      <c r="I500" s="161"/>
      <c r="J500" s="172">
        <f>BK500</f>
        <v>0</v>
      </c>
      <c r="K500" s="158"/>
      <c r="L500" s="163"/>
      <c r="M500" s="164"/>
      <c r="N500" s="165"/>
      <c r="O500" s="165"/>
      <c r="P500" s="166">
        <f>SUM(P501:P541)</f>
        <v>0</v>
      </c>
      <c r="Q500" s="165"/>
      <c r="R500" s="166">
        <f>SUM(R501:R541)</f>
        <v>0.405</v>
      </c>
      <c r="S500" s="165"/>
      <c r="T500" s="167">
        <f>SUM(T501:T541)</f>
        <v>0</v>
      </c>
      <c r="AR500" s="168" t="s">
        <v>82</v>
      </c>
      <c r="AT500" s="169" t="s">
        <v>71</v>
      </c>
      <c r="AU500" s="169" t="s">
        <v>80</v>
      </c>
      <c r="AY500" s="168" t="s">
        <v>145</v>
      </c>
      <c r="BK500" s="170">
        <f>SUM(BK501:BK541)</f>
        <v>0</v>
      </c>
    </row>
    <row r="501" spans="1:65" s="2" customFormat="1" ht="14.45" customHeight="1">
      <c r="A501" s="34"/>
      <c r="B501" s="35"/>
      <c r="C501" s="173" t="s">
        <v>626</v>
      </c>
      <c r="D501" s="230" t="s">
        <v>147</v>
      </c>
      <c r="E501" s="174" t="s">
        <v>1548</v>
      </c>
      <c r="F501" s="175" t="s">
        <v>1549</v>
      </c>
      <c r="G501" s="176" t="s">
        <v>150</v>
      </c>
      <c r="H501" s="177">
        <v>1157.003</v>
      </c>
      <c r="I501" s="178"/>
      <c r="J501" s="179">
        <f>ROUND(I501*H501,2)</f>
        <v>0</v>
      </c>
      <c r="K501" s="175" t="s">
        <v>151</v>
      </c>
      <c r="L501" s="39"/>
      <c r="M501" s="180" t="s">
        <v>19</v>
      </c>
      <c r="N501" s="181" t="s">
        <v>43</v>
      </c>
      <c r="O501" s="64"/>
      <c r="P501" s="182">
        <f>O501*H501</f>
        <v>0</v>
      </c>
      <c r="Q501" s="182">
        <v>0</v>
      </c>
      <c r="R501" s="182">
        <f>Q501*H501</f>
        <v>0</v>
      </c>
      <c r="S501" s="182">
        <v>0</v>
      </c>
      <c r="T501" s="183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84" t="s">
        <v>241</v>
      </c>
      <c r="AT501" s="184" t="s">
        <v>147</v>
      </c>
      <c r="AU501" s="184" t="s">
        <v>82</v>
      </c>
      <c r="AY501" s="17" t="s">
        <v>145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17" t="s">
        <v>80</v>
      </c>
      <c r="BK501" s="185">
        <f>ROUND(I501*H501,2)</f>
        <v>0</v>
      </c>
      <c r="BL501" s="17" t="s">
        <v>241</v>
      </c>
      <c r="BM501" s="184" t="s">
        <v>1550</v>
      </c>
    </row>
    <row r="502" spans="1:47" s="2" customFormat="1" ht="11.25">
      <c r="A502" s="34"/>
      <c r="B502" s="35"/>
      <c r="C502" s="36"/>
      <c r="D502" s="186" t="s">
        <v>154</v>
      </c>
      <c r="E502" s="36"/>
      <c r="F502" s="187" t="s">
        <v>1551</v>
      </c>
      <c r="G502" s="36"/>
      <c r="H502" s="36"/>
      <c r="I502" s="188"/>
      <c r="J502" s="36"/>
      <c r="K502" s="36"/>
      <c r="L502" s="39"/>
      <c r="M502" s="189"/>
      <c r="N502" s="190"/>
      <c r="O502" s="64"/>
      <c r="P502" s="64"/>
      <c r="Q502" s="64"/>
      <c r="R502" s="64"/>
      <c r="S502" s="64"/>
      <c r="T502" s="65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154</v>
      </c>
      <c r="AU502" s="17" t="s">
        <v>82</v>
      </c>
    </row>
    <row r="503" spans="2:51" s="14" customFormat="1" ht="11.25">
      <c r="B503" s="217"/>
      <c r="C503" s="218"/>
      <c r="D503" s="186" t="s">
        <v>158</v>
      </c>
      <c r="E503" s="219" t="s">
        <v>19</v>
      </c>
      <c r="F503" s="220" t="s">
        <v>1552</v>
      </c>
      <c r="G503" s="218"/>
      <c r="H503" s="219" t="s">
        <v>19</v>
      </c>
      <c r="I503" s="221"/>
      <c r="J503" s="218"/>
      <c r="K503" s="218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158</v>
      </c>
      <c r="AU503" s="226" t="s">
        <v>82</v>
      </c>
      <c r="AV503" s="14" t="s">
        <v>80</v>
      </c>
      <c r="AW503" s="14" t="s">
        <v>33</v>
      </c>
      <c r="AX503" s="14" t="s">
        <v>72</v>
      </c>
      <c r="AY503" s="226" t="s">
        <v>145</v>
      </c>
    </row>
    <row r="504" spans="2:51" s="13" customFormat="1" ht="11.25">
      <c r="B504" s="192"/>
      <c r="C504" s="193"/>
      <c r="D504" s="186" t="s">
        <v>158</v>
      </c>
      <c r="E504" s="194" t="s">
        <v>19</v>
      </c>
      <c r="F504" s="195" t="s">
        <v>1553</v>
      </c>
      <c r="G504" s="193"/>
      <c r="H504" s="196">
        <v>21.75</v>
      </c>
      <c r="I504" s="197"/>
      <c r="J504" s="193"/>
      <c r="K504" s="193"/>
      <c r="L504" s="198"/>
      <c r="M504" s="199"/>
      <c r="N504" s="200"/>
      <c r="O504" s="200"/>
      <c r="P504" s="200"/>
      <c r="Q504" s="200"/>
      <c r="R504" s="200"/>
      <c r="S504" s="200"/>
      <c r="T504" s="201"/>
      <c r="AT504" s="202" t="s">
        <v>158</v>
      </c>
      <c r="AU504" s="202" t="s">
        <v>82</v>
      </c>
      <c r="AV504" s="13" t="s">
        <v>82</v>
      </c>
      <c r="AW504" s="13" t="s">
        <v>33</v>
      </c>
      <c r="AX504" s="13" t="s">
        <v>72</v>
      </c>
      <c r="AY504" s="202" t="s">
        <v>145</v>
      </c>
    </row>
    <row r="505" spans="2:51" s="13" customFormat="1" ht="11.25">
      <c r="B505" s="192"/>
      <c r="C505" s="193"/>
      <c r="D505" s="186" t="s">
        <v>158</v>
      </c>
      <c r="E505" s="194" t="s">
        <v>19</v>
      </c>
      <c r="F505" s="195" t="s">
        <v>1554</v>
      </c>
      <c r="G505" s="193"/>
      <c r="H505" s="196">
        <v>24.75</v>
      </c>
      <c r="I505" s="197"/>
      <c r="J505" s="193"/>
      <c r="K505" s="193"/>
      <c r="L505" s="198"/>
      <c r="M505" s="199"/>
      <c r="N505" s="200"/>
      <c r="O505" s="200"/>
      <c r="P505" s="200"/>
      <c r="Q505" s="200"/>
      <c r="R505" s="200"/>
      <c r="S505" s="200"/>
      <c r="T505" s="201"/>
      <c r="AT505" s="202" t="s">
        <v>158</v>
      </c>
      <c r="AU505" s="202" t="s">
        <v>82</v>
      </c>
      <c r="AV505" s="13" t="s">
        <v>82</v>
      </c>
      <c r="AW505" s="13" t="s">
        <v>33</v>
      </c>
      <c r="AX505" s="13" t="s">
        <v>72</v>
      </c>
      <c r="AY505" s="202" t="s">
        <v>145</v>
      </c>
    </row>
    <row r="506" spans="2:51" s="13" customFormat="1" ht="11.25">
      <c r="B506" s="192"/>
      <c r="C506" s="193"/>
      <c r="D506" s="186" t="s">
        <v>158</v>
      </c>
      <c r="E506" s="194" t="s">
        <v>19</v>
      </c>
      <c r="F506" s="195" t="s">
        <v>1555</v>
      </c>
      <c r="G506" s="193"/>
      <c r="H506" s="196">
        <v>21</v>
      </c>
      <c r="I506" s="197"/>
      <c r="J506" s="193"/>
      <c r="K506" s="193"/>
      <c r="L506" s="198"/>
      <c r="M506" s="199"/>
      <c r="N506" s="200"/>
      <c r="O506" s="200"/>
      <c r="P506" s="200"/>
      <c r="Q506" s="200"/>
      <c r="R506" s="200"/>
      <c r="S506" s="200"/>
      <c r="T506" s="201"/>
      <c r="AT506" s="202" t="s">
        <v>158</v>
      </c>
      <c r="AU506" s="202" t="s">
        <v>82</v>
      </c>
      <c r="AV506" s="13" t="s">
        <v>82</v>
      </c>
      <c r="AW506" s="13" t="s">
        <v>33</v>
      </c>
      <c r="AX506" s="13" t="s">
        <v>72</v>
      </c>
      <c r="AY506" s="202" t="s">
        <v>145</v>
      </c>
    </row>
    <row r="507" spans="2:51" s="13" customFormat="1" ht="11.25">
      <c r="B507" s="192"/>
      <c r="C507" s="193"/>
      <c r="D507" s="186" t="s">
        <v>158</v>
      </c>
      <c r="E507" s="194" t="s">
        <v>19</v>
      </c>
      <c r="F507" s="195" t="s">
        <v>1556</v>
      </c>
      <c r="G507" s="193"/>
      <c r="H507" s="196">
        <v>37.4</v>
      </c>
      <c r="I507" s="197"/>
      <c r="J507" s="193"/>
      <c r="K507" s="193"/>
      <c r="L507" s="198"/>
      <c r="M507" s="199"/>
      <c r="N507" s="200"/>
      <c r="O507" s="200"/>
      <c r="P507" s="200"/>
      <c r="Q507" s="200"/>
      <c r="R507" s="200"/>
      <c r="S507" s="200"/>
      <c r="T507" s="201"/>
      <c r="AT507" s="202" t="s">
        <v>158</v>
      </c>
      <c r="AU507" s="202" t="s">
        <v>82</v>
      </c>
      <c r="AV507" s="13" t="s">
        <v>82</v>
      </c>
      <c r="AW507" s="13" t="s">
        <v>33</v>
      </c>
      <c r="AX507" s="13" t="s">
        <v>72</v>
      </c>
      <c r="AY507" s="202" t="s">
        <v>145</v>
      </c>
    </row>
    <row r="508" spans="2:51" s="13" customFormat="1" ht="11.25">
      <c r="B508" s="192"/>
      <c r="C508" s="193"/>
      <c r="D508" s="186" t="s">
        <v>158</v>
      </c>
      <c r="E508" s="194" t="s">
        <v>19</v>
      </c>
      <c r="F508" s="195" t="s">
        <v>1557</v>
      </c>
      <c r="G508" s="193"/>
      <c r="H508" s="196">
        <v>22.5</v>
      </c>
      <c r="I508" s="197"/>
      <c r="J508" s="193"/>
      <c r="K508" s="193"/>
      <c r="L508" s="198"/>
      <c r="M508" s="199"/>
      <c r="N508" s="200"/>
      <c r="O508" s="200"/>
      <c r="P508" s="200"/>
      <c r="Q508" s="200"/>
      <c r="R508" s="200"/>
      <c r="S508" s="200"/>
      <c r="T508" s="201"/>
      <c r="AT508" s="202" t="s">
        <v>158</v>
      </c>
      <c r="AU508" s="202" t="s">
        <v>82</v>
      </c>
      <c r="AV508" s="13" t="s">
        <v>82</v>
      </c>
      <c r="AW508" s="13" t="s">
        <v>33</v>
      </c>
      <c r="AX508" s="13" t="s">
        <v>72</v>
      </c>
      <c r="AY508" s="202" t="s">
        <v>145</v>
      </c>
    </row>
    <row r="509" spans="2:51" s="13" customFormat="1" ht="11.25">
      <c r="B509" s="192"/>
      <c r="C509" s="193"/>
      <c r="D509" s="186" t="s">
        <v>158</v>
      </c>
      <c r="E509" s="194" t="s">
        <v>19</v>
      </c>
      <c r="F509" s="195" t="s">
        <v>1558</v>
      </c>
      <c r="G509" s="193"/>
      <c r="H509" s="196">
        <v>22.5</v>
      </c>
      <c r="I509" s="197"/>
      <c r="J509" s="193"/>
      <c r="K509" s="193"/>
      <c r="L509" s="198"/>
      <c r="M509" s="199"/>
      <c r="N509" s="200"/>
      <c r="O509" s="200"/>
      <c r="P509" s="200"/>
      <c r="Q509" s="200"/>
      <c r="R509" s="200"/>
      <c r="S509" s="200"/>
      <c r="T509" s="201"/>
      <c r="AT509" s="202" t="s">
        <v>158</v>
      </c>
      <c r="AU509" s="202" t="s">
        <v>82</v>
      </c>
      <c r="AV509" s="13" t="s">
        <v>82</v>
      </c>
      <c r="AW509" s="13" t="s">
        <v>33</v>
      </c>
      <c r="AX509" s="13" t="s">
        <v>72</v>
      </c>
      <c r="AY509" s="202" t="s">
        <v>145</v>
      </c>
    </row>
    <row r="510" spans="2:51" s="13" customFormat="1" ht="11.25">
      <c r="B510" s="192"/>
      <c r="C510" s="193"/>
      <c r="D510" s="186" t="s">
        <v>158</v>
      </c>
      <c r="E510" s="194" t="s">
        <v>19</v>
      </c>
      <c r="F510" s="195" t="s">
        <v>1559</v>
      </c>
      <c r="G510" s="193"/>
      <c r="H510" s="196">
        <v>69.918</v>
      </c>
      <c r="I510" s="197"/>
      <c r="J510" s="193"/>
      <c r="K510" s="193"/>
      <c r="L510" s="198"/>
      <c r="M510" s="199"/>
      <c r="N510" s="200"/>
      <c r="O510" s="200"/>
      <c r="P510" s="200"/>
      <c r="Q510" s="200"/>
      <c r="R510" s="200"/>
      <c r="S510" s="200"/>
      <c r="T510" s="201"/>
      <c r="AT510" s="202" t="s">
        <v>158</v>
      </c>
      <c r="AU510" s="202" t="s">
        <v>82</v>
      </c>
      <c r="AV510" s="13" t="s">
        <v>82</v>
      </c>
      <c r="AW510" s="13" t="s">
        <v>33</v>
      </c>
      <c r="AX510" s="13" t="s">
        <v>72</v>
      </c>
      <c r="AY510" s="202" t="s">
        <v>145</v>
      </c>
    </row>
    <row r="511" spans="2:51" s="13" customFormat="1" ht="11.25">
      <c r="B511" s="192"/>
      <c r="C511" s="193"/>
      <c r="D511" s="186" t="s">
        <v>158</v>
      </c>
      <c r="E511" s="194" t="s">
        <v>19</v>
      </c>
      <c r="F511" s="195" t="s">
        <v>1560</v>
      </c>
      <c r="G511" s="193"/>
      <c r="H511" s="196">
        <v>19.5</v>
      </c>
      <c r="I511" s="197"/>
      <c r="J511" s="193"/>
      <c r="K511" s="193"/>
      <c r="L511" s="198"/>
      <c r="M511" s="199"/>
      <c r="N511" s="200"/>
      <c r="O511" s="200"/>
      <c r="P511" s="200"/>
      <c r="Q511" s="200"/>
      <c r="R511" s="200"/>
      <c r="S511" s="200"/>
      <c r="T511" s="201"/>
      <c r="AT511" s="202" t="s">
        <v>158</v>
      </c>
      <c r="AU511" s="202" t="s">
        <v>82</v>
      </c>
      <c r="AV511" s="13" t="s">
        <v>82</v>
      </c>
      <c r="AW511" s="13" t="s">
        <v>33</v>
      </c>
      <c r="AX511" s="13" t="s">
        <v>72</v>
      </c>
      <c r="AY511" s="202" t="s">
        <v>145</v>
      </c>
    </row>
    <row r="512" spans="2:51" s="13" customFormat="1" ht="11.25">
      <c r="B512" s="192"/>
      <c r="C512" s="193"/>
      <c r="D512" s="186" t="s">
        <v>158</v>
      </c>
      <c r="E512" s="194" t="s">
        <v>19</v>
      </c>
      <c r="F512" s="195" t="s">
        <v>1561</v>
      </c>
      <c r="G512" s="193"/>
      <c r="H512" s="196">
        <v>19.5</v>
      </c>
      <c r="I512" s="197"/>
      <c r="J512" s="193"/>
      <c r="K512" s="193"/>
      <c r="L512" s="198"/>
      <c r="M512" s="199"/>
      <c r="N512" s="200"/>
      <c r="O512" s="200"/>
      <c r="P512" s="200"/>
      <c r="Q512" s="200"/>
      <c r="R512" s="200"/>
      <c r="S512" s="200"/>
      <c r="T512" s="201"/>
      <c r="AT512" s="202" t="s">
        <v>158</v>
      </c>
      <c r="AU512" s="202" t="s">
        <v>82</v>
      </c>
      <c r="AV512" s="13" t="s">
        <v>82</v>
      </c>
      <c r="AW512" s="13" t="s">
        <v>33</v>
      </c>
      <c r="AX512" s="13" t="s">
        <v>72</v>
      </c>
      <c r="AY512" s="202" t="s">
        <v>145</v>
      </c>
    </row>
    <row r="513" spans="2:51" s="13" customFormat="1" ht="11.25">
      <c r="B513" s="192"/>
      <c r="C513" s="193"/>
      <c r="D513" s="186" t="s">
        <v>158</v>
      </c>
      <c r="E513" s="194" t="s">
        <v>19</v>
      </c>
      <c r="F513" s="195" t="s">
        <v>1562</v>
      </c>
      <c r="G513" s="193"/>
      <c r="H513" s="196">
        <v>25.5</v>
      </c>
      <c r="I513" s="197"/>
      <c r="J513" s="193"/>
      <c r="K513" s="193"/>
      <c r="L513" s="198"/>
      <c r="M513" s="199"/>
      <c r="N513" s="200"/>
      <c r="O513" s="200"/>
      <c r="P513" s="200"/>
      <c r="Q513" s="200"/>
      <c r="R513" s="200"/>
      <c r="S513" s="200"/>
      <c r="T513" s="201"/>
      <c r="AT513" s="202" t="s">
        <v>158</v>
      </c>
      <c r="AU513" s="202" t="s">
        <v>82</v>
      </c>
      <c r="AV513" s="13" t="s">
        <v>82</v>
      </c>
      <c r="AW513" s="13" t="s">
        <v>33</v>
      </c>
      <c r="AX513" s="13" t="s">
        <v>72</v>
      </c>
      <c r="AY513" s="202" t="s">
        <v>145</v>
      </c>
    </row>
    <row r="514" spans="2:51" s="13" customFormat="1" ht="11.25">
      <c r="B514" s="192"/>
      <c r="C514" s="193"/>
      <c r="D514" s="186" t="s">
        <v>158</v>
      </c>
      <c r="E514" s="194" t="s">
        <v>19</v>
      </c>
      <c r="F514" s="195" t="s">
        <v>1563</v>
      </c>
      <c r="G514" s="193"/>
      <c r="H514" s="196">
        <v>15</v>
      </c>
      <c r="I514" s="197"/>
      <c r="J514" s="193"/>
      <c r="K514" s="193"/>
      <c r="L514" s="198"/>
      <c r="M514" s="199"/>
      <c r="N514" s="200"/>
      <c r="O514" s="200"/>
      <c r="P514" s="200"/>
      <c r="Q514" s="200"/>
      <c r="R514" s="200"/>
      <c r="S514" s="200"/>
      <c r="T514" s="201"/>
      <c r="AT514" s="202" t="s">
        <v>158</v>
      </c>
      <c r="AU514" s="202" t="s">
        <v>82</v>
      </c>
      <c r="AV514" s="13" t="s">
        <v>82</v>
      </c>
      <c r="AW514" s="13" t="s">
        <v>33</v>
      </c>
      <c r="AX514" s="13" t="s">
        <v>72</v>
      </c>
      <c r="AY514" s="202" t="s">
        <v>145</v>
      </c>
    </row>
    <row r="515" spans="2:51" s="13" customFormat="1" ht="11.25">
      <c r="B515" s="192"/>
      <c r="C515" s="193"/>
      <c r="D515" s="186" t="s">
        <v>158</v>
      </c>
      <c r="E515" s="194" t="s">
        <v>19</v>
      </c>
      <c r="F515" s="195" t="s">
        <v>1564</v>
      </c>
      <c r="G515" s="193"/>
      <c r="H515" s="196">
        <v>19.5</v>
      </c>
      <c r="I515" s="197"/>
      <c r="J515" s="193"/>
      <c r="K515" s="193"/>
      <c r="L515" s="198"/>
      <c r="M515" s="199"/>
      <c r="N515" s="200"/>
      <c r="O515" s="200"/>
      <c r="P515" s="200"/>
      <c r="Q515" s="200"/>
      <c r="R515" s="200"/>
      <c r="S515" s="200"/>
      <c r="T515" s="201"/>
      <c r="AT515" s="202" t="s">
        <v>158</v>
      </c>
      <c r="AU515" s="202" t="s">
        <v>82</v>
      </c>
      <c r="AV515" s="13" t="s">
        <v>82</v>
      </c>
      <c r="AW515" s="13" t="s">
        <v>33</v>
      </c>
      <c r="AX515" s="13" t="s">
        <v>72</v>
      </c>
      <c r="AY515" s="202" t="s">
        <v>145</v>
      </c>
    </row>
    <row r="516" spans="2:51" s="13" customFormat="1" ht="11.25">
      <c r="B516" s="192"/>
      <c r="C516" s="193"/>
      <c r="D516" s="186" t="s">
        <v>158</v>
      </c>
      <c r="E516" s="194" t="s">
        <v>19</v>
      </c>
      <c r="F516" s="195" t="s">
        <v>1565</v>
      </c>
      <c r="G516" s="193"/>
      <c r="H516" s="196">
        <v>19.5</v>
      </c>
      <c r="I516" s="197"/>
      <c r="J516" s="193"/>
      <c r="K516" s="193"/>
      <c r="L516" s="198"/>
      <c r="M516" s="199"/>
      <c r="N516" s="200"/>
      <c r="O516" s="200"/>
      <c r="P516" s="200"/>
      <c r="Q516" s="200"/>
      <c r="R516" s="200"/>
      <c r="S516" s="200"/>
      <c r="T516" s="201"/>
      <c r="AT516" s="202" t="s">
        <v>158</v>
      </c>
      <c r="AU516" s="202" t="s">
        <v>82</v>
      </c>
      <c r="AV516" s="13" t="s">
        <v>82</v>
      </c>
      <c r="AW516" s="13" t="s">
        <v>33</v>
      </c>
      <c r="AX516" s="13" t="s">
        <v>72</v>
      </c>
      <c r="AY516" s="202" t="s">
        <v>145</v>
      </c>
    </row>
    <row r="517" spans="2:51" s="13" customFormat="1" ht="11.25">
      <c r="B517" s="192"/>
      <c r="C517" s="193"/>
      <c r="D517" s="186" t="s">
        <v>158</v>
      </c>
      <c r="E517" s="194" t="s">
        <v>19</v>
      </c>
      <c r="F517" s="195" t="s">
        <v>1566</v>
      </c>
      <c r="G517" s="193"/>
      <c r="H517" s="196">
        <v>76.21</v>
      </c>
      <c r="I517" s="197"/>
      <c r="J517" s="193"/>
      <c r="K517" s="193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158</v>
      </c>
      <c r="AU517" s="202" t="s">
        <v>82</v>
      </c>
      <c r="AV517" s="13" t="s">
        <v>82</v>
      </c>
      <c r="AW517" s="13" t="s">
        <v>33</v>
      </c>
      <c r="AX517" s="13" t="s">
        <v>72</v>
      </c>
      <c r="AY517" s="202" t="s">
        <v>145</v>
      </c>
    </row>
    <row r="518" spans="2:51" s="13" customFormat="1" ht="11.25">
      <c r="B518" s="192"/>
      <c r="C518" s="193"/>
      <c r="D518" s="186" t="s">
        <v>158</v>
      </c>
      <c r="E518" s="194" t="s">
        <v>19</v>
      </c>
      <c r="F518" s="195" t="s">
        <v>1567</v>
      </c>
      <c r="G518" s="193"/>
      <c r="H518" s="196">
        <v>65.06</v>
      </c>
      <c r="I518" s="197"/>
      <c r="J518" s="193"/>
      <c r="K518" s="193"/>
      <c r="L518" s="198"/>
      <c r="M518" s="199"/>
      <c r="N518" s="200"/>
      <c r="O518" s="200"/>
      <c r="P518" s="200"/>
      <c r="Q518" s="200"/>
      <c r="R518" s="200"/>
      <c r="S518" s="200"/>
      <c r="T518" s="201"/>
      <c r="AT518" s="202" t="s">
        <v>158</v>
      </c>
      <c r="AU518" s="202" t="s">
        <v>82</v>
      </c>
      <c r="AV518" s="13" t="s">
        <v>82</v>
      </c>
      <c r="AW518" s="13" t="s">
        <v>33</v>
      </c>
      <c r="AX518" s="13" t="s">
        <v>72</v>
      </c>
      <c r="AY518" s="202" t="s">
        <v>145</v>
      </c>
    </row>
    <row r="519" spans="2:51" s="13" customFormat="1" ht="11.25">
      <c r="B519" s="192"/>
      <c r="C519" s="193"/>
      <c r="D519" s="186" t="s">
        <v>158</v>
      </c>
      <c r="E519" s="194" t="s">
        <v>19</v>
      </c>
      <c r="F519" s="195" t="s">
        <v>1568</v>
      </c>
      <c r="G519" s="193"/>
      <c r="H519" s="196">
        <v>69.6</v>
      </c>
      <c r="I519" s="197"/>
      <c r="J519" s="193"/>
      <c r="K519" s="193"/>
      <c r="L519" s="198"/>
      <c r="M519" s="199"/>
      <c r="N519" s="200"/>
      <c r="O519" s="200"/>
      <c r="P519" s="200"/>
      <c r="Q519" s="200"/>
      <c r="R519" s="200"/>
      <c r="S519" s="200"/>
      <c r="T519" s="201"/>
      <c r="AT519" s="202" t="s">
        <v>158</v>
      </c>
      <c r="AU519" s="202" t="s">
        <v>82</v>
      </c>
      <c r="AV519" s="13" t="s">
        <v>82</v>
      </c>
      <c r="AW519" s="13" t="s">
        <v>33</v>
      </c>
      <c r="AX519" s="13" t="s">
        <v>72</v>
      </c>
      <c r="AY519" s="202" t="s">
        <v>145</v>
      </c>
    </row>
    <row r="520" spans="2:51" s="13" customFormat="1" ht="11.25">
      <c r="B520" s="192"/>
      <c r="C520" s="193"/>
      <c r="D520" s="186" t="s">
        <v>158</v>
      </c>
      <c r="E520" s="194" t="s">
        <v>19</v>
      </c>
      <c r="F520" s="195" t="s">
        <v>1569</v>
      </c>
      <c r="G520" s="193"/>
      <c r="H520" s="196">
        <v>21</v>
      </c>
      <c r="I520" s="197"/>
      <c r="J520" s="193"/>
      <c r="K520" s="193"/>
      <c r="L520" s="198"/>
      <c r="M520" s="199"/>
      <c r="N520" s="200"/>
      <c r="O520" s="200"/>
      <c r="P520" s="200"/>
      <c r="Q520" s="200"/>
      <c r="R520" s="200"/>
      <c r="S520" s="200"/>
      <c r="T520" s="201"/>
      <c r="AT520" s="202" t="s">
        <v>158</v>
      </c>
      <c r="AU520" s="202" t="s">
        <v>82</v>
      </c>
      <c r="AV520" s="13" t="s">
        <v>82</v>
      </c>
      <c r="AW520" s="13" t="s">
        <v>33</v>
      </c>
      <c r="AX520" s="13" t="s">
        <v>72</v>
      </c>
      <c r="AY520" s="202" t="s">
        <v>145</v>
      </c>
    </row>
    <row r="521" spans="2:51" s="13" customFormat="1" ht="11.25">
      <c r="B521" s="192"/>
      <c r="C521" s="193"/>
      <c r="D521" s="186" t="s">
        <v>158</v>
      </c>
      <c r="E521" s="194" t="s">
        <v>19</v>
      </c>
      <c r="F521" s="195" t="s">
        <v>1570</v>
      </c>
      <c r="G521" s="193"/>
      <c r="H521" s="196">
        <v>21</v>
      </c>
      <c r="I521" s="197"/>
      <c r="J521" s="193"/>
      <c r="K521" s="193"/>
      <c r="L521" s="198"/>
      <c r="M521" s="199"/>
      <c r="N521" s="200"/>
      <c r="O521" s="200"/>
      <c r="P521" s="200"/>
      <c r="Q521" s="200"/>
      <c r="R521" s="200"/>
      <c r="S521" s="200"/>
      <c r="T521" s="201"/>
      <c r="AT521" s="202" t="s">
        <v>158</v>
      </c>
      <c r="AU521" s="202" t="s">
        <v>82</v>
      </c>
      <c r="AV521" s="13" t="s">
        <v>82</v>
      </c>
      <c r="AW521" s="13" t="s">
        <v>33</v>
      </c>
      <c r="AX521" s="13" t="s">
        <v>72</v>
      </c>
      <c r="AY521" s="202" t="s">
        <v>145</v>
      </c>
    </row>
    <row r="522" spans="2:51" s="13" customFormat="1" ht="11.25">
      <c r="B522" s="192"/>
      <c r="C522" s="193"/>
      <c r="D522" s="186" t="s">
        <v>158</v>
      </c>
      <c r="E522" s="194" t="s">
        <v>19</v>
      </c>
      <c r="F522" s="195" t="s">
        <v>1571</v>
      </c>
      <c r="G522" s="193"/>
      <c r="H522" s="196">
        <v>21</v>
      </c>
      <c r="I522" s="197"/>
      <c r="J522" s="193"/>
      <c r="K522" s="193"/>
      <c r="L522" s="198"/>
      <c r="M522" s="199"/>
      <c r="N522" s="200"/>
      <c r="O522" s="200"/>
      <c r="P522" s="200"/>
      <c r="Q522" s="200"/>
      <c r="R522" s="200"/>
      <c r="S522" s="200"/>
      <c r="T522" s="201"/>
      <c r="AT522" s="202" t="s">
        <v>158</v>
      </c>
      <c r="AU522" s="202" t="s">
        <v>82</v>
      </c>
      <c r="AV522" s="13" t="s">
        <v>82</v>
      </c>
      <c r="AW522" s="13" t="s">
        <v>33</v>
      </c>
      <c r="AX522" s="13" t="s">
        <v>72</v>
      </c>
      <c r="AY522" s="202" t="s">
        <v>145</v>
      </c>
    </row>
    <row r="523" spans="2:51" s="13" customFormat="1" ht="11.25">
      <c r="B523" s="192"/>
      <c r="C523" s="193"/>
      <c r="D523" s="186" t="s">
        <v>158</v>
      </c>
      <c r="E523" s="194" t="s">
        <v>19</v>
      </c>
      <c r="F523" s="195" t="s">
        <v>1572</v>
      </c>
      <c r="G523" s="193"/>
      <c r="H523" s="196">
        <v>21</v>
      </c>
      <c r="I523" s="197"/>
      <c r="J523" s="193"/>
      <c r="K523" s="193"/>
      <c r="L523" s="198"/>
      <c r="M523" s="199"/>
      <c r="N523" s="200"/>
      <c r="O523" s="200"/>
      <c r="P523" s="200"/>
      <c r="Q523" s="200"/>
      <c r="R523" s="200"/>
      <c r="S523" s="200"/>
      <c r="T523" s="201"/>
      <c r="AT523" s="202" t="s">
        <v>158</v>
      </c>
      <c r="AU523" s="202" t="s">
        <v>82</v>
      </c>
      <c r="AV523" s="13" t="s">
        <v>82</v>
      </c>
      <c r="AW523" s="13" t="s">
        <v>33</v>
      </c>
      <c r="AX523" s="13" t="s">
        <v>72</v>
      </c>
      <c r="AY523" s="202" t="s">
        <v>145</v>
      </c>
    </row>
    <row r="524" spans="2:51" s="13" customFormat="1" ht="11.25">
      <c r="B524" s="192"/>
      <c r="C524" s="193"/>
      <c r="D524" s="186" t="s">
        <v>158</v>
      </c>
      <c r="E524" s="194" t="s">
        <v>19</v>
      </c>
      <c r="F524" s="195" t="s">
        <v>1573</v>
      </c>
      <c r="G524" s="193"/>
      <c r="H524" s="196">
        <v>52.8</v>
      </c>
      <c r="I524" s="197"/>
      <c r="J524" s="193"/>
      <c r="K524" s="193"/>
      <c r="L524" s="198"/>
      <c r="M524" s="199"/>
      <c r="N524" s="200"/>
      <c r="O524" s="200"/>
      <c r="P524" s="200"/>
      <c r="Q524" s="200"/>
      <c r="R524" s="200"/>
      <c r="S524" s="200"/>
      <c r="T524" s="201"/>
      <c r="AT524" s="202" t="s">
        <v>158</v>
      </c>
      <c r="AU524" s="202" t="s">
        <v>82</v>
      </c>
      <c r="AV524" s="13" t="s">
        <v>82</v>
      </c>
      <c r="AW524" s="13" t="s">
        <v>33</v>
      </c>
      <c r="AX524" s="13" t="s">
        <v>72</v>
      </c>
      <c r="AY524" s="202" t="s">
        <v>145</v>
      </c>
    </row>
    <row r="525" spans="2:51" s="13" customFormat="1" ht="11.25">
      <c r="B525" s="192"/>
      <c r="C525" s="193"/>
      <c r="D525" s="186" t="s">
        <v>158</v>
      </c>
      <c r="E525" s="194" t="s">
        <v>19</v>
      </c>
      <c r="F525" s="195" t="s">
        <v>1574</v>
      </c>
      <c r="G525" s="193"/>
      <c r="H525" s="196">
        <v>108.37</v>
      </c>
      <c r="I525" s="197"/>
      <c r="J525" s="193"/>
      <c r="K525" s="193"/>
      <c r="L525" s="198"/>
      <c r="M525" s="199"/>
      <c r="N525" s="200"/>
      <c r="O525" s="200"/>
      <c r="P525" s="200"/>
      <c r="Q525" s="200"/>
      <c r="R525" s="200"/>
      <c r="S525" s="200"/>
      <c r="T525" s="201"/>
      <c r="AT525" s="202" t="s">
        <v>158</v>
      </c>
      <c r="AU525" s="202" t="s">
        <v>82</v>
      </c>
      <c r="AV525" s="13" t="s">
        <v>82</v>
      </c>
      <c r="AW525" s="13" t="s">
        <v>33</v>
      </c>
      <c r="AX525" s="13" t="s">
        <v>72</v>
      </c>
      <c r="AY525" s="202" t="s">
        <v>145</v>
      </c>
    </row>
    <row r="526" spans="2:51" s="13" customFormat="1" ht="11.25">
      <c r="B526" s="192"/>
      <c r="C526" s="193"/>
      <c r="D526" s="186" t="s">
        <v>158</v>
      </c>
      <c r="E526" s="194" t="s">
        <v>19</v>
      </c>
      <c r="F526" s="195" t="s">
        <v>1575</v>
      </c>
      <c r="G526" s="193"/>
      <c r="H526" s="196">
        <v>22.5</v>
      </c>
      <c r="I526" s="197"/>
      <c r="J526" s="193"/>
      <c r="K526" s="193"/>
      <c r="L526" s="198"/>
      <c r="M526" s="199"/>
      <c r="N526" s="200"/>
      <c r="O526" s="200"/>
      <c r="P526" s="200"/>
      <c r="Q526" s="200"/>
      <c r="R526" s="200"/>
      <c r="S526" s="200"/>
      <c r="T526" s="201"/>
      <c r="AT526" s="202" t="s">
        <v>158</v>
      </c>
      <c r="AU526" s="202" t="s">
        <v>82</v>
      </c>
      <c r="AV526" s="13" t="s">
        <v>82</v>
      </c>
      <c r="AW526" s="13" t="s">
        <v>33</v>
      </c>
      <c r="AX526" s="13" t="s">
        <v>72</v>
      </c>
      <c r="AY526" s="202" t="s">
        <v>145</v>
      </c>
    </row>
    <row r="527" spans="2:51" s="13" customFormat="1" ht="11.25">
      <c r="B527" s="192"/>
      <c r="C527" s="193"/>
      <c r="D527" s="186" t="s">
        <v>158</v>
      </c>
      <c r="E527" s="194" t="s">
        <v>19</v>
      </c>
      <c r="F527" s="195" t="s">
        <v>1576</v>
      </c>
      <c r="G527" s="193"/>
      <c r="H527" s="196">
        <v>83.985</v>
      </c>
      <c r="I527" s="197"/>
      <c r="J527" s="193"/>
      <c r="K527" s="193"/>
      <c r="L527" s="198"/>
      <c r="M527" s="199"/>
      <c r="N527" s="200"/>
      <c r="O527" s="200"/>
      <c r="P527" s="200"/>
      <c r="Q527" s="200"/>
      <c r="R527" s="200"/>
      <c r="S527" s="200"/>
      <c r="T527" s="201"/>
      <c r="AT527" s="202" t="s">
        <v>158</v>
      </c>
      <c r="AU527" s="202" t="s">
        <v>82</v>
      </c>
      <c r="AV527" s="13" t="s">
        <v>82</v>
      </c>
      <c r="AW527" s="13" t="s">
        <v>33</v>
      </c>
      <c r="AX527" s="13" t="s">
        <v>72</v>
      </c>
      <c r="AY527" s="202" t="s">
        <v>145</v>
      </c>
    </row>
    <row r="528" spans="2:51" s="13" customFormat="1" ht="11.25">
      <c r="B528" s="192"/>
      <c r="C528" s="193"/>
      <c r="D528" s="186" t="s">
        <v>158</v>
      </c>
      <c r="E528" s="194" t="s">
        <v>19</v>
      </c>
      <c r="F528" s="195" t="s">
        <v>1577</v>
      </c>
      <c r="G528" s="193"/>
      <c r="H528" s="196">
        <v>87.6</v>
      </c>
      <c r="I528" s="197"/>
      <c r="J528" s="193"/>
      <c r="K528" s="193"/>
      <c r="L528" s="198"/>
      <c r="M528" s="199"/>
      <c r="N528" s="200"/>
      <c r="O528" s="200"/>
      <c r="P528" s="200"/>
      <c r="Q528" s="200"/>
      <c r="R528" s="200"/>
      <c r="S528" s="200"/>
      <c r="T528" s="201"/>
      <c r="AT528" s="202" t="s">
        <v>158</v>
      </c>
      <c r="AU528" s="202" t="s">
        <v>82</v>
      </c>
      <c r="AV528" s="13" t="s">
        <v>82</v>
      </c>
      <c r="AW528" s="13" t="s">
        <v>33</v>
      </c>
      <c r="AX528" s="13" t="s">
        <v>72</v>
      </c>
      <c r="AY528" s="202" t="s">
        <v>145</v>
      </c>
    </row>
    <row r="529" spans="2:51" s="13" customFormat="1" ht="11.25">
      <c r="B529" s="192"/>
      <c r="C529" s="193"/>
      <c r="D529" s="186" t="s">
        <v>158</v>
      </c>
      <c r="E529" s="194" t="s">
        <v>19</v>
      </c>
      <c r="F529" s="195" t="s">
        <v>1578</v>
      </c>
      <c r="G529" s="193"/>
      <c r="H529" s="196">
        <v>21</v>
      </c>
      <c r="I529" s="197"/>
      <c r="J529" s="193"/>
      <c r="K529" s="193"/>
      <c r="L529" s="198"/>
      <c r="M529" s="199"/>
      <c r="N529" s="200"/>
      <c r="O529" s="200"/>
      <c r="P529" s="200"/>
      <c r="Q529" s="200"/>
      <c r="R529" s="200"/>
      <c r="S529" s="200"/>
      <c r="T529" s="201"/>
      <c r="AT529" s="202" t="s">
        <v>158</v>
      </c>
      <c r="AU529" s="202" t="s">
        <v>82</v>
      </c>
      <c r="AV529" s="13" t="s">
        <v>82</v>
      </c>
      <c r="AW529" s="13" t="s">
        <v>33</v>
      </c>
      <c r="AX529" s="13" t="s">
        <v>72</v>
      </c>
      <c r="AY529" s="202" t="s">
        <v>145</v>
      </c>
    </row>
    <row r="530" spans="2:51" s="13" customFormat="1" ht="11.25">
      <c r="B530" s="192"/>
      <c r="C530" s="193"/>
      <c r="D530" s="186" t="s">
        <v>158</v>
      </c>
      <c r="E530" s="194" t="s">
        <v>19</v>
      </c>
      <c r="F530" s="195" t="s">
        <v>1579</v>
      </c>
      <c r="G530" s="193"/>
      <c r="H530" s="196">
        <v>16.5</v>
      </c>
      <c r="I530" s="197"/>
      <c r="J530" s="193"/>
      <c r="K530" s="193"/>
      <c r="L530" s="198"/>
      <c r="M530" s="199"/>
      <c r="N530" s="200"/>
      <c r="O530" s="200"/>
      <c r="P530" s="200"/>
      <c r="Q530" s="200"/>
      <c r="R530" s="200"/>
      <c r="S530" s="200"/>
      <c r="T530" s="201"/>
      <c r="AT530" s="202" t="s">
        <v>158</v>
      </c>
      <c r="AU530" s="202" t="s">
        <v>82</v>
      </c>
      <c r="AV530" s="13" t="s">
        <v>82</v>
      </c>
      <c r="AW530" s="13" t="s">
        <v>33</v>
      </c>
      <c r="AX530" s="13" t="s">
        <v>72</v>
      </c>
      <c r="AY530" s="202" t="s">
        <v>145</v>
      </c>
    </row>
    <row r="531" spans="2:51" s="13" customFormat="1" ht="11.25">
      <c r="B531" s="192"/>
      <c r="C531" s="193"/>
      <c r="D531" s="186" t="s">
        <v>158</v>
      </c>
      <c r="E531" s="194" t="s">
        <v>19</v>
      </c>
      <c r="F531" s="195" t="s">
        <v>1580</v>
      </c>
      <c r="G531" s="193"/>
      <c r="H531" s="196">
        <v>21.75</v>
      </c>
      <c r="I531" s="197"/>
      <c r="J531" s="193"/>
      <c r="K531" s="193"/>
      <c r="L531" s="198"/>
      <c r="M531" s="199"/>
      <c r="N531" s="200"/>
      <c r="O531" s="200"/>
      <c r="P531" s="200"/>
      <c r="Q531" s="200"/>
      <c r="R531" s="200"/>
      <c r="S531" s="200"/>
      <c r="T531" s="201"/>
      <c r="AT531" s="202" t="s">
        <v>158</v>
      </c>
      <c r="AU531" s="202" t="s">
        <v>82</v>
      </c>
      <c r="AV531" s="13" t="s">
        <v>82</v>
      </c>
      <c r="AW531" s="13" t="s">
        <v>33</v>
      </c>
      <c r="AX531" s="13" t="s">
        <v>72</v>
      </c>
      <c r="AY531" s="202" t="s">
        <v>145</v>
      </c>
    </row>
    <row r="532" spans="2:51" s="13" customFormat="1" ht="11.25">
      <c r="B532" s="192"/>
      <c r="C532" s="193"/>
      <c r="D532" s="186" t="s">
        <v>158</v>
      </c>
      <c r="E532" s="194" t="s">
        <v>19</v>
      </c>
      <c r="F532" s="195" t="s">
        <v>1581</v>
      </c>
      <c r="G532" s="193"/>
      <c r="H532" s="196">
        <v>21</v>
      </c>
      <c r="I532" s="197"/>
      <c r="J532" s="193"/>
      <c r="K532" s="193"/>
      <c r="L532" s="198"/>
      <c r="M532" s="199"/>
      <c r="N532" s="200"/>
      <c r="O532" s="200"/>
      <c r="P532" s="200"/>
      <c r="Q532" s="200"/>
      <c r="R532" s="200"/>
      <c r="S532" s="200"/>
      <c r="T532" s="201"/>
      <c r="AT532" s="202" t="s">
        <v>158</v>
      </c>
      <c r="AU532" s="202" t="s">
        <v>82</v>
      </c>
      <c r="AV532" s="13" t="s">
        <v>82</v>
      </c>
      <c r="AW532" s="13" t="s">
        <v>33</v>
      </c>
      <c r="AX532" s="13" t="s">
        <v>72</v>
      </c>
      <c r="AY532" s="202" t="s">
        <v>145</v>
      </c>
    </row>
    <row r="533" spans="2:51" s="13" customFormat="1" ht="11.25">
      <c r="B533" s="192"/>
      <c r="C533" s="193"/>
      <c r="D533" s="186" t="s">
        <v>158</v>
      </c>
      <c r="E533" s="194" t="s">
        <v>19</v>
      </c>
      <c r="F533" s="195" t="s">
        <v>1582</v>
      </c>
      <c r="G533" s="193"/>
      <c r="H533" s="196">
        <v>21</v>
      </c>
      <c r="I533" s="197"/>
      <c r="J533" s="193"/>
      <c r="K533" s="193"/>
      <c r="L533" s="198"/>
      <c r="M533" s="199"/>
      <c r="N533" s="200"/>
      <c r="O533" s="200"/>
      <c r="P533" s="200"/>
      <c r="Q533" s="200"/>
      <c r="R533" s="200"/>
      <c r="S533" s="200"/>
      <c r="T533" s="201"/>
      <c r="AT533" s="202" t="s">
        <v>158</v>
      </c>
      <c r="AU533" s="202" t="s">
        <v>82</v>
      </c>
      <c r="AV533" s="13" t="s">
        <v>82</v>
      </c>
      <c r="AW533" s="13" t="s">
        <v>33</v>
      </c>
      <c r="AX533" s="13" t="s">
        <v>72</v>
      </c>
      <c r="AY533" s="202" t="s">
        <v>145</v>
      </c>
    </row>
    <row r="534" spans="2:51" s="13" customFormat="1" ht="11.25">
      <c r="B534" s="192"/>
      <c r="C534" s="193"/>
      <c r="D534" s="186" t="s">
        <v>158</v>
      </c>
      <c r="E534" s="194" t="s">
        <v>19</v>
      </c>
      <c r="F534" s="195" t="s">
        <v>1583</v>
      </c>
      <c r="G534" s="193"/>
      <c r="H534" s="196">
        <v>21</v>
      </c>
      <c r="I534" s="197"/>
      <c r="J534" s="193"/>
      <c r="K534" s="193"/>
      <c r="L534" s="198"/>
      <c r="M534" s="199"/>
      <c r="N534" s="200"/>
      <c r="O534" s="200"/>
      <c r="P534" s="200"/>
      <c r="Q534" s="200"/>
      <c r="R534" s="200"/>
      <c r="S534" s="200"/>
      <c r="T534" s="201"/>
      <c r="AT534" s="202" t="s">
        <v>158</v>
      </c>
      <c r="AU534" s="202" t="s">
        <v>82</v>
      </c>
      <c r="AV534" s="13" t="s">
        <v>82</v>
      </c>
      <c r="AW534" s="13" t="s">
        <v>33</v>
      </c>
      <c r="AX534" s="13" t="s">
        <v>72</v>
      </c>
      <c r="AY534" s="202" t="s">
        <v>145</v>
      </c>
    </row>
    <row r="535" spans="2:51" s="13" customFormat="1" ht="11.25">
      <c r="B535" s="192"/>
      <c r="C535" s="193"/>
      <c r="D535" s="186" t="s">
        <v>158</v>
      </c>
      <c r="E535" s="194" t="s">
        <v>19</v>
      </c>
      <c r="F535" s="195" t="s">
        <v>1584</v>
      </c>
      <c r="G535" s="193"/>
      <c r="H535" s="196">
        <v>46.31</v>
      </c>
      <c r="I535" s="197"/>
      <c r="J535" s="193"/>
      <c r="K535" s="193"/>
      <c r="L535" s="198"/>
      <c r="M535" s="199"/>
      <c r="N535" s="200"/>
      <c r="O535" s="200"/>
      <c r="P535" s="200"/>
      <c r="Q535" s="200"/>
      <c r="R535" s="200"/>
      <c r="S535" s="200"/>
      <c r="T535" s="201"/>
      <c r="AT535" s="202" t="s">
        <v>158</v>
      </c>
      <c r="AU535" s="202" t="s">
        <v>82</v>
      </c>
      <c r="AV535" s="13" t="s">
        <v>82</v>
      </c>
      <c r="AW535" s="13" t="s">
        <v>33</v>
      </c>
      <c r="AX535" s="13" t="s">
        <v>72</v>
      </c>
      <c r="AY535" s="202" t="s">
        <v>145</v>
      </c>
    </row>
    <row r="536" spans="1:65" s="2" customFormat="1" ht="14.45" customHeight="1">
      <c r="A536" s="34"/>
      <c r="B536" s="35"/>
      <c r="C536" s="203" t="s">
        <v>630</v>
      </c>
      <c r="D536" s="231" t="s">
        <v>292</v>
      </c>
      <c r="E536" s="204" t="s">
        <v>733</v>
      </c>
      <c r="F536" s="205" t="s">
        <v>734</v>
      </c>
      <c r="G536" s="206" t="s">
        <v>308</v>
      </c>
      <c r="H536" s="207">
        <v>0.405</v>
      </c>
      <c r="I536" s="208"/>
      <c r="J536" s="209">
        <f>ROUND(I536*H536,2)</f>
        <v>0</v>
      </c>
      <c r="K536" s="205" t="s">
        <v>151</v>
      </c>
      <c r="L536" s="210"/>
      <c r="M536" s="211" t="s">
        <v>19</v>
      </c>
      <c r="N536" s="212" t="s">
        <v>43</v>
      </c>
      <c r="O536" s="64"/>
      <c r="P536" s="182">
        <f>O536*H536</f>
        <v>0</v>
      </c>
      <c r="Q536" s="182">
        <v>1</v>
      </c>
      <c r="R536" s="182">
        <f>Q536*H536</f>
        <v>0.405</v>
      </c>
      <c r="S536" s="182">
        <v>0</v>
      </c>
      <c r="T536" s="183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84" t="s">
        <v>520</v>
      </c>
      <c r="AT536" s="184" t="s">
        <v>292</v>
      </c>
      <c r="AU536" s="184" t="s">
        <v>82</v>
      </c>
      <c r="AY536" s="17" t="s">
        <v>145</v>
      </c>
      <c r="BE536" s="185">
        <f>IF(N536="základní",J536,0)</f>
        <v>0</v>
      </c>
      <c r="BF536" s="185">
        <f>IF(N536="snížená",J536,0)</f>
        <v>0</v>
      </c>
      <c r="BG536" s="185">
        <f>IF(N536="zákl. přenesená",J536,0)</f>
        <v>0</v>
      </c>
      <c r="BH536" s="185">
        <f>IF(N536="sníž. přenesená",J536,0)</f>
        <v>0</v>
      </c>
      <c r="BI536" s="185">
        <f>IF(N536="nulová",J536,0)</f>
        <v>0</v>
      </c>
      <c r="BJ536" s="17" t="s">
        <v>80</v>
      </c>
      <c r="BK536" s="185">
        <f>ROUND(I536*H536,2)</f>
        <v>0</v>
      </c>
      <c r="BL536" s="17" t="s">
        <v>241</v>
      </c>
      <c r="BM536" s="184" t="s">
        <v>1585</v>
      </c>
    </row>
    <row r="537" spans="1:47" s="2" customFormat="1" ht="11.25">
      <c r="A537" s="34"/>
      <c r="B537" s="35"/>
      <c r="C537" s="36"/>
      <c r="D537" s="186" t="s">
        <v>154</v>
      </c>
      <c r="E537" s="36"/>
      <c r="F537" s="187" t="s">
        <v>734</v>
      </c>
      <c r="G537" s="36"/>
      <c r="H537" s="36"/>
      <c r="I537" s="188"/>
      <c r="J537" s="36"/>
      <c r="K537" s="36"/>
      <c r="L537" s="39"/>
      <c r="M537" s="189"/>
      <c r="N537" s="190"/>
      <c r="O537" s="64"/>
      <c r="P537" s="64"/>
      <c r="Q537" s="64"/>
      <c r="R537" s="64"/>
      <c r="S537" s="64"/>
      <c r="T537" s="65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7" t="s">
        <v>154</v>
      </c>
      <c r="AU537" s="17" t="s">
        <v>82</v>
      </c>
    </row>
    <row r="538" spans="2:51" s="13" customFormat="1" ht="11.25">
      <c r="B538" s="192"/>
      <c r="C538" s="193"/>
      <c r="D538" s="186" t="s">
        <v>158</v>
      </c>
      <c r="E538" s="194" t="s">
        <v>19</v>
      </c>
      <c r="F538" s="195" t="s">
        <v>1586</v>
      </c>
      <c r="G538" s="193"/>
      <c r="H538" s="196">
        <v>1157.003</v>
      </c>
      <c r="I538" s="197"/>
      <c r="J538" s="193"/>
      <c r="K538" s="193"/>
      <c r="L538" s="198"/>
      <c r="M538" s="199"/>
      <c r="N538" s="200"/>
      <c r="O538" s="200"/>
      <c r="P538" s="200"/>
      <c r="Q538" s="200"/>
      <c r="R538" s="200"/>
      <c r="S538" s="200"/>
      <c r="T538" s="201"/>
      <c r="AT538" s="202" t="s">
        <v>158</v>
      </c>
      <c r="AU538" s="202" t="s">
        <v>82</v>
      </c>
      <c r="AV538" s="13" t="s">
        <v>82</v>
      </c>
      <c r="AW538" s="13" t="s">
        <v>33</v>
      </c>
      <c r="AX538" s="13" t="s">
        <v>72</v>
      </c>
      <c r="AY538" s="202" t="s">
        <v>145</v>
      </c>
    </row>
    <row r="539" spans="2:51" s="13" customFormat="1" ht="11.25">
      <c r="B539" s="192"/>
      <c r="C539" s="193"/>
      <c r="D539" s="186" t="s">
        <v>158</v>
      </c>
      <c r="E539" s="193"/>
      <c r="F539" s="195" t="s">
        <v>1587</v>
      </c>
      <c r="G539" s="193"/>
      <c r="H539" s="196">
        <v>0.405</v>
      </c>
      <c r="I539" s="197"/>
      <c r="J539" s="193"/>
      <c r="K539" s="193"/>
      <c r="L539" s="198"/>
      <c r="M539" s="199"/>
      <c r="N539" s="200"/>
      <c r="O539" s="200"/>
      <c r="P539" s="200"/>
      <c r="Q539" s="200"/>
      <c r="R539" s="200"/>
      <c r="S539" s="200"/>
      <c r="T539" s="201"/>
      <c r="AT539" s="202" t="s">
        <v>158</v>
      </c>
      <c r="AU539" s="202" t="s">
        <v>82</v>
      </c>
      <c r="AV539" s="13" t="s">
        <v>82</v>
      </c>
      <c r="AW539" s="13" t="s">
        <v>4</v>
      </c>
      <c r="AX539" s="13" t="s">
        <v>80</v>
      </c>
      <c r="AY539" s="202" t="s">
        <v>145</v>
      </c>
    </row>
    <row r="540" spans="1:65" s="2" customFormat="1" ht="14.45" customHeight="1">
      <c r="A540" s="34"/>
      <c r="B540" s="35"/>
      <c r="C540" s="173" t="s">
        <v>636</v>
      </c>
      <c r="D540" s="230" t="s">
        <v>147</v>
      </c>
      <c r="E540" s="174" t="s">
        <v>739</v>
      </c>
      <c r="F540" s="175" t="s">
        <v>740</v>
      </c>
      <c r="G540" s="176" t="s">
        <v>308</v>
      </c>
      <c r="H540" s="177">
        <v>0.405</v>
      </c>
      <c r="I540" s="178"/>
      <c r="J540" s="179">
        <f>ROUND(I540*H540,2)</f>
        <v>0</v>
      </c>
      <c r="K540" s="175" t="s">
        <v>151</v>
      </c>
      <c r="L540" s="39"/>
      <c r="M540" s="180" t="s">
        <v>19</v>
      </c>
      <c r="N540" s="181" t="s">
        <v>43</v>
      </c>
      <c r="O540" s="64"/>
      <c r="P540" s="182">
        <f>O540*H540</f>
        <v>0</v>
      </c>
      <c r="Q540" s="182">
        <v>0</v>
      </c>
      <c r="R540" s="182">
        <f>Q540*H540</f>
        <v>0</v>
      </c>
      <c r="S540" s="182">
        <v>0</v>
      </c>
      <c r="T540" s="183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84" t="s">
        <v>241</v>
      </c>
      <c r="AT540" s="184" t="s">
        <v>147</v>
      </c>
      <c r="AU540" s="184" t="s">
        <v>82</v>
      </c>
      <c r="AY540" s="17" t="s">
        <v>145</v>
      </c>
      <c r="BE540" s="185">
        <f>IF(N540="základní",J540,0)</f>
        <v>0</v>
      </c>
      <c r="BF540" s="185">
        <f>IF(N540="snížená",J540,0)</f>
        <v>0</v>
      </c>
      <c r="BG540" s="185">
        <f>IF(N540="zákl. přenesená",J540,0)</f>
        <v>0</v>
      </c>
      <c r="BH540" s="185">
        <f>IF(N540="sníž. přenesená",J540,0)</f>
        <v>0</v>
      </c>
      <c r="BI540" s="185">
        <f>IF(N540="nulová",J540,0)</f>
        <v>0</v>
      </c>
      <c r="BJ540" s="17" t="s">
        <v>80</v>
      </c>
      <c r="BK540" s="185">
        <f>ROUND(I540*H540,2)</f>
        <v>0</v>
      </c>
      <c r="BL540" s="17" t="s">
        <v>241</v>
      </c>
      <c r="BM540" s="184" t="s">
        <v>1588</v>
      </c>
    </row>
    <row r="541" spans="1:47" s="2" customFormat="1" ht="19.5">
      <c r="A541" s="34"/>
      <c r="B541" s="35"/>
      <c r="C541" s="36"/>
      <c r="D541" s="186" t="s">
        <v>154</v>
      </c>
      <c r="E541" s="36"/>
      <c r="F541" s="187" t="s">
        <v>742</v>
      </c>
      <c r="G541" s="36"/>
      <c r="H541" s="36"/>
      <c r="I541" s="188"/>
      <c r="J541" s="36"/>
      <c r="K541" s="36"/>
      <c r="L541" s="39"/>
      <c r="M541" s="213"/>
      <c r="N541" s="214"/>
      <c r="O541" s="215"/>
      <c r="P541" s="215"/>
      <c r="Q541" s="215"/>
      <c r="R541" s="215"/>
      <c r="S541" s="215"/>
      <c r="T541" s="216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7" t="s">
        <v>154</v>
      </c>
      <c r="AU541" s="17" t="s">
        <v>82</v>
      </c>
    </row>
    <row r="542" spans="1:31" s="2" customFormat="1" ht="6.95" customHeight="1">
      <c r="A542" s="34"/>
      <c r="B542" s="47"/>
      <c r="C542" s="48"/>
      <c r="D542" s="48"/>
      <c r="E542" s="48"/>
      <c r="F542" s="48"/>
      <c r="G542" s="48"/>
      <c r="H542" s="48"/>
      <c r="I542" s="48"/>
      <c r="J542" s="48"/>
      <c r="K542" s="48"/>
      <c r="L542" s="39"/>
      <c r="M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</row>
  </sheetData>
  <sheetProtection algorithmName="SHA-512" hashValue="UcAalESp7DNaPhXgIQurYUzPMmlULsOTizjcfdOkaA9iNk0PAZXx99Gm8DKw9hFbzJuBu0sdHCFgtsQxe3KKBg==" saltValue="NQwS8s3B9/zMsCDKJlureddxjP6bKOG6MClzucb4NtcFrU1sZjLGrA4QOg1Im8SMJGDBN1dhZkgt5Gr4vuMe2Q==" spinCount="100000" sheet="1" objects="1" scenarios="1" formatColumns="0" formatRows="0" autoFilter="0"/>
  <autoFilter ref="C89:K54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97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1589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ROUND((SUM(BE82:BE138)),2)</f>
        <v>0</v>
      </c>
      <c r="G33" s="34"/>
      <c r="H33" s="34"/>
      <c r="I33" s="118">
        <v>0.21</v>
      </c>
      <c r="J33" s="117">
        <f>ROUND(((SUM(BE82:BE138))*I33),2)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ROUND((SUM(BF82:BF138)),2)</f>
        <v>0</v>
      </c>
      <c r="G34" s="34"/>
      <c r="H34" s="34"/>
      <c r="I34" s="118">
        <v>0.15</v>
      </c>
      <c r="J34" s="117">
        <f>ROUND(((SUM(BF82:BF138))*I34),2)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ROUND((SUM(BG82:BG138)),2)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ROUND((SUM(BH82:BH138)),2)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ROUND((SUM(BI82:BI138)),2)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101.105 - Komunikace – Demolice stávající komunikace / rekultivace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" customHeight="1">
      <c r="B62" s="140"/>
      <c r="C62" s="141"/>
      <c r="D62" s="142" t="s">
        <v>128</v>
      </c>
      <c r="E62" s="143"/>
      <c r="F62" s="143"/>
      <c r="G62" s="143"/>
      <c r="H62" s="143"/>
      <c r="I62" s="143"/>
      <c r="J62" s="144">
        <f>J118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60" t="str">
        <f>E7</f>
        <v>Přeložka silnice II/187 – Číhaň - Kolinec</v>
      </c>
      <c r="F72" s="361"/>
      <c r="G72" s="361"/>
      <c r="H72" s="361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117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17" t="str">
        <f>E9</f>
        <v>SO 101.105 - Komunikace – Demolice stávající komunikace / rekultivace</v>
      </c>
      <c r="F74" s="362"/>
      <c r="G74" s="362"/>
      <c r="H74" s="362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>mezi obcemi Číhaň – Kolinec</v>
      </c>
      <c r="G76" s="36"/>
      <c r="H76" s="36"/>
      <c r="I76" s="29" t="s">
        <v>23</v>
      </c>
      <c r="J76" s="59" t="str">
        <f>IF(J12="","",J12)</f>
        <v>31. 1. 2020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6"/>
      <c r="E78" s="36"/>
      <c r="F78" s="27" t="str">
        <f>E15</f>
        <v>SÚS Plzeňského kraje</v>
      </c>
      <c r="G78" s="36"/>
      <c r="H78" s="36"/>
      <c r="I78" s="29" t="s">
        <v>31</v>
      </c>
      <c r="J78" s="32" t="str">
        <f>E21</f>
        <v>VIN Consult, s. r. 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131</v>
      </c>
      <c r="D81" s="149" t="s">
        <v>57</v>
      </c>
      <c r="E81" s="149" t="s">
        <v>53</v>
      </c>
      <c r="F81" s="149" t="s">
        <v>54</v>
      </c>
      <c r="G81" s="149" t="s">
        <v>132</v>
      </c>
      <c r="H81" s="149" t="s">
        <v>133</v>
      </c>
      <c r="I81" s="149" t="s">
        <v>134</v>
      </c>
      <c r="J81" s="149" t="s">
        <v>122</v>
      </c>
      <c r="K81" s="150" t="s">
        <v>135</v>
      </c>
      <c r="L81" s="151"/>
      <c r="M81" s="68" t="s">
        <v>19</v>
      </c>
      <c r="N81" s="69" t="s">
        <v>42</v>
      </c>
      <c r="O81" s="69" t="s">
        <v>136</v>
      </c>
      <c r="P81" s="69" t="s">
        <v>137</v>
      </c>
      <c r="Q81" s="69" t="s">
        <v>138</v>
      </c>
      <c r="R81" s="69" t="s">
        <v>139</v>
      </c>
      <c r="S81" s="69" t="s">
        <v>140</v>
      </c>
      <c r="T81" s="70" t="s">
        <v>141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9" customHeight="1">
      <c r="A82" s="34"/>
      <c r="B82" s="35"/>
      <c r="C82" s="75" t="s">
        <v>142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5.48112</v>
      </c>
      <c r="S82" s="72"/>
      <c r="T82" s="155">
        <f>T83</f>
        <v>26391.911999999997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123</v>
      </c>
      <c r="BK82" s="156">
        <f>BK83</f>
        <v>0</v>
      </c>
    </row>
    <row r="83" spans="2:63" s="12" customFormat="1" ht="25.9" customHeight="1">
      <c r="B83" s="157"/>
      <c r="C83" s="158"/>
      <c r="D83" s="159" t="s">
        <v>71</v>
      </c>
      <c r="E83" s="160" t="s">
        <v>143</v>
      </c>
      <c r="F83" s="160" t="s">
        <v>144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P84+P118</f>
        <v>0</v>
      </c>
      <c r="Q83" s="165"/>
      <c r="R83" s="166">
        <f>R84+R118</f>
        <v>5.48112</v>
      </c>
      <c r="S83" s="165"/>
      <c r="T83" s="167">
        <f>T84+T118</f>
        <v>26391.911999999997</v>
      </c>
      <c r="AR83" s="168" t="s">
        <v>80</v>
      </c>
      <c r="AT83" s="169" t="s">
        <v>71</v>
      </c>
      <c r="AU83" s="169" t="s">
        <v>72</v>
      </c>
      <c r="AY83" s="168" t="s">
        <v>145</v>
      </c>
      <c r="BK83" s="170">
        <f>BK84+BK118</f>
        <v>0</v>
      </c>
    </row>
    <row r="84" spans="2:63" s="12" customFormat="1" ht="22.9" customHeight="1">
      <c r="B84" s="157"/>
      <c r="C84" s="158"/>
      <c r="D84" s="159" t="s">
        <v>71</v>
      </c>
      <c r="E84" s="171" t="s">
        <v>80</v>
      </c>
      <c r="F84" s="171" t="s">
        <v>146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SUM(P85:P117)</f>
        <v>0</v>
      </c>
      <c r="Q84" s="165"/>
      <c r="R84" s="166">
        <f>SUM(R85:R117)</f>
        <v>5.48112</v>
      </c>
      <c r="S84" s="165"/>
      <c r="T84" s="167">
        <f>SUM(T85:T117)</f>
        <v>26391.911999999997</v>
      </c>
      <c r="AR84" s="168" t="s">
        <v>80</v>
      </c>
      <c r="AT84" s="169" t="s">
        <v>71</v>
      </c>
      <c r="AU84" s="169" t="s">
        <v>80</v>
      </c>
      <c r="AY84" s="168" t="s">
        <v>145</v>
      </c>
      <c r="BK84" s="170">
        <f>SUM(BK85:BK117)</f>
        <v>0</v>
      </c>
    </row>
    <row r="85" spans="1:65" s="2" customFormat="1" ht="14.45" customHeight="1">
      <c r="A85" s="34"/>
      <c r="B85" s="35"/>
      <c r="C85" s="173" t="s">
        <v>80</v>
      </c>
      <c r="D85" s="173" t="s">
        <v>147</v>
      </c>
      <c r="E85" s="174" t="s">
        <v>1590</v>
      </c>
      <c r="F85" s="175" t="s">
        <v>1591</v>
      </c>
      <c r="G85" s="176" t="s">
        <v>150</v>
      </c>
      <c r="H85" s="177">
        <v>285</v>
      </c>
      <c r="I85" s="178"/>
      <c r="J85" s="179">
        <f>ROUND(I85*H85,2)</f>
        <v>0</v>
      </c>
      <c r="K85" s="175" t="s">
        <v>151</v>
      </c>
      <c r="L85" s="39"/>
      <c r="M85" s="180" t="s">
        <v>19</v>
      </c>
      <c r="N85" s="181" t="s">
        <v>43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0.29</v>
      </c>
      <c r="T85" s="183">
        <f>S85*H85</f>
        <v>82.64999999999999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152</v>
      </c>
      <c r="AT85" s="184" t="s">
        <v>147</v>
      </c>
      <c r="AU85" s="184" t="s">
        <v>82</v>
      </c>
      <c r="AY85" s="17" t="s">
        <v>145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80</v>
      </c>
      <c r="BK85" s="185">
        <f>ROUND(I85*H85,2)</f>
        <v>0</v>
      </c>
      <c r="BL85" s="17" t="s">
        <v>152</v>
      </c>
      <c r="BM85" s="184" t="s">
        <v>1592</v>
      </c>
    </row>
    <row r="86" spans="1:47" s="2" customFormat="1" ht="19.5">
      <c r="A86" s="34"/>
      <c r="B86" s="35"/>
      <c r="C86" s="36"/>
      <c r="D86" s="186" t="s">
        <v>154</v>
      </c>
      <c r="E86" s="36"/>
      <c r="F86" s="187" t="s">
        <v>1593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154</v>
      </c>
      <c r="AU86" s="17" t="s">
        <v>82</v>
      </c>
    </row>
    <row r="87" spans="2:51" s="13" customFormat="1" ht="11.25">
      <c r="B87" s="192"/>
      <c r="C87" s="193"/>
      <c r="D87" s="186" t="s">
        <v>158</v>
      </c>
      <c r="E87" s="194" t="s">
        <v>19</v>
      </c>
      <c r="F87" s="195" t="s">
        <v>1594</v>
      </c>
      <c r="G87" s="193"/>
      <c r="H87" s="196">
        <v>285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158</v>
      </c>
      <c r="AU87" s="202" t="s">
        <v>82</v>
      </c>
      <c r="AV87" s="13" t="s">
        <v>82</v>
      </c>
      <c r="AW87" s="13" t="s">
        <v>33</v>
      </c>
      <c r="AX87" s="13" t="s">
        <v>72</v>
      </c>
      <c r="AY87" s="202" t="s">
        <v>145</v>
      </c>
    </row>
    <row r="88" spans="1:65" s="2" customFormat="1" ht="14.45" customHeight="1">
      <c r="A88" s="34"/>
      <c r="B88" s="35"/>
      <c r="C88" s="173" t="s">
        <v>82</v>
      </c>
      <c r="D88" s="173" t="s">
        <v>147</v>
      </c>
      <c r="E88" s="174" t="s">
        <v>271</v>
      </c>
      <c r="F88" s="175" t="s">
        <v>272</v>
      </c>
      <c r="G88" s="176" t="s">
        <v>150</v>
      </c>
      <c r="H88" s="177">
        <v>22838</v>
      </c>
      <c r="I88" s="178"/>
      <c r="J88" s="179">
        <f>ROUND(I88*H88,2)</f>
        <v>0</v>
      </c>
      <c r="K88" s="175" t="s">
        <v>151</v>
      </c>
      <c r="L88" s="39"/>
      <c r="M88" s="180" t="s">
        <v>19</v>
      </c>
      <c r="N88" s="181" t="s">
        <v>43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0.44</v>
      </c>
      <c r="T88" s="183">
        <f>S88*H88</f>
        <v>10048.72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152</v>
      </c>
      <c r="AT88" s="184" t="s">
        <v>147</v>
      </c>
      <c r="AU88" s="184" t="s">
        <v>82</v>
      </c>
      <c r="AY88" s="17" t="s">
        <v>145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80</v>
      </c>
      <c r="BK88" s="185">
        <f>ROUND(I88*H88,2)</f>
        <v>0</v>
      </c>
      <c r="BL88" s="17" t="s">
        <v>152</v>
      </c>
      <c r="BM88" s="184" t="s">
        <v>1595</v>
      </c>
    </row>
    <row r="89" spans="1:47" s="2" customFormat="1" ht="19.5">
      <c r="A89" s="34"/>
      <c r="B89" s="35"/>
      <c r="C89" s="36"/>
      <c r="D89" s="186" t="s">
        <v>154</v>
      </c>
      <c r="E89" s="36"/>
      <c r="F89" s="187" t="s">
        <v>274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154</v>
      </c>
      <c r="AU89" s="17" t="s">
        <v>82</v>
      </c>
    </row>
    <row r="90" spans="1:47" s="2" customFormat="1" ht="19.5">
      <c r="A90" s="34"/>
      <c r="B90" s="35"/>
      <c r="C90" s="36"/>
      <c r="D90" s="186" t="s">
        <v>156</v>
      </c>
      <c r="E90" s="36"/>
      <c r="F90" s="191" t="s">
        <v>1596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156</v>
      </c>
      <c r="AU90" s="17" t="s">
        <v>82</v>
      </c>
    </row>
    <row r="91" spans="2:51" s="13" customFormat="1" ht="11.25">
      <c r="B91" s="192"/>
      <c r="C91" s="193"/>
      <c r="D91" s="186" t="s">
        <v>158</v>
      </c>
      <c r="E91" s="194" t="s">
        <v>19</v>
      </c>
      <c r="F91" s="195" t="s">
        <v>1597</v>
      </c>
      <c r="G91" s="193"/>
      <c r="H91" s="196">
        <v>22838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158</v>
      </c>
      <c r="AU91" s="202" t="s">
        <v>82</v>
      </c>
      <c r="AV91" s="13" t="s">
        <v>82</v>
      </c>
      <c r="AW91" s="13" t="s">
        <v>33</v>
      </c>
      <c r="AX91" s="13" t="s">
        <v>72</v>
      </c>
      <c r="AY91" s="202" t="s">
        <v>145</v>
      </c>
    </row>
    <row r="92" spans="1:65" s="2" customFormat="1" ht="14.45" customHeight="1">
      <c r="A92" s="34"/>
      <c r="B92" s="35"/>
      <c r="C92" s="173" t="s">
        <v>165</v>
      </c>
      <c r="D92" s="173" t="s">
        <v>147</v>
      </c>
      <c r="E92" s="174" t="s">
        <v>1598</v>
      </c>
      <c r="F92" s="175" t="s">
        <v>1599</v>
      </c>
      <c r="G92" s="176" t="s">
        <v>150</v>
      </c>
      <c r="H92" s="177">
        <v>285</v>
      </c>
      <c r="I92" s="178"/>
      <c r="J92" s="179">
        <f>ROUND(I92*H92,2)</f>
        <v>0</v>
      </c>
      <c r="K92" s="175" t="s">
        <v>151</v>
      </c>
      <c r="L92" s="39"/>
      <c r="M92" s="180" t="s">
        <v>19</v>
      </c>
      <c r="N92" s="181" t="s">
        <v>43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0.24</v>
      </c>
      <c r="T92" s="183">
        <f>S92*H92</f>
        <v>68.39999999999999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152</v>
      </c>
      <c r="AT92" s="184" t="s">
        <v>147</v>
      </c>
      <c r="AU92" s="184" t="s">
        <v>82</v>
      </c>
      <c r="AY92" s="17" t="s">
        <v>145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80</v>
      </c>
      <c r="BK92" s="185">
        <f>ROUND(I92*H92,2)</f>
        <v>0</v>
      </c>
      <c r="BL92" s="17" t="s">
        <v>152</v>
      </c>
      <c r="BM92" s="184" t="s">
        <v>1600</v>
      </c>
    </row>
    <row r="93" spans="1:47" s="2" customFormat="1" ht="19.5">
      <c r="A93" s="34"/>
      <c r="B93" s="35"/>
      <c r="C93" s="36"/>
      <c r="D93" s="186" t="s">
        <v>154</v>
      </c>
      <c r="E93" s="36"/>
      <c r="F93" s="187" t="s">
        <v>1601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154</v>
      </c>
      <c r="AU93" s="17" t="s">
        <v>82</v>
      </c>
    </row>
    <row r="94" spans="2:51" s="13" customFormat="1" ht="11.25">
      <c r="B94" s="192"/>
      <c r="C94" s="193"/>
      <c r="D94" s="186" t="s">
        <v>158</v>
      </c>
      <c r="E94" s="194" t="s">
        <v>19</v>
      </c>
      <c r="F94" s="195" t="s">
        <v>1602</v>
      </c>
      <c r="G94" s="193"/>
      <c r="H94" s="196">
        <v>285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158</v>
      </c>
      <c r="AU94" s="202" t="s">
        <v>82</v>
      </c>
      <c r="AV94" s="13" t="s">
        <v>82</v>
      </c>
      <c r="AW94" s="13" t="s">
        <v>33</v>
      </c>
      <c r="AX94" s="13" t="s">
        <v>72</v>
      </c>
      <c r="AY94" s="202" t="s">
        <v>145</v>
      </c>
    </row>
    <row r="95" spans="1:65" s="2" customFormat="1" ht="14.45" customHeight="1">
      <c r="A95" s="34"/>
      <c r="B95" s="35"/>
      <c r="C95" s="173" t="s">
        <v>152</v>
      </c>
      <c r="D95" s="173" t="s">
        <v>147</v>
      </c>
      <c r="E95" s="174" t="s">
        <v>1603</v>
      </c>
      <c r="F95" s="175" t="s">
        <v>1604</v>
      </c>
      <c r="G95" s="176" t="s">
        <v>150</v>
      </c>
      <c r="H95" s="177">
        <v>22838</v>
      </c>
      <c r="I95" s="178"/>
      <c r="J95" s="179">
        <f>ROUND(I95*H95,2)</f>
        <v>0</v>
      </c>
      <c r="K95" s="175" t="s">
        <v>151</v>
      </c>
      <c r="L95" s="39"/>
      <c r="M95" s="180" t="s">
        <v>19</v>
      </c>
      <c r="N95" s="181" t="s">
        <v>43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0.325</v>
      </c>
      <c r="T95" s="183">
        <f>S95*H95</f>
        <v>7422.35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152</v>
      </c>
      <c r="AT95" s="184" t="s">
        <v>147</v>
      </c>
      <c r="AU95" s="184" t="s">
        <v>82</v>
      </c>
      <c r="AY95" s="17" t="s">
        <v>145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80</v>
      </c>
      <c r="BK95" s="185">
        <f>ROUND(I95*H95,2)</f>
        <v>0</v>
      </c>
      <c r="BL95" s="17" t="s">
        <v>152</v>
      </c>
      <c r="BM95" s="184" t="s">
        <v>1605</v>
      </c>
    </row>
    <row r="96" spans="1:47" s="2" customFormat="1" ht="19.5">
      <c r="A96" s="34"/>
      <c r="B96" s="35"/>
      <c r="C96" s="36"/>
      <c r="D96" s="186" t="s">
        <v>154</v>
      </c>
      <c r="E96" s="36"/>
      <c r="F96" s="187" t="s">
        <v>1606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154</v>
      </c>
      <c r="AU96" s="17" t="s">
        <v>82</v>
      </c>
    </row>
    <row r="97" spans="2:51" s="13" customFormat="1" ht="11.25">
      <c r="B97" s="192"/>
      <c r="C97" s="193"/>
      <c r="D97" s="186" t="s">
        <v>158</v>
      </c>
      <c r="E97" s="194" t="s">
        <v>19</v>
      </c>
      <c r="F97" s="195" t="s">
        <v>1607</v>
      </c>
      <c r="G97" s="193"/>
      <c r="H97" s="196">
        <v>22838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158</v>
      </c>
      <c r="AU97" s="202" t="s">
        <v>82</v>
      </c>
      <c r="AV97" s="13" t="s">
        <v>82</v>
      </c>
      <c r="AW97" s="13" t="s">
        <v>33</v>
      </c>
      <c r="AX97" s="13" t="s">
        <v>72</v>
      </c>
      <c r="AY97" s="202" t="s">
        <v>145</v>
      </c>
    </row>
    <row r="98" spans="1:65" s="2" customFormat="1" ht="14.45" customHeight="1">
      <c r="A98" s="34"/>
      <c r="B98" s="35"/>
      <c r="C98" s="173" t="s">
        <v>178</v>
      </c>
      <c r="D98" s="173" t="s">
        <v>147</v>
      </c>
      <c r="E98" s="174" t="s">
        <v>1608</v>
      </c>
      <c r="F98" s="175" t="s">
        <v>1609</v>
      </c>
      <c r="G98" s="176" t="s">
        <v>150</v>
      </c>
      <c r="H98" s="177">
        <v>22838</v>
      </c>
      <c r="I98" s="178"/>
      <c r="J98" s="179">
        <f>ROUND(I98*H98,2)</f>
        <v>0</v>
      </c>
      <c r="K98" s="175" t="s">
        <v>151</v>
      </c>
      <c r="L98" s="39"/>
      <c r="M98" s="180" t="s">
        <v>19</v>
      </c>
      <c r="N98" s="181" t="s">
        <v>43</v>
      </c>
      <c r="O98" s="64"/>
      <c r="P98" s="182">
        <f>O98*H98</f>
        <v>0</v>
      </c>
      <c r="Q98" s="182">
        <v>0.00024</v>
      </c>
      <c r="R98" s="182">
        <f>Q98*H98</f>
        <v>5.48112</v>
      </c>
      <c r="S98" s="182">
        <v>0.384</v>
      </c>
      <c r="T98" s="183">
        <f>S98*H98</f>
        <v>8769.792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152</v>
      </c>
      <c r="AT98" s="184" t="s">
        <v>147</v>
      </c>
      <c r="AU98" s="184" t="s">
        <v>82</v>
      </c>
      <c r="AY98" s="17" t="s">
        <v>145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80</v>
      </c>
      <c r="BK98" s="185">
        <f>ROUND(I98*H98,2)</f>
        <v>0</v>
      </c>
      <c r="BL98" s="17" t="s">
        <v>152</v>
      </c>
      <c r="BM98" s="184" t="s">
        <v>1610</v>
      </c>
    </row>
    <row r="99" spans="1:47" s="2" customFormat="1" ht="19.5">
      <c r="A99" s="34"/>
      <c r="B99" s="35"/>
      <c r="C99" s="36"/>
      <c r="D99" s="186" t="s">
        <v>154</v>
      </c>
      <c r="E99" s="36"/>
      <c r="F99" s="187" t="s">
        <v>1611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154</v>
      </c>
      <c r="AU99" s="17" t="s">
        <v>82</v>
      </c>
    </row>
    <row r="100" spans="1:47" s="2" customFormat="1" ht="19.5">
      <c r="A100" s="34"/>
      <c r="B100" s="35"/>
      <c r="C100" s="36"/>
      <c r="D100" s="186" t="s">
        <v>156</v>
      </c>
      <c r="E100" s="36"/>
      <c r="F100" s="191" t="s">
        <v>1612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156</v>
      </c>
      <c r="AU100" s="17" t="s">
        <v>82</v>
      </c>
    </row>
    <row r="101" spans="2:51" s="13" customFormat="1" ht="11.25">
      <c r="B101" s="192"/>
      <c r="C101" s="193"/>
      <c r="D101" s="186" t="s">
        <v>158</v>
      </c>
      <c r="E101" s="194" t="s">
        <v>19</v>
      </c>
      <c r="F101" s="195" t="s">
        <v>1613</v>
      </c>
      <c r="G101" s="193"/>
      <c r="H101" s="196">
        <v>22838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158</v>
      </c>
      <c r="AU101" s="202" t="s">
        <v>82</v>
      </c>
      <c r="AV101" s="13" t="s">
        <v>82</v>
      </c>
      <c r="AW101" s="13" t="s">
        <v>33</v>
      </c>
      <c r="AX101" s="13" t="s">
        <v>72</v>
      </c>
      <c r="AY101" s="202" t="s">
        <v>145</v>
      </c>
    </row>
    <row r="102" spans="1:65" s="2" customFormat="1" ht="14.45" customHeight="1">
      <c r="A102" s="34"/>
      <c r="B102" s="35"/>
      <c r="C102" s="173" t="s">
        <v>184</v>
      </c>
      <c r="D102" s="173" t="s">
        <v>147</v>
      </c>
      <c r="E102" s="174" t="s">
        <v>1614</v>
      </c>
      <c r="F102" s="175" t="s">
        <v>1615</v>
      </c>
      <c r="G102" s="176" t="s">
        <v>352</v>
      </c>
      <c r="H102" s="177">
        <v>7412.25</v>
      </c>
      <c r="I102" s="178"/>
      <c r="J102" s="179">
        <f>ROUND(I102*H102,2)</f>
        <v>0</v>
      </c>
      <c r="K102" s="175" t="s">
        <v>151</v>
      </c>
      <c r="L102" s="39"/>
      <c r="M102" s="180" t="s">
        <v>19</v>
      </c>
      <c r="N102" s="181" t="s">
        <v>43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152</v>
      </c>
      <c r="AT102" s="184" t="s">
        <v>147</v>
      </c>
      <c r="AU102" s="184" t="s">
        <v>82</v>
      </c>
      <c r="AY102" s="17" t="s">
        <v>145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80</v>
      </c>
      <c r="BK102" s="185">
        <f>ROUND(I102*H102,2)</f>
        <v>0</v>
      </c>
      <c r="BL102" s="17" t="s">
        <v>152</v>
      </c>
      <c r="BM102" s="184" t="s">
        <v>1616</v>
      </c>
    </row>
    <row r="103" spans="1:47" s="2" customFormat="1" ht="11.25">
      <c r="A103" s="34"/>
      <c r="B103" s="35"/>
      <c r="C103" s="36"/>
      <c r="D103" s="186" t="s">
        <v>154</v>
      </c>
      <c r="E103" s="36"/>
      <c r="F103" s="187" t="s">
        <v>1617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154</v>
      </c>
      <c r="AU103" s="17" t="s">
        <v>82</v>
      </c>
    </row>
    <row r="104" spans="2:51" s="13" customFormat="1" ht="11.25">
      <c r="B104" s="192"/>
      <c r="C104" s="193"/>
      <c r="D104" s="186" t="s">
        <v>158</v>
      </c>
      <c r="E104" s="194" t="s">
        <v>19</v>
      </c>
      <c r="F104" s="195" t="s">
        <v>1618</v>
      </c>
      <c r="G104" s="193"/>
      <c r="H104" s="196">
        <v>7412.25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158</v>
      </c>
      <c r="AU104" s="202" t="s">
        <v>82</v>
      </c>
      <c r="AV104" s="13" t="s">
        <v>82</v>
      </c>
      <c r="AW104" s="13" t="s">
        <v>33</v>
      </c>
      <c r="AX104" s="13" t="s">
        <v>72</v>
      </c>
      <c r="AY104" s="202" t="s">
        <v>145</v>
      </c>
    </row>
    <row r="105" spans="1:65" s="2" customFormat="1" ht="14.45" customHeight="1">
      <c r="A105" s="34"/>
      <c r="B105" s="35"/>
      <c r="C105" s="173" t="s">
        <v>196</v>
      </c>
      <c r="D105" s="173" t="s">
        <v>147</v>
      </c>
      <c r="E105" s="174" t="s">
        <v>1619</v>
      </c>
      <c r="F105" s="175" t="s">
        <v>1620</v>
      </c>
      <c r="G105" s="176" t="s">
        <v>352</v>
      </c>
      <c r="H105" s="177">
        <v>2470.75</v>
      </c>
      <c r="I105" s="178"/>
      <c r="J105" s="179">
        <f>ROUND(I105*H105,2)</f>
        <v>0</v>
      </c>
      <c r="K105" s="175" t="s">
        <v>151</v>
      </c>
      <c r="L105" s="39"/>
      <c r="M105" s="180" t="s">
        <v>19</v>
      </c>
      <c r="N105" s="181" t="s">
        <v>43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152</v>
      </c>
      <c r="AT105" s="184" t="s">
        <v>147</v>
      </c>
      <c r="AU105" s="184" t="s">
        <v>82</v>
      </c>
      <c r="AY105" s="17" t="s">
        <v>145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80</v>
      </c>
      <c r="BK105" s="185">
        <f>ROUND(I105*H105,2)</f>
        <v>0</v>
      </c>
      <c r="BL105" s="17" t="s">
        <v>152</v>
      </c>
      <c r="BM105" s="184" t="s">
        <v>1621</v>
      </c>
    </row>
    <row r="106" spans="1:47" s="2" customFormat="1" ht="11.25">
      <c r="A106" s="34"/>
      <c r="B106" s="35"/>
      <c r="C106" s="36"/>
      <c r="D106" s="186" t="s">
        <v>154</v>
      </c>
      <c r="E106" s="36"/>
      <c r="F106" s="187" t="s">
        <v>1622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154</v>
      </c>
      <c r="AU106" s="17" t="s">
        <v>82</v>
      </c>
    </row>
    <row r="107" spans="2:51" s="13" customFormat="1" ht="11.25">
      <c r="B107" s="192"/>
      <c r="C107" s="193"/>
      <c r="D107" s="186" t="s">
        <v>158</v>
      </c>
      <c r="E107" s="194" t="s">
        <v>19</v>
      </c>
      <c r="F107" s="195" t="s">
        <v>1623</v>
      </c>
      <c r="G107" s="193"/>
      <c r="H107" s="196">
        <v>2470.75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82</v>
      </c>
      <c r="AV107" s="13" t="s">
        <v>82</v>
      </c>
      <c r="AW107" s="13" t="s">
        <v>33</v>
      </c>
      <c r="AX107" s="13" t="s">
        <v>72</v>
      </c>
      <c r="AY107" s="202" t="s">
        <v>145</v>
      </c>
    </row>
    <row r="108" spans="1:65" s="2" customFormat="1" ht="24.2" customHeight="1">
      <c r="A108" s="34"/>
      <c r="B108" s="35"/>
      <c r="C108" s="173" t="s">
        <v>251</v>
      </c>
      <c r="D108" s="173" t="s">
        <v>147</v>
      </c>
      <c r="E108" s="174" t="s">
        <v>363</v>
      </c>
      <c r="F108" s="175" t="s">
        <v>364</v>
      </c>
      <c r="G108" s="176" t="s">
        <v>352</v>
      </c>
      <c r="H108" s="177">
        <v>7412.25</v>
      </c>
      <c r="I108" s="178"/>
      <c r="J108" s="179">
        <f>ROUND(I108*H108,2)</f>
        <v>0</v>
      </c>
      <c r="K108" s="175" t="s">
        <v>19</v>
      </c>
      <c r="L108" s="39"/>
      <c r="M108" s="180" t="s">
        <v>19</v>
      </c>
      <c r="N108" s="181" t="s">
        <v>43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152</v>
      </c>
      <c r="AT108" s="184" t="s">
        <v>147</v>
      </c>
      <c r="AU108" s="184" t="s">
        <v>82</v>
      </c>
      <c r="AY108" s="17" t="s">
        <v>145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80</v>
      </c>
      <c r="BK108" s="185">
        <f>ROUND(I108*H108,2)</f>
        <v>0</v>
      </c>
      <c r="BL108" s="17" t="s">
        <v>152</v>
      </c>
      <c r="BM108" s="184" t="s">
        <v>1624</v>
      </c>
    </row>
    <row r="109" spans="1:47" s="2" customFormat="1" ht="19.5">
      <c r="A109" s="34"/>
      <c r="B109" s="35"/>
      <c r="C109" s="36"/>
      <c r="D109" s="186" t="s">
        <v>154</v>
      </c>
      <c r="E109" s="36"/>
      <c r="F109" s="187" t="s">
        <v>366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154</v>
      </c>
      <c r="AU109" s="17" t="s">
        <v>82</v>
      </c>
    </row>
    <row r="110" spans="2:51" s="13" customFormat="1" ht="11.25">
      <c r="B110" s="192"/>
      <c r="C110" s="193"/>
      <c r="D110" s="186" t="s">
        <v>158</v>
      </c>
      <c r="E110" s="194" t="s">
        <v>19</v>
      </c>
      <c r="F110" s="195" t="s">
        <v>1618</v>
      </c>
      <c r="G110" s="193"/>
      <c r="H110" s="196">
        <v>7412.25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158</v>
      </c>
      <c r="AU110" s="202" t="s">
        <v>82</v>
      </c>
      <c r="AV110" s="13" t="s">
        <v>82</v>
      </c>
      <c r="AW110" s="13" t="s">
        <v>33</v>
      </c>
      <c r="AX110" s="13" t="s">
        <v>72</v>
      </c>
      <c r="AY110" s="202" t="s">
        <v>145</v>
      </c>
    </row>
    <row r="111" spans="1:65" s="2" customFormat="1" ht="24.2" customHeight="1">
      <c r="A111" s="34"/>
      <c r="B111" s="35"/>
      <c r="C111" s="173" t="s">
        <v>256</v>
      </c>
      <c r="D111" s="173" t="s">
        <v>147</v>
      </c>
      <c r="E111" s="174" t="s">
        <v>1625</v>
      </c>
      <c r="F111" s="175" t="s">
        <v>1626</v>
      </c>
      <c r="G111" s="176" t="s">
        <v>352</v>
      </c>
      <c r="H111" s="177">
        <v>2470.75</v>
      </c>
      <c r="I111" s="178"/>
      <c r="J111" s="179">
        <f>ROUND(I111*H111,2)</f>
        <v>0</v>
      </c>
      <c r="K111" s="175" t="s">
        <v>19</v>
      </c>
      <c r="L111" s="39"/>
      <c r="M111" s="180" t="s">
        <v>19</v>
      </c>
      <c r="N111" s="181" t="s">
        <v>43</v>
      </c>
      <c r="O111" s="64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152</v>
      </c>
      <c r="AT111" s="184" t="s">
        <v>147</v>
      </c>
      <c r="AU111" s="184" t="s">
        <v>82</v>
      </c>
      <c r="AY111" s="17" t="s">
        <v>145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80</v>
      </c>
      <c r="BK111" s="185">
        <f>ROUND(I111*H111,2)</f>
        <v>0</v>
      </c>
      <c r="BL111" s="17" t="s">
        <v>152</v>
      </c>
      <c r="BM111" s="184" t="s">
        <v>1627</v>
      </c>
    </row>
    <row r="112" spans="1:47" s="2" customFormat="1" ht="19.5">
      <c r="A112" s="34"/>
      <c r="B112" s="35"/>
      <c r="C112" s="36"/>
      <c r="D112" s="186" t="s">
        <v>154</v>
      </c>
      <c r="E112" s="36"/>
      <c r="F112" s="187" t="s">
        <v>1628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154</v>
      </c>
      <c r="AU112" s="17" t="s">
        <v>82</v>
      </c>
    </row>
    <row r="113" spans="2:51" s="13" customFormat="1" ht="11.25">
      <c r="B113" s="192"/>
      <c r="C113" s="193"/>
      <c r="D113" s="186" t="s">
        <v>158</v>
      </c>
      <c r="E113" s="194" t="s">
        <v>19</v>
      </c>
      <c r="F113" s="195" t="s">
        <v>1623</v>
      </c>
      <c r="G113" s="193"/>
      <c r="H113" s="196">
        <v>2470.75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82</v>
      </c>
      <c r="AV113" s="13" t="s">
        <v>82</v>
      </c>
      <c r="AW113" s="13" t="s">
        <v>33</v>
      </c>
      <c r="AX113" s="13" t="s">
        <v>72</v>
      </c>
      <c r="AY113" s="202" t="s">
        <v>145</v>
      </c>
    </row>
    <row r="114" spans="1:65" s="2" customFormat="1" ht="14.45" customHeight="1">
      <c r="A114" s="34"/>
      <c r="B114" s="35"/>
      <c r="C114" s="173" t="s">
        <v>214</v>
      </c>
      <c r="D114" s="173" t="s">
        <v>147</v>
      </c>
      <c r="E114" s="174" t="s">
        <v>373</v>
      </c>
      <c r="F114" s="175" t="s">
        <v>374</v>
      </c>
      <c r="G114" s="176" t="s">
        <v>308</v>
      </c>
      <c r="H114" s="177">
        <v>17789.4</v>
      </c>
      <c r="I114" s="178"/>
      <c r="J114" s="179">
        <f>ROUND(I114*H114,2)</f>
        <v>0</v>
      </c>
      <c r="K114" s="175" t="s">
        <v>151</v>
      </c>
      <c r="L114" s="39"/>
      <c r="M114" s="180" t="s">
        <v>19</v>
      </c>
      <c r="N114" s="181" t="s">
        <v>43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152</v>
      </c>
      <c r="AT114" s="184" t="s">
        <v>147</v>
      </c>
      <c r="AU114" s="184" t="s">
        <v>82</v>
      </c>
      <c r="AY114" s="17" t="s">
        <v>145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80</v>
      </c>
      <c r="BK114" s="185">
        <f>ROUND(I114*H114,2)</f>
        <v>0</v>
      </c>
      <c r="BL114" s="17" t="s">
        <v>152</v>
      </c>
      <c r="BM114" s="184" t="s">
        <v>1629</v>
      </c>
    </row>
    <row r="115" spans="1:47" s="2" customFormat="1" ht="19.5">
      <c r="A115" s="34"/>
      <c r="B115" s="35"/>
      <c r="C115" s="36"/>
      <c r="D115" s="186" t="s">
        <v>154</v>
      </c>
      <c r="E115" s="36"/>
      <c r="F115" s="187" t="s">
        <v>325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154</v>
      </c>
      <c r="AU115" s="17" t="s">
        <v>82</v>
      </c>
    </row>
    <row r="116" spans="2:51" s="13" customFormat="1" ht="11.25">
      <c r="B116" s="192"/>
      <c r="C116" s="193"/>
      <c r="D116" s="186" t="s">
        <v>158</v>
      </c>
      <c r="E116" s="194" t="s">
        <v>19</v>
      </c>
      <c r="F116" s="195" t="s">
        <v>1630</v>
      </c>
      <c r="G116" s="193"/>
      <c r="H116" s="196">
        <v>9883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158</v>
      </c>
      <c r="AU116" s="202" t="s">
        <v>82</v>
      </c>
      <c r="AV116" s="13" t="s">
        <v>82</v>
      </c>
      <c r="AW116" s="13" t="s">
        <v>33</v>
      </c>
      <c r="AX116" s="13" t="s">
        <v>72</v>
      </c>
      <c r="AY116" s="202" t="s">
        <v>145</v>
      </c>
    </row>
    <row r="117" spans="2:51" s="13" customFormat="1" ht="11.25">
      <c r="B117" s="192"/>
      <c r="C117" s="193"/>
      <c r="D117" s="186" t="s">
        <v>158</v>
      </c>
      <c r="E117" s="193"/>
      <c r="F117" s="195" t="s">
        <v>1631</v>
      </c>
      <c r="G117" s="193"/>
      <c r="H117" s="196">
        <v>17789.4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82</v>
      </c>
      <c r="AV117" s="13" t="s">
        <v>82</v>
      </c>
      <c r="AW117" s="13" t="s">
        <v>4</v>
      </c>
      <c r="AX117" s="13" t="s">
        <v>80</v>
      </c>
      <c r="AY117" s="202" t="s">
        <v>145</v>
      </c>
    </row>
    <row r="118" spans="2:63" s="12" customFormat="1" ht="22.9" customHeight="1">
      <c r="B118" s="157"/>
      <c r="C118" s="158"/>
      <c r="D118" s="159" t="s">
        <v>71</v>
      </c>
      <c r="E118" s="171" t="s">
        <v>303</v>
      </c>
      <c r="F118" s="171" t="s">
        <v>304</v>
      </c>
      <c r="G118" s="158"/>
      <c r="H118" s="158"/>
      <c r="I118" s="161"/>
      <c r="J118" s="172">
        <f>BK118</f>
        <v>0</v>
      </c>
      <c r="K118" s="158"/>
      <c r="L118" s="163"/>
      <c r="M118" s="164"/>
      <c r="N118" s="165"/>
      <c r="O118" s="165"/>
      <c r="P118" s="166">
        <f>SUM(P119:P138)</f>
        <v>0</v>
      </c>
      <c r="Q118" s="165"/>
      <c r="R118" s="166">
        <f>SUM(R119:R138)</f>
        <v>0</v>
      </c>
      <c r="S118" s="165"/>
      <c r="T118" s="167">
        <f>SUM(T119:T138)</f>
        <v>0</v>
      </c>
      <c r="AR118" s="168" t="s">
        <v>80</v>
      </c>
      <c r="AT118" s="169" t="s">
        <v>71</v>
      </c>
      <c r="AU118" s="169" t="s">
        <v>80</v>
      </c>
      <c r="AY118" s="168" t="s">
        <v>145</v>
      </c>
      <c r="BK118" s="170">
        <f>SUM(BK119:BK138)</f>
        <v>0</v>
      </c>
    </row>
    <row r="119" spans="1:65" s="2" customFormat="1" ht="24.2" customHeight="1">
      <c r="A119" s="34"/>
      <c r="B119" s="35"/>
      <c r="C119" s="173" t="s">
        <v>220</v>
      </c>
      <c r="D119" s="173" t="s">
        <v>147</v>
      </c>
      <c r="E119" s="174" t="s">
        <v>1632</v>
      </c>
      <c r="F119" s="175" t="s">
        <v>1633</v>
      </c>
      <c r="G119" s="176" t="s">
        <v>308</v>
      </c>
      <c r="H119" s="177">
        <v>10048.72</v>
      </c>
      <c r="I119" s="178"/>
      <c r="J119" s="179">
        <f>ROUND(I119*H119,2)</f>
        <v>0</v>
      </c>
      <c r="K119" s="175" t="s">
        <v>19</v>
      </c>
      <c r="L119" s="39"/>
      <c r="M119" s="180" t="s">
        <v>19</v>
      </c>
      <c r="N119" s="181" t="s">
        <v>43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152</v>
      </c>
      <c r="AT119" s="184" t="s">
        <v>147</v>
      </c>
      <c r="AU119" s="184" t="s">
        <v>82</v>
      </c>
      <c r="AY119" s="17" t="s">
        <v>145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80</v>
      </c>
      <c r="BK119" s="185">
        <f>ROUND(I119*H119,2)</f>
        <v>0</v>
      </c>
      <c r="BL119" s="17" t="s">
        <v>152</v>
      </c>
      <c r="BM119" s="184" t="s">
        <v>1634</v>
      </c>
    </row>
    <row r="120" spans="1:47" s="2" customFormat="1" ht="19.5">
      <c r="A120" s="34"/>
      <c r="B120" s="35"/>
      <c r="C120" s="36"/>
      <c r="D120" s="186" t="s">
        <v>154</v>
      </c>
      <c r="E120" s="36"/>
      <c r="F120" s="187" t="s">
        <v>1635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154</v>
      </c>
      <c r="AU120" s="17" t="s">
        <v>82</v>
      </c>
    </row>
    <row r="121" spans="1:47" s="2" customFormat="1" ht="19.5">
      <c r="A121" s="34"/>
      <c r="B121" s="35"/>
      <c r="C121" s="36"/>
      <c r="D121" s="186" t="s">
        <v>156</v>
      </c>
      <c r="E121" s="36"/>
      <c r="F121" s="191" t="s">
        <v>1596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156</v>
      </c>
      <c r="AU121" s="17" t="s">
        <v>82</v>
      </c>
    </row>
    <row r="122" spans="2:51" s="13" customFormat="1" ht="11.25">
      <c r="B122" s="192"/>
      <c r="C122" s="193"/>
      <c r="D122" s="186" t="s">
        <v>158</v>
      </c>
      <c r="E122" s="194" t="s">
        <v>19</v>
      </c>
      <c r="F122" s="195" t="s">
        <v>1636</v>
      </c>
      <c r="G122" s="193"/>
      <c r="H122" s="196">
        <v>10048.72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158</v>
      </c>
      <c r="AU122" s="202" t="s">
        <v>82</v>
      </c>
      <c r="AV122" s="13" t="s">
        <v>82</v>
      </c>
      <c r="AW122" s="13" t="s">
        <v>33</v>
      </c>
      <c r="AX122" s="13" t="s">
        <v>72</v>
      </c>
      <c r="AY122" s="202" t="s">
        <v>145</v>
      </c>
    </row>
    <row r="123" spans="1:65" s="2" customFormat="1" ht="14.45" customHeight="1">
      <c r="A123" s="34"/>
      <c r="B123" s="35"/>
      <c r="C123" s="173" t="s">
        <v>226</v>
      </c>
      <c r="D123" s="173" t="s">
        <v>147</v>
      </c>
      <c r="E123" s="174" t="s">
        <v>306</v>
      </c>
      <c r="F123" s="175" t="s">
        <v>307</v>
      </c>
      <c r="G123" s="176" t="s">
        <v>308</v>
      </c>
      <c r="H123" s="177">
        <v>82.65</v>
      </c>
      <c r="I123" s="178"/>
      <c r="J123" s="179">
        <f>ROUND(I123*H123,2)</f>
        <v>0</v>
      </c>
      <c r="K123" s="175" t="s">
        <v>19</v>
      </c>
      <c r="L123" s="39"/>
      <c r="M123" s="180" t="s">
        <v>19</v>
      </c>
      <c r="N123" s="181" t="s">
        <v>43</v>
      </c>
      <c r="O123" s="64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4" t="s">
        <v>152</v>
      </c>
      <c r="AT123" s="184" t="s">
        <v>147</v>
      </c>
      <c r="AU123" s="184" t="s">
        <v>82</v>
      </c>
      <c r="AY123" s="17" t="s">
        <v>145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7" t="s">
        <v>80</v>
      </c>
      <c r="BK123" s="185">
        <f>ROUND(I123*H123,2)</f>
        <v>0</v>
      </c>
      <c r="BL123" s="17" t="s">
        <v>152</v>
      </c>
      <c r="BM123" s="184" t="s">
        <v>1637</v>
      </c>
    </row>
    <row r="124" spans="1:47" s="2" customFormat="1" ht="19.5">
      <c r="A124" s="34"/>
      <c r="B124" s="35"/>
      <c r="C124" s="36"/>
      <c r="D124" s="186" t="s">
        <v>154</v>
      </c>
      <c r="E124" s="36"/>
      <c r="F124" s="187" t="s">
        <v>310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154</v>
      </c>
      <c r="AU124" s="17" t="s">
        <v>82</v>
      </c>
    </row>
    <row r="125" spans="2:51" s="13" customFormat="1" ht="11.25">
      <c r="B125" s="192"/>
      <c r="C125" s="193"/>
      <c r="D125" s="186" t="s">
        <v>158</v>
      </c>
      <c r="E125" s="194" t="s">
        <v>19</v>
      </c>
      <c r="F125" s="195" t="s">
        <v>1638</v>
      </c>
      <c r="G125" s="193"/>
      <c r="H125" s="196">
        <v>82.65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82</v>
      </c>
      <c r="AV125" s="13" t="s">
        <v>82</v>
      </c>
      <c r="AW125" s="13" t="s">
        <v>33</v>
      </c>
      <c r="AX125" s="13" t="s">
        <v>72</v>
      </c>
      <c r="AY125" s="202" t="s">
        <v>145</v>
      </c>
    </row>
    <row r="126" spans="1:65" s="2" customFormat="1" ht="14.45" customHeight="1">
      <c r="A126" s="34"/>
      <c r="B126" s="35"/>
      <c r="C126" s="173" t="s">
        <v>232</v>
      </c>
      <c r="D126" s="173" t="s">
        <v>147</v>
      </c>
      <c r="E126" s="174" t="s">
        <v>697</v>
      </c>
      <c r="F126" s="175" t="s">
        <v>698</v>
      </c>
      <c r="G126" s="176" t="s">
        <v>308</v>
      </c>
      <c r="H126" s="177">
        <v>8769.792</v>
      </c>
      <c r="I126" s="178"/>
      <c r="J126" s="179">
        <f>ROUND(I126*H126,2)</f>
        <v>0</v>
      </c>
      <c r="K126" s="175" t="s">
        <v>19</v>
      </c>
      <c r="L126" s="39"/>
      <c r="M126" s="180" t="s">
        <v>19</v>
      </c>
      <c r="N126" s="181" t="s">
        <v>43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152</v>
      </c>
      <c r="AT126" s="184" t="s">
        <v>147</v>
      </c>
      <c r="AU126" s="184" t="s">
        <v>82</v>
      </c>
      <c r="AY126" s="17" t="s">
        <v>145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80</v>
      </c>
      <c r="BK126" s="185">
        <f>ROUND(I126*H126,2)</f>
        <v>0</v>
      </c>
      <c r="BL126" s="17" t="s">
        <v>152</v>
      </c>
      <c r="BM126" s="184" t="s">
        <v>1639</v>
      </c>
    </row>
    <row r="127" spans="1:47" s="2" customFormat="1" ht="11.25">
      <c r="A127" s="34"/>
      <c r="B127" s="35"/>
      <c r="C127" s="36"/>
      <c r="D127" s="186" t="s">
        <v>154</v>
      </c>
      <c r="E127" s="36"/>
      <c r="F127" s="187" t="s">
        <v>1640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154</v>
      </c>
      <c r="AU127" s="17" t="s">
        <v>82</v>
      </c>
    </row>
    <row r="128" spans="1:47" s="2" customFormat="1" ht="19.5">
      <c r="A128" s="34"/>
      <c r="B128" s="35"/>
      <c r="C128" s="36"/>
      <c r="D128" s="186" t="s">
        <v>156</v>
      </c>
      <c r="E128" s="36"/>
      <c r="F128" s="191" t="s">
        <v>701</v>
      </c>
      <c r="G128" s="36"/>
      <c r="H128" s="36"/>
      <c r="I128" s="188"/>
      <c r="J128" s="36"/>
      <c r="K128" s="36"/>
      <c r="L128" s="39"/>
      <c r="M128" s="189"/>
      <c r="N128" s="190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156</v>
      </c>
      <c r="AU128" s="17" t="s">
        <v>82</v>
      </c>
    </row>
    <row r="129" spans="2:51" s="13" customFormat="1" ht="11.25">
      <c r="B129" s="192"/>
      <c r="C129" s="193"/>
      <c r="D129" s="186" t="s">
        <v>158</v>
      </c>
      <c r="E129" s="194" t="s">
        <v>19</v>
      </c>
      <c r="F129" s="195" t="s">
        <v>1641</v>
      </c>
      <c r="G129" s="193"/>
      <c r="H129" s="196">
        <v>8769.792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158</v>
      </c>
      <c r="AU129" s="202" t="s">
        <v>82</v>
      </c>
      <c r="AV129" s="13" t="s">
        <v>82</v>
      </c>
      <c r="AW129" s="13" t="s">
        <v>33</v>
      </c>
      <c r="AX129" s="13" t="s">
        <v>72</v>
      </c>
      <c r="AY129" s="202" t="s">
        <v>145</v>
      </c>
    </row>
    <row r="130" spans="1:65" s="2" customFormat="1" ht="14.45" customHeight="1">
      <c r="A130" s="34"/>
      <c r="B130" s="35"/>
      <c r="C130" s="173" t="s">
        <v>8</v>
      </c>
      <c r="D130" s="173" t="s">
        <v>147</v>
      </c>
      <c r="E130" s="174" t="s">
        <v>313</v>
      </c>
      <c r="F130" s="175" t="s">
        <v>314</v>
      </c>
      <c r="G130" s="176" t="s">
        <v>308</v>
      </c>
      <c r="H130" s="177">
        <v>7490.75</v>
      </c>
      <c r="I130" s="178"/>
      <c r="J130" s="179">
        <f>ROUND(I130*H130,2)</f>
        <v>0</v>
      </c>
      <c r="K130" s="175" t="s">
        <v>19</v>
      </c>
      <c r="L130" s="39"/>
      <c r="M130" s="180" t="s">
        <v>19</v>
      </c>
      <c r="N130" s="181" t="s">
        <v>43</v>
      </c>
      <c r="O130" s="64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4" t="s">
        <v>152</v>
      </c>
      <c r="AT130" s="184" t="s">
        <v>147</v>
      </c>
      <c r="AU130" s="184" t="s">
        <v>82</v>
      </c>
      <c r="AY130" s="17" t="s">
        <v>145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7" t="s">
        <v>80</v>
      </c>
      <c r="BK130" s="185">
        <f>ROUND(I130*H130,2)</f>
        <v>0</v>
      </c>
      <c r="BL130" s="17" t="s">
        <v>152</v>
      </c>
      <c r="BM130" s="184" t="s">
        <v>1642</v>
      </c>
    </row>
    <row r="131" spans="1:47" s="2" customFormat="1" ht="19.5">
      <c r="A131" s="34"/>
      <c r="B131" s="35"/>
      <c r="C131" s="36"/>
      <c r="D131" s="186" t="s">
        <v>154</v>
      </c>
      <c r="E131" s="36"/>
      <c r="F131" s="187" t="s">
        <v>316</v>
      </c>
      <c r="G131" s="36"/>
      <c r="H131" s="36"/>
      <c r="I131" s="188"/>
      <c r="J131" s="36"/>
      <c r="K131" s="36"/>
      <c r="L131" s="39"/>
      <c r="M131" s="189"/>
      <c r="N131" s="190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154</v>
      </c>
      <c r="AU131" s="17" t="s">
        <v>82</v>
      </c>
    </row>
    <row r="132" spans="2:51" s="13" customFormat="1" ht="11.25">
      <c r="B132" s="192"/>
      <c r="C132" s="193"/>
      <c r="D132" s="186" t="s">
        <v>158</v>
      </c>
      <c r="E132" s="194" t="s">
        <v>19</v>
      </c>
      <c r="F132" s="195" t="s">
        <v>1643</v>
      </c>
      <c r="G132" s="193"/>
      <c r="H132" s="196">
        <v>7490.75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158</v>
      </c>
      <c r="AU132" s="202" t="s">
        <v>82</v>
      </c>
      <c r="AV132" s="13" t="s">
        <v>82</v>
      </c>
      <c r="AW132" s="13" t="s">
        <v>33</v>
      </c>
      <c r="AX132" s="13" t="s">
        <v>72</v>
      </c>
      <c r="AY132" s="202" t="s">
        <v>145</v>
      </c>
    </row>
    <row r="133" spans="1:65" s="2" customFormat="1" ht="24.2" customHeight="1">
      <c r="A133" s="34"/>
      <c r="B133" s="35"/>
      <c r="C133" s="173" t="s">
        <v>241</v>
      </c>
      <c r="D133" s="173" t="s">
        <v>147</v>
      </c>
      <c r="E133" s="174" t="s">
        <v>1644</v>
      </c>
      <c r="F133" s="175" t="s">
        <v>1645</v>
      </c>
      <c r="G133" s="176" t="s">
        <v>308</v>
      </c>
      <c r="H133" s="177">
        <v>7490.75</v>
      </c>
      <c r="I133" s="178"/>
      <c r="J133" s="179">
        <f>ROUND(I133*H133,2)</f>
        <v>0</v>
      </c>
      <c r="K133" s="175" t="s">
        <v>151</v>
      </c>
      <c r="L133" s="39"/>
      <c r="M133" s="180" t="s">
        <v>19</v>
      </c>
      <c r="N133" s="181" t="s">
        <v>43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152</v>
      </c>
      <c r="AT133" s="184" t="s">
        <v>147</v>
      </c>
      <c r="AU133" s="184" t="s">
        <v>82</v>
      </c>
      <c r="AY133" s="17" t="s">
        <v>145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80</v>
      </c>
      <c r="BK133" s="185">
        <f>ROUND(I133*H133,2)</f>
        <v>0</v>
      </c>
      <c r="BL133" s="17" t="s">
        <v>152</v>
      </c>
      <c r="BM133" s="184" t="s">
        <v>1646</v>
      </c>
    </row>
    <row r="134" spans="1:47" s="2" customFormat="1" ht="19.5">
      <c r="A134" s="34"/>
      <c r="B134" s="35"/>
      <c r="C134" s="36"/>
      <c r="D134" s="186" t="s">
        <v>154</v>
      </c>
      <c r="E134" s="36"/>
      <c r="F134" s="187" t="s">
        <v>1647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154</v>
      </c>
      <c r="AU134" s="17" t="s">
        <v>82</v>
      </c>
    </row>
    <row r="135" spans="2:51" s="13" customFormat="1" ht="11.25">
      <c r="B135" s="192"/>
      <c r="C135" s="193"/>
      <c r="D135" s="186" t="s">
        <v>158</v>
      </c>
      <c r="E135" s="194" t="s">
        <v>19</v>
      </c>
      <c r="F135" s="195" t="s">
        <v>1643</v>
      </c>
      <c r="G135" s="193"/>
      <c r="H135" s="196">
        <v>7490.75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158</v>
      </c>
      <c r="AU135" s="202" t="s">
        <v>82</v>
      </c>
      <c r="AV135" s="13" t="s">
        <v>82</v>
      </c>
      <c r="AW135" s="13" t="s">
        <v>33</v>
      </c>
      <c r="AX135" s="13" t="s">
        <v>72</v>
      </c>
      <c r="AY135" s="202" t="s">
        <v>145</v>
      </c>
    </row>
    <row r="136" spans="1:65" s="2" customFormat="1" ht="24.2" customHeight="1">
      <c r="A136" s="34"/>
      <c r="B136" s="35"/>
      <c r="C136" s="173" t="s">
        <v>246</v>
      </c>
      <c r="D136" s="173" t="s">
        <v>147</v>
      </c>
      <c r="E136" s="174" t="s">
        <v>324</v>
      </c>
      <c r="F136" s="175" t="s">
        <v>325</v>
      </c>
      <c r="G136" s="176" t="s">
        <v>308</v>
      </c>
      <c r="H136" s="177">
        <v>82.65</v>
      </c>
      <c r="I136" s="178"/>
      <c r="J136" s="179">
        <f>ROUND(I136*H136,2)</f>
        <v>0</v>
      </c>
      <c r="K136" s="175" t="s">
        <v>151</v>
      </c>
      <c r="L136" s="39"/>
      <c r="M136" s="180" t="s">
        <v>19</v>
      </c>
      <c r="N136" s="181" t="s">
        <v>43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152</v>
      </c>
      <c r="AT136" s="184" t="s">
        <v>147</v>
      </c>
      <c r="AU136" s="184" t="s">
        <v>82</v>
      </c>
      <c r="AY136" s="17" t="s">
        <v>145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80</v>
      </c>
      <c r="BK136" s="185">
        <f>ROUND(I136*H136,2)</f>
        <v>0</v>
      </c>
      <c r="BL136" s="17" t="s">
        <v>152</v>
      </c>
      <c r="BM136" s="184" t="s">
        <v>1648</v>
      </c>
    </row>
    <row r="137" spans="1:47" s="2" customFormat="1" ht="19.5">
      <c r="A137" s="34"/>
      <c r="B137" s="35"/>
      <c r="C137" s="36"/>
      <c r="D137" s="186" t="s">
        <v>154</v>
      </c>
      <c r="E137" s="36"/>
      <c r="F137" s="187" t="s">
        <v>325</v>
      </c>
      <c r="G137" s="36"/>
      <c r="H137" s="36"/>
      <c r="I137" s="188"/>
      <c r="J137" s="36"/>
      <c r="K137" s="36"/>
      <c r="L137" s="39"/>
      <c r="M137" s="189"/>
      <c r="N137" s="190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154</v>
      </c>
      <c r="AU137" s="17" t="s">
        <v>82</v>
      </c>
    </row>
    <row r="138" spans="2:51" s="13" customFormat="1" ht="11.25">
      <c r="B138" s="192"/>
      <c r="C138" s="193"/>
      <c r="D138" s="186" t="s">
        <v>158</v>
      </c>
      <c r="E138" s="194" t="s">
        <v>19</v>
      </c>
      <c r="F138" s="195" t="s">
        <v>1638</v>
      </c>
      <c r="G138" s="193"/>
      <c r="H138" s="196">
        <v>82.65</v>
      </c>
      <c r="I138" s="197"/>
      <c r="J138" s="193"/>
      <c r="K138" s="193"/>
      <c r="L138" s="198"/>
      <c r="M138" s="227"/>
      <c r="N138" s="228"/>
      <c r="O138" s="228"/>
      <c r="P138" s="228"/>
      <c r="Q138" s="228"/>
      <c r="R138" s="228"/>
      <c r="S138" s="228"/>
      <c r="T138" s="229"/>
      <c r="AT138" s="202" t="s">
        <v>158</v>
      </c>
      <c r="AU138" s="202" t="s">
        <v>82</v>
      </c>
      <c r="AV138" s="13" t="s">
        <v>82</v>
      </c>
      <c r="AW138" s="13" t="s">
        <v>33</v>
      </c>
      <c r="AX138" s="13" t="s">
        <v>72</v>
      </c>
      <c r="AY138" s="202" t="s">
        <v>145</v>
      </c>
    </row>
    <row r="139" spans="1:31" s="2" customFormat="1" ht="6.95" customHeight="1">
      <c r="A139" s="34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OGTdt/3fLT9Vk/yuBaAcSiFzalU1DMrL9p+OwZpd2RQMRe2MT9S6K5gDU+qt4DgZsx6Ie7rbrTcImCvboWgK9g==" saltValue="whAoJLpfn+9bQc/F1ZHc2Z1hchFxyVD4AiqB8YuU/g/xUqjBwsOhEFHrdwldn+vpbMCpu1LqeUNAG3Gu+D7pig==" spinCount="100000" sheet="1" objects="1" scenarios="1" formatColumns="0" formatRows="0" autoFilter="0"/>
  <autoFilter ref="C81:K13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100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1649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ROUND((SUM(BE82:BE130)),2)</f>
        <v>0</v>
      </c>
      <c r="G33" s="34"/>
      <c r="H33" s="34"/>
      <c r="I33" s="118">
        <v>0.21</v>
      </c>
      <c r="J33" s="117">
        <f>ROUND(((SUM(BE82:BE130))*I33),2)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ROUND((SUM(BF82:BF130)),2)</f>
        <v>0</v>
      </c>
      <c r="G34" s="34"/>
      <c r="H34" s="34"/>
      <c r="I34" s="118">
        <v>0.15</v>
      </c>
      <c r="J34" s="117">
        <f>ROUND(((SUM(BF82:BF130))*I34),2)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ROUND((SUM(BG82:BG130)),2)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ROUND((SUM(BH82:BH130)),2)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ROUND((SUM(BI82:BI130)),2)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101.801 - Komunikace – Skrývka ornice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J83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J84</f>
        <v>0</v>
      </c>
      <c r="K61" s="141"/>
      <c r="L61" s="145"/>
    </row>
    <row r="62" spans="2:12" s="10" customFormat="1" ht="19.9" customHeight="1">
      <c r="B62" s="140"/>
      <c r="C62" s="141"/>
      <c r="D62" s="142" t="s">
        <v>129</v>
      </c>
      <c r="E62" s="143"/>
      <c r="F62" s="143"/>
      <c r="G62" s="143"/>
      <c r="H62" s="143"/>
      <c r="I62" s="143"/>
      <c r="J62" s="144">
        <f>J128</f>
        <v>0</v>
      </c>
      <c r="K62" s="141"/>
      <c r="L62" s="145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130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360" t="str">
        <f>E7</f>
        <v>Přeložka silnice II/187 – Číhaň - Kolinec</v>
      </c>
      <c r="F72" s="361"/>
      <c r="G72" s="361"/>
      <c r="H72" s="361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117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17" t="str">
        <f>E9</f>
        <v>SO 101.801 - Komunikace – Skrývka ornice</v>
      </c>
      <c r="F74" s="362"/>
      <c r="G74" s="362"/>
      <c r="H74" s="362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21</v>
      </c>
      <c r="D76" s="36"/>
      <c r="E76" s="36"/>
      <c r="F76" s="27" t="str">
        <f>F12</f>
        <v>mezi obcemi Číhaň – Kolinec</v>
      </c>
      <c r="G76" s="36"/>
      <c r="H76" s="36"/>
      <c r="I76" s="29" t="s">
        <v>23</v>
      </c>
      <c r="J76" s="59" t="str">
        <f>IF(J12="","",J12)</f>
        <v>31. 1. 2020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25</v>
      </c>
      <c r="D78" s="36"/>
      <c r="E78" s="36"/>
      <c r="F78" s="27" t="str">
        <f>E15</f>
        <v>SÚS Plzeňského kraje</v>
      </c>
      <c r="G78" s="36"/>
      <c r="H78" s="36"/>
      <c r="I78" s="29" t="s">
        <v>31</v>
      </c>
      <c r="J78" s="32" t="str">
        <f>E21</f>
        <v>VIN Consult, s. r. o.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29</v>
      </c>
      <c r="D79" s="36"/>
      <c r="E79" s="36"/>
      <c r="F79" s="27" t="str">
        <f>IF(E18="","",E18)</f>
        <v>Vyplň údaj</v>
      </c>
      <c r="G79" s="36"/>
      <c r="H79" s="36"/>
      <c r="I79" s="29" t="s">
        <v>34</v>
      </c>
      <c r="J79" s="32" t="str">
        <f>E24</f>
        <v xml:space="preserve"> 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6"/>
      <c r="B81" s="147"/>
      <c r="C81" s="148" t="s">
        <v>131</v>
      </c>
      <c r="D81" s="149" t="s">
        <v>57</v>
      </c>
      <c r="E81" s="149" t="s">
        <v>53</v>
      </c>
      <c r="F81" s="149" t="s">
        <v>54</v>
      </c>
      <c r="G81" s="149" t="s">
        <v>132</v>
      </c>
      <c r="H81" s="149" t="s">
        <v>133</v>
      </c>
      <c r="I81" s="149" t="s">
        <v>134</v>
      </c>
      <c r="J81" s="149" t="s">
        <v>122</v>
      </c>
      <c r="K81" s="150" t="s">
        <v>135</v>
      </c>
      <c r="L81" s="151"/>
      <c r="M81" s="68" t="s">
        <v>19</v>
      </c>
      <c r="N81" s="69" t="s">
        <v>42</v>
      </c>
      <c r="O81" s="69" t="s">
        <v>136</v>
      </c>
      <c r="P81" s="69" t="s">
        <v>137</v>
      </c>
      <c r="Q81" s="69" t="s">
        <v>138</v>
      </c>
      <c r="R81" s="69" t="s">
        <v>139</v>
      </c>
      <c r="S81" s="69" t="s">
        <v>140</v>
      </c>
      <c r="T81" s="70" t="s">
        <v>141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63" s="2" customFormat="1" ht="22.9" customHeight="1">
      <c r="A82" s="34"/>
      <c r="B82" s="35"/>
      <c r="C82" s="75" t="s">
        <v>142</v>
      </c>
      <c r="D82" s="36"/>
      <c r="E82" s="36"/>
      <c r="F82" s="36"/>
      <c r="G82" s="36"/>
      <c r="H82" s="36"/>
      <c r="I82" s="36"/>
      <c r="J82" s="152">
        <f>BK82</f>
        <v>0</v>
      </c>
      <c r="K82" s="36"/>
      <c r="L82" s="39"/>
      <c r="M82" s="71"/>
      <c r="N82" s="153"/>
      <c r="O82" s="72"/>
      <c r="P82" s="154">
        <f>P83</f>
        <v>0</v>
      </c>
      <c r="Q82" s="72"/>
      <c r="R82" s="154">
        <f>R83</f>
        <v>18.93996</v>
      </c>
      <c r="S82" s="72"/>
      <c r="T82" s="155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71</v>
      </c>
      <c r="AU82" s="17" t="s">
        <v>123</v>
      </c>
      <c r="BK82" s="156">
        <f>BK83</f>
        <v>0</v>
      </c>
    </row>
    <row r="83" spans="2:63" s="12" customFormat="1" ht="25.9" customHeight="1">
      <c r="B83" s="157"/>
      <c r="C83" s="158"/>
      <c r="D83" s="159" t="s">
        <v>71</v>
      </c>
      <c r="E83" s="160" t="s">
        <v>143</v>
      </c>
      <c r="F83" s="160" t="s">
        <v>144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P84+P128</f>
        <v>0</v>
      </c>
      <c r="Q83" s="165"/>
      <c r="R83" s="166">
        <f>R84+R128</f>
        <v>18.93996</v>
      </c>
      <c r="S83" s="165"/>
      <c r="T83" s="167">
        <f>T84+T128</f>
        <v>0</v>
      </c>
      <c r="AR83" s="168" t="s">
        <v>80</v>
      </c>
      <c r="AT83" s="169" t="s">
        <v>71</v>
      </c>
      <c r="AU83" s="169" t="s">
        <v>72</v>
      </c>
      <c r="AY83" s="168" t="s">
        <v>145</v>
      </c>
      <c r="BK83" s="170">
        <f>BK84+BK128</f>
        <v>0</v>
      </c>
    </row>
    <row r="84" spans="2:63" s="12" customFormat="1" ht="22.9" customHeight="1">
      <c r="B84" s="157"/>
      <c r="C84" s="158"/>
      <c r="D84" s="159" t="s">
        <v>71</v>
      </c>
      <c r="E84" s="171" t="s">
        <v>80</v>
      </c>
      <c r="F84" s="171" t="s">
        <v>146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SUM(P85:P127)</f>
        <v>0</v>
      </c>
      <c r="Q84" s="165"/>
      <c r="R84" s="166">
        <f>SUM(R85:R127)</f>
        <v>18.93996</v>
      </c>
      <c r="S84" s="165"/>
      <c r="T84" s="167">
        <f>SUM(T85:T127)</f>
        <v>0</v>
      </c>
      <c r="AR84" s="168" t="s">
        <v>80</v>
      </c>
      <c r="AT84" s="169" t="s">
        <v>71</v>
      </c>
      <c r="AU84" s="169" t="s">
        <v>80</v>
      </c>
      <c r="AY84" s="168" t="s">
        <v>145</v>
      </c>
      <c r="BK84" s="170">
        <f>SUM(BK85:BK127)</f>
        <v>0</v>
      </c>
    </row>
    <row r="85" spans="1:65" s="2" customFormat="1" ht="14.45" customHeight="1">
      <c r="A85" s="34"/>
      <c r="B85" s="35"/>
      <c r="C85" s="173" t="s">
        <v>80</v>
      </c>
      <c r="D85" s="173" t="s">
        <v>147</v>
      </c>
      <c r="E85" s="174" t="s">
        <v>1650</v>
      </c>
      <c r="F85" s="175" t="s">
        <v>1651</v>
      </c>
      <c r="G85" s="176" t="s">
        <v>352</v>
      </c>
      <c r="H85" s="177">
        <v>18542.8</v>
      </c>
      <c r="I85" s="178"/>
      <c r="J85" s="179">
        <f>ROUND(I85*H85,2)</f>
        <v>0</v>
      </c>
      <c r="K85" s="175" t="s">
        <v>151</v>
      </c>
      <c r="L85" s="39"/>
      <c r="M85" s="180" t="s">
        <v>19</v>
      </c>
      <c r="N85" s="181" t="s">
        <v>43</v>
      </c>
      <c r="O85" s="64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4" t="s">
        <v>152</v>
      </c>
      <c r="AT85" s="184" t="s">
        <v>147</v>
      </c>
      <c r="AU85" s="184" t="s">
        <v>82</v>
      </c>
      <c r="AY85" s="17" t="s">
        <v>145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7" t="s">
        <v>80</v>
      </c>
      <c r="BK85" s="185">
        <f>ROUND(I85*H85,2)</f>
        <v>0</v>
      </c>
      <c r="BL85" s="17" t="s">
        <v>152</v>
      </c>
      <c r="BM85" s="184" t="s">
        <v>1652</v>
      </c>
    </row>
    <row r="86" spans="1:47" s="2" customFormat="1" ht="11.25">
      <c r="A86" s="34"/>
      <c r="B86" s="35"/>
      <c r="C86" s="36"/>
      <c r="D86" s="186" t="s">
        <v>154</v>
      </c>
      <c r="E86" s="36"/>
      <c r="F86" s="187" t="s">
        <v>1653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154</v>
      </c>
      <c r="AU86" s="17" t="s">
        <v>82</v>
      </c>
    </row>
    <row r="87" spans="2:51" s="13" customFormat="1" ht="11.25">
      <c r="B87" s="192"/>
      <c r="C87" s="193"/>
      <c r="D87" s="186" t="s">
        <v>158</v>
      </c>
      <c r="E87" s="194" t="s">
        <v>19</v>
      </c>
      <c r="F87" s="195" t="s">
        <v>1654</v>
      </c>
      <c r="G87" s="193"/>
      <c r="H87" s="196">
        <v>2004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158</v>
      </c>
      <c r="AU87" s="202" t="s">
        <v>82</v>
      </c>
      <c r="AV87" s="13" t="s">
        <v>82</v>
      </c>
      <c r="AW87" s="13" t="s">
        <v>33</v>
      </c>
      <c r="AX87" s="13" t="s">
        <v>72</v>
      </c>
      <c r="AY87" s="202" t="s">
        <v>145</v>
      </c>
    </row>
    <row r="88" spans="2:51" s="13" customFormat="1" ht="11.25">
      <c r="B88" s="192"/>
      <c r="C88" s="193"/>
      <c r="D88" s="186" t="s">
        <v>158</v>
      </c>
      <c r="E88" s="194" t="s">
        <v>19</v>
      </c>
      <c r="F88" s="195" t="s">
        <v>1655</v>
      </c>
      <c r="G88" s="193"/>
      <c r="H88" s="196">
        <v>15258.8</v>
      </c>
      <c r="I88" s="197"/>
      <c r="J88" s="193"/>
      <c r="K88" s="193"/>
      <c r="L88" s="198"/>
      <c r="M88" s="199"/>
      <c r="N88" s="200"/>
      <c r="O88" s="200"/>
      <c r="P88" s="200"/>
      <c r="Q88" s="200"/>
      <c r="R88" s="200"/>
      <c r="S88" s="200"/>
      <c r="T88" s="201"/>
      <c r="AT88" s="202" t="s">
        <v>158</v>
      </c>
      <c r="AU88" s="202" t="s">
        <v>82</v>
      </c>
      <c r="AV88" s="13" t="s">
        <v>82</v>
      </c>
      <c r="AW88" s="13" t="s">
        <v>33</v>
      </c>
      <c r="AX88" s="13" t="s">
        <v>72</v>
      </c>
      <c r="AY88" s="202" t="s">
        <v>145</v>
      </c>
    </row>
    <row r="89" spans="2:51" s="13" customFormat="1" ht="11.25">
      <c r="B89" s="192"/>
      <c r="C89" s="193"/>
      <c r="D89" s="186" t="s">
        <v>158</v>
      </c>
      <c r="E89" s="194" t="s">
        <v>19</v>
      </c>
      <c r="F89" s="195" t="s">
        <v>1656</v>
      </c>
      <c r="G89" s="193"/>
      <c r="H89" s="196">
        <v>1280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158</v>
      </c>
      <c r="AU89" s="202" t="s">
        <v>82</v>
      </c>
      <c r="AV89" s="13" t="s">
        <v>82</v>
      </c>
      <c r="AW89" s="13" t="s">
        <v>33</v>
      </c>
      <c r="AX89" s="13" t="s">
        <v>72</v>
      </c>
      <c r="AY89" s="202" t="s">
        <v>145</v>
      </c>
    </row>
    <row r="90" spans="1:65" s="2" customFormat="1" ht="14.45" customHeight="1">
      <c r="A90" s="34"/>
      <c r="B90" s="35"/>
      <c r="C90" s="173" t="s">
        <v>82</v>
      </c>
      <c r="D90" s="173" t="s">
        <v>147</v>
      </c>
      <c r="E90" s="174" t="s">
        <v>1657</v>
      </c>
      <c r="F90" s="175" t="s">
        <v>1658</v>
      </c>
      <c r="G90" s="176" t="s">
        <v>150</v>
      </c>
      <c r="H90" s="177">
        <v>8300</v>
      </c>
      <c r="I90" s="178"/>
      <c r="J90" s="179">
        <f>ROUND(I90*H90,2)</f>
        <v>0</v>
      </c>
      <c r="K90" s="175" t="s">
        <v>151</v>
      </c>
      <c r="L90" s="39"/>
      <c r="M90" s="180" t="s">
        <v>19</v>
      </c>
      <c r="N90" s="181" t="s">
        <v>43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152</v>
      </c>
      <c r="AT90" s="184" t="s">
        <v>147</v>
      </c>
      <c r="AU90" s="184" t="s">
        <v>82</v>
      </c>
      <c r="AY90" s="17" t="s">
        <v>145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80</v>
      </c>
      <c r="BK90" s="185">
        <f>ROUND(I90*H90,2)</f>
        <v>0</v>
      </c>
      <c r="BL90" s="17" t="s">
        <v>152</v>
      </c>
      <c r="BM90" s="184" t="s">
        <v>1659</v>
      </c>
    </row>
    <row r="91" spans="1:47" s="2" customFormat="1" ht="11.25">
      <c r="A91" s="34"/>
      <c r="B91" s="35"/>
      <c r="C91" s="36"/>
      <c r="D91" s="186" t="s">
        <v>154</v>
      </c>
      <c r="E91" s="36"/>
      <c r="F91" s="187" t="s">
        <v>1660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154</v>
      </c>
      <c r="AU91" s="17" t="s">
        <v>82</v>
      </c>
    </row>
    <row r="92" spans="2:51" s="13" customFormat="1" ht="11.25">
      <c r="B92" s="192"/>
      <c r="C92" s="193"/>
      <c r="D92" s="186" t="s">
        <v>158</v>
      </c>
      <c r="E92" s="194" t="s">
        <v>19</v>
      </c>
      <c r="F92" s="195" t="s">
        <v>1661</v>
      </c>
      <c r="G92" s="193"/>
      <c r="H92" s="196">
        <v>8300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158</v>
      </c>
      <c r="AU92" s="202" t="s">
        <v>82</v>
      </c>
      <c r="AV92" s="13" t="s">
        <v>82</v>
      </c>
      <c r="AW92" s="13" t="s">
        <v>33</v>
      </c>
      <c r="AX92" s="13" t="s">
        <v>72</v>
      </c>
      <c r="AY92" s="202" t="s">
        <v>145</v>
      </c>
    </row>
    <row r="93" spans="1:65" s="2" customFormat="1" ht="24.2" customHeight="1">
      <c r="A93" s="34"/>
      <c r="B93" s="35"/>
      <c r="C93" s="173" t="s">
        <v>165</v>
      </c>
      <c r="D93" s="173" t="s">
        <v>147</v>
      </c>
      <c r="E93" s="174" t="s">
        <v>356</v>
      </c>
      <c r="F93" s="175" t="s">
        <v>357</v>
      </c>
      <c r="G93" s="176" t="s">
        <v>352</v>
      </c>
      <c r="H93" s="177">
        <v>20546.8</v>
      </c>
      <c r="I93" s="178"/>
      <c r="J93" s="179">
        <f>ROUND(I93*H93,2)</f>
        <v>0</v>
      </c>
      <c r="K93" s="175" t="s">
        <v>19</v>
      </c>
      <c r="L93" s="39"/>
      <c r="M93" s="180" t="s">
        <v>19</v>
      </c>
      <c r="N93" s="181" t="s">
        <v>43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152</v>
      </c>
      <c r="AT93" s="184" t="s">
        <v>147</v>
      </c>
      <c r="AU93" s="184" t="s">
        <v>82</v>
      </c>
      <c r="AY93" s="17" t="s">
        <v>145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80</v>
      </c>
      <c r="BK93" s="185">
        <f>ROUND(I93*H93,2)</f>
        <v>0</v>
      </c>
      <c r="BL93" s="17" t="s">
        <v>152</v>
      </c>
      <c r="BM93" s="184" t="s">
        <v>1662</v>
      </c>
    </row>
    <row r="94" spans="1:47" s="2" customFormat="1" ht="19.5">
      <c r="A94" s="34"/>
      <c r="B94" s="35"/>
      <c r="C94" s="36"/>
      <c r="D94" s="186" t="s">
        <v>154</v>
      </c>
      <c r="E94" s="36"/>
      <c r="F94" s="187" t="s">
        <v>359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154</v>
      </c>
      <c r="AU94" s="17" t="s">
        <v>82</v>
      </c>
    </row>
    <row r="95" spans="1:47" s="2" customFormat="1" ht="58.5">
      <c r="A95" s="34"/>
      <c r="B95" s="35"/>
      <c r="C95" s="36"/>
      <c r="D95" s="186" t="s">
        <v>156</v>
      </c>
      <c r="E95" s="36"/>
      <c r="F95" s="191" t="s">
        <v>360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156</v>
      </c>
      <c r="AU95" s="17" t="s">
        <v>82</v>
      </c>
    </row>
    <row r="96" spans="2:51" s="13" customFormat="1" ht="11.25">
      <c r="B96" s="192"/>
      <c r="C96" s="193"/>
      <c r="D96" s="186" t="s">
        <v>158</v>
      </c>
      <c r="E96" s="194" t="s">
        <v>19</v>
      </c>
      <c r="F96" s="195" t="s">
        <v>1663</v>
      </c>
      <c r="G96" s="193"/>
      <c r="H96" s="196">
        <v>18542.8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158</v>
      </c>
      <c r="AU96" s="202" t="s">
        <v>82</v>
      </c>
      <c r="AV96" s="13" t="s">
        <v>82</v>
      </c>
      <c r="AW96" s="13" t="s">
        <v>33</v>
      </c>
      <c r="AX96" s="13" t="s">
        <v>72</v>
      </c>
      <c r="AY96" s="202" t="s">
        <v>145</v>
      </c>
    </row>
    <row r="97" spans="2:51" s="13" customFormat="1" ht="11.25">
      <c r="B97" s="192"/>
      <c r="C97" s="193"/>
      <c r="D97" s="186" t="s">
        <v>158</v>
      </c>
      <c r="E97" s="194" t="s">
        <v>19</v>
      </c>
      <c r="F97" s="195" t="s">
        <v>1664</v>
      </c>
      <c r="G97" s="193"/>
      <c r="H97" s="196">
        <v>2004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158</v>
      </c>
      <c r="AU97" s="202" t="s">
        <v>82</v>
      </c>
      <c r="AV97" s="13" t="s">
        <v>82</v>
      </c>
      <c r="AW97" s="13" t="s">
        <v>33</v>
      </c>
      <c r="AX97" s="13" t="s">
        <v>72</v>
      </c>
      <c r="AY97" s="202" t="s">
        <v>145</v>
      </c>
    </row>
    <row r="98" spans="1:65" s="2" customFormat="1" ht="14.45" customHeight="1">
      <c r="A98" s="34"/>
      <c r="B98" s="35"/>
      <c r="C98" s="173" t="s">
        <v>152</v>
      </c>
      <c r="D98" s="173" t="s">
        <v>147</v>
      </c>
      <c r="E98" s="174" t="s">
        <v>367</v>
      </c>
      <c r="F98" s="175" t="s">
        <v>368</v>
      </c>
      <c r="G98" s="176" t="s">
        <v>352</v>
      </c>
      <c r="H98" s="177">
        <v>2004</v>
      </c>
      <c r="I98" s="178"/>
      <c r="J98" s="179">
        <f>ROUND(I98*H98,2)</f>
        <v>0</v>
      </c>
      <c r="K98" s="175" t="s">
        <v>151</v>
      </c>
      <c r="L98" s="39"/>
      <c r="M98" s="180" t="s">
        <v>19</v>
      </c>
      <c r="N98" s="181" t="s">
        <v>43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152</v>
      </c>
      <c r="AT98" s="184" t="s">
        <v>147</v>
      </c>
      <c r="AU98" s="184" t="s">
        <v>82</v>
      </c>
      <c r="AY98" s="17" t="s">
        <v>145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80</v>
      </c>
      <c r="BK98" s="185">
        <f>ROUND(I98*H98,2)</f>
        <v>0</v>
      </c>
      <c r="BL98" s="17" t="s">
        <v>152</v>
      </c>
      <c r="BM98" s="184" t="s">
        <v>1665</v>
      </c>
    </row>
    <row r="99" spans="1:47" s="2" customFormat="1" ht="19.5">
      <c r="A99" s="34"/>
      <c r="B99" s="35"/>
      <c r="C99" s="36"/>
      <c r="D99" s="186" t="s">
        <v>154</v>
      </c>
      <c r="E99" s="36"/>
      <c r="F99" s="187" t="s">
        <v>370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154</v>
      </c>
      <c r="AU99" s="17" t="s">
        <v>82</v>
      </c>
    </row>
    <row r="100" spans="2:51" s="13" customFormat="1" ht="11.25">
      <c r="B100" s="192"/>
      <c r="C100" s="193"/>
      <c r="D100" s="186" t="s">
        <v>158</v>
      </c>
      <c r="E100" s="194" t="s">
        <v>19</v>
      </c>
      <c r="F100" s="195" t="s">
        <v>1664</v>
      </c>
      <c r="G100" s="193"/>
      <c r="H100" s="196">
        <v>2004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158</v>
      </c>
      <c r="AU100" s="202" t="s">
        <v>82</v>
      </c>
      <c r="AV100" s="13" t="s">
        <v>82</v>
      </c>
      <c r="AW100" s="13" t="s">
        <v>33</v>
      </c>
      <c r="AX100" s="13" t="s">
        <v>72</v>
      </c>
      <c r="AY100" s="202" t="s">
        <v>145</v>
      </c>
    </row>
    <row r="101" spans="1:65" s="2" customFormat="1" ht="14.45" customHeight="1">
      <c r="A101" s="34"/>
      <c r="B101" s="35"/>
      <c r="C101" s="173" t="s">
        <v>178</v>
      </c>
      <c r="D101" s="173" t="s">
        <v>147</v>
      </c>
      <c r="E101" s="174" t="s">
        <v>1666</v>
      </c>
      <c r="F101" s="175" t="s">
        <v>1667</v>
      </c>
      <c r="G101" s="176" t="s">
        <v>150</v>
      </c>
      <c r="H101" s="177">
        <v>18320</v>
      </c>
      <c r="I101" s="178"/>
      <c r="J101" s="179">
        <f>ROUND(I101*H101,2)</f>
        <v>0</v>
      </c>
      <c r="K101" s="175" t="s">
        <v>151</v>
      </c>
      <c r="L101" s="39"/>
      <c r="M101" s="180" t="s">
        <v>19</v>
      </c>
      <c r="N101" s="181" t="s">
        <v>43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152</v>
      </c>
      <c r="AT101" s="184" t="s">
        <v>147</v>
      </c>
      <c r="AU101" s="184" t="s">
        <v>82</v>
      </c>
      <c r="AY101" s="17" t="s">
        <v>145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80</v>
      </c>
      <c r="BK101" s="185">
        <f>ROUND(I101*H101,2)</f>
        <v>0</v>
      </c>
      <c r="BL101" s="17" t="s">
        <v>152</v>
      </c>
      <c r="BM101" s="184" t="s">
        <v>1668</v>
      </c>
    </row>
    <row r="102" spans="1:47" s="2" customFormat="1" ht="19.5">
      <c r="A102" s="34"/>
      <c r="B102" s="35"/>
      <c r="C102" s="36"/>
      <c r="D102" s="186" t="s">
        <v>154</v>
      </c>
      <c r="E102" s="36"/>
      <c r="F102" s="187" t="s">
        <v>1669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154</v>
      </c>
      <c r="AU102" s="17" t="s">
        <v>82</v>
      </c>
    </row>
    <row r="103" spans="2:51" s="13" customFormat="1" ht="11.25">
      <c r="B103" s="192"/>
      <c r="C103" s="193"/>
      <c r="D103" s="186" t="s">
        <v>158</v>
      </c>
      <c r="E103" s="194" t="s">
        <v>19</v>
      </c>
      <c r="F103" s="195" t="s">
        <v>1670</v>
      </c>
      <c r="G103" s="193"/>
      <c r="H103" s="196">
        <v>10020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158</v>
      </c>
      <c r="AU103" s="202" t="s">
        <v>82</v>
      </c>
      <c r="AV103" s="13" t="s">
        <v>82</v>
      </c>
      <c r="AW103" s="13" t="s">
        <v>33</v>
      </c>
      <c r="AX103" s="13" t="s">
        <v>72</v>
      </c>
      <c r="AY103" s="202" t="s">
        <v>145</v>
      </c>
    </row>
    <row r="104" spans="2:51" s="13" customFormat="1" ht="11.25">
      <c r="B104" s="192"/>
      <c r="C104" s="193"/>
      <c r="D104" s="186" t="s">
        <v>158</v>
      </c>
      <c r="E104" s="194" t="s">
        <v>19</v>
      </c>
      <c r="F104" s="195" t="s">
        <v>1671</v>
      </c>
      <c r="G104" s="193"/>
      <c r="H104" s="196">
        <v>8300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158</v>
      </c>
      <c r="AU104" s="202" t="s">
        <v>82</v>
      </c>
      <c r="AV104" s="13" t="s">
        <v>82</v>
      </c>
      <c r="AW104" s="13" t="s">
        <v>33</v>
      </c>
      <c r="AX104" s="13" t="s">
        <v>72</v>
      </c>
      <c r="AY104" s="202" t="s">
        <v>145</v>
      </c>
    </row>
    <row r="105" spans="1:65" s="2" customFormat="1" ht="14.45" customHeight="1">
      <c r="A105" s="34"/>
      <c r="B105" s="35"/>
      <c r="C105" s="173" t="s">
        <v>184</v>
      </c>
      <c r="D105" s="173" t="s">
        <v>147</v>
      </c>
      <c r="E105" s="174" t="s">
        <v>1672</v>
      </c>
      <c r="F105" s="175" t="s">
        <v>388</v>
      </c>
      <c r="G105" s="176" t="s">
        <v>150</v>
      </c>
      <c r="H105" s="177">
        <v>14820</v>
      </c>
      <c r="I105" s="178"/>
      <c r="J105" s="179">
        <f>ROUND(I105*H105,2)</f>
        <v>0</v>
      </c>
      <c r="K105" s="175" t="s">
        <v>151</v>
      </c>
      <c r="L105" s="39"/>
      <c r="M105" s="180" t="s">
        <v>19</v>
      </c>
      <c r="N105" s="181" t="s">
        <v>43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152</v>
      </c>
      <c r="AT105" s="184" t="s">
        <v>147</v>
      </c>
      <c r="AU105" s="184" t="s">
        <v>82</v>
      </c>
      <c r="AY105" s="17" t="s">
        <v>145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80</v>
      </c>
      <c r="BK105" s="185">
        <f>ROUND(I105*H105,2)</f>
        <v>0</v>
      </c>
      <c r="BL105" s="17" t="s">
        <v>152</v>
      </c>
      <c r="BM105" s="184" t="s">
        <v>1673</v>
      </c>
    </row>
    <row r="106" spans="1:47" s="2" customFormat="1" ht="11.25">
      <c r="A106" s="34"/>
      <c r="B106" s="35"/>
      <c r="C106" s="36"/>
      <c r="D106" s="186" t="s">
        <v>154</v>
      </c>
      <c r="E106" s="36"/>
      <c r="F106" s="187" t="s">
        <v>390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154</v>
      </c>
      <c r="AU106" s="17" t="s">
        <v>82</v>
      </c>
    </row>
    <row r="107" spans="2:51" s="13" customFormat="1" ht="11.25">
      <c r="B107" s="192"/>
      <c r="C107" s="193"/>
      <c r="D107" s="186" t="s">
        <v>158</v>
      </c>
      <c r="E107" s="194" t="s">
        <v>19</v>
      </c>
      <c r="F107" s="195" t="s">
        <v>1674</v>
      </c>
      <c r="G107" s="193"/>
      <c r="H107" s="196">
        <v>10020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82</v>
      </c>
      <c r="AV107" s="13" t="s">
        <v>82</v>
      </c>
      <c r="AW107" s="13" t="s">
        <v>33</v>
      </c>
      <c r="AX107" s="13" t="s">
        <v>72</v>
      </c>
      <c r="AY107" s="202" t="s">
        <v>145</v>
      </c>
    </row>
    <row r="108" spans="2:51" s="13" customFormat="1" ht="11.25">
      <c r="B108" s="192"/>
      <c r="C108" s="193"/>
      <c r="D108" s="186" t="s">
        <v>158</v>
      </c>
      <c r="E108" s="194" t="s">
        <v>19</v>
      </c>
      <c r="F108" s="195" t="s">
        <v>1675</v>
      </c>
      <c r="G108" s="193"/>
      <c r="H108" s="196">
        <v>4800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158</v>
      </c>
      <c r="AU108" s="202" t="s">
        <v>82</v>
      </c>
      <c r="AV108" s="13" t="s">
        <v>82</v>
      </c>
      <c r="AW108" s="13" t="s">
        <v>33</v>
      </c>
      <c r="AX108" s="13" t="s">
        <v>72</v>
      </c>
      <c r="AY108" s="202" t="s">
        <v>145</v>
      </c>
    </row>
    <row r="109" spans="1:65" s="2" customFormat="1" ht="14.45" customHeight="1">
      <c r="A109" s="34"/>
      <c r="B109" s="35"/>
      <c r="C109" s="173" t="s">
        <v>190</v>
      </c>
      <c r="D109" s="173" t="s">
        <v>147</v>
      </c>
      <c r="E109" s="174" t="s">
        <v>1676</v>
      </c>
      <c r="F109" s="175" t="s">
        <v>1677</v>
      </c>
      <c r="G109" s="176" t="s">
        <v>352</v>
      </c>
      <c r="H109" s="177">
        <v>6669.157</v>
      </c>
      <c r="I109" s="178"/>
      <c r="J109" s="179">
        <f>ROUND(I109*H109,2)</f>
        <v>0</v>
      </c>
      <c r="K109" s="175" t="s">
        <v>151</v>
      </c>
      <c r="L109" s="39"/>
      <c r="M109" s="180" t="s">
        <v>19</v>
      </c>
      <c r="N109" s="181" t="s">
        <v>43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152</v>
      </c>
      <c r="AT109" s="184" t="s">
        <v>147</v>
      </c>
      <c r="AU109" s="184" t="s">
        <v>82</v>
      </c>
      <c r="AY109" s="17" t="s">
        <v>145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80</v>
      </c>
      <c r="BK109" s="185">
        <f>ROUND(I109*H109,2)</f>
        <v>0</v>
      </c>
      <c r="BL109" s="17" t="s">
        <v>152</v>
      </c>
      <c r="BM109" s="184" t="s">
        <v>1678</v>
      </c>
    </row>
    <row r="110" spans="1:47" s="2" customFormat="1" ht="11.25">
      <c r="A110" s="34"/>
      <c r="B110" s="35"/>
      <c r="C110" s="36"/>
      <c r="D110" s="186" t="s">
        <v>154</v>
      </c>
      <c r="E110" s="36"/>
      <c r="F110" s="187" t="s">
        <v>1677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154</v>
      </c>
      <c r="AU110" s="17" t="s">
        <v>82</v>
      </c>
    </row>
    <row r="111" spans="2:51" s="14" customFormat="1" ht="11.25">
      <c r="B111" s="217"/>
      <c r="C111" s="218"/>
      <c r="D111" s="186" t="s">
        <v>158</v>
      </c>
      <c r="E111" s="219" t="s">
        <v>19</v>
      </c>
      <c r="F111" s="220" t="s">
        <v>1679</v>
      </c>
      <c r="G111" s="218"/>
      <c r="H111" s="219" t="s">
        <v>19</v>
      </c>
      <c r="I111" s="221"/>
      <c r="J111" s="218"/>
      <c r="K111" s="218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158</v>
      </c>
      <c r="AU111" s="226" t="s">
        <v>82</v>
      </c>
      <c r="AV111" s="14" t="s">
        <v>80</v>
      </c>
      <c r="AW111" s="14" t="s">
        <v>33</v>
      </c>
      <c r="AX111" s="14" t="s">
        <v>72</v>
      </c>
      <c r="AY111" s="226" t="s">
        <v>145</v>
      </c>
    </row>
    <row r="112" spans="2:51" s="13" customFormat="1" ht="11.25">
      <c r="B112" s="192"/>
      <c r="C112" s="193"/>
      <c r="D112" s="186" t="s">
        <v>158</v>
      </c>
      <c r="E112" s="194" t="s">
        <v>19</v>
      </c>
      <c r="F112" s="195" t="s">
        <v>1655</v>
      </c>
      <c r="G112" s="193"/>
      <c r="H112" s="196">
        <v>15258.8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158</v>
      </c>
      <c r="AU112" s="202" t="s">
        <v>82</v>
      </c>
      <c r="AV112" s="13" t="s">
        <v>82</v>
      </c>
      <c r="AW112" s="13" t="s">
        <v>33</v>
      </c>
      <c r="AX112" s="13" t="s">
        <v>72</v>
      </c>
      <c r="AY112" s="202" t="s">
        <v>145</v>
      </c>
    </row>
    <row r="113" spans="2:51" s="13" customFormat="1" ht="11.25">
      <c r="B113" s="192"/>
      <c r="C113" s="193"/>
      <c r="D113" s="186" t="s">
        <v>158</v>
      </c>
      <c r="E113" s="194" t="s">
        <v>19</v>
      </c>
      <c r="F113" s="195" t="s">
        <v>1656</v>
      </c>
      <c r="G113" s="193"/>
      <c r="H113" s="196">
        <v>1280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82</v>
      </c>
      <c r="AV113" s="13" t="s">
        <v>82</v>
      </c>
      <c r="AW113" s="13" t="s">
        <v>33</v>
      </c>
      <c r="AX113" s="13" t="s">
        <v>72</v>
      </c>
      <c r="AY113" s="202" t="s">
        <v>145</v>
      </c>
    </row>
    <row r="114" spans="2:51" s="13" customFormat="1" ht="11.25">
      <c r="B114" s="192"/>
      <c r="C114" s="193"/>
      <c r="D114" s="186" t="s">
        <v>158</v>
      </c>
      <c r="E114" s="194" t="s">
        <v>19</v>
      </c>
      <c r="F114" s="195" t="s">
        <v>1680</v>
      </c>
      <c r="G114" s="193"/>
      <c r="H114" s="196">
        <v>-9869.643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158</v>
      </c>
      <c r="AU114" s="202" t="s">
        <v>82</v>
      </c>
      <c r="AV114" s="13" t="s">
        <v>82</v>
      </c>
      <c r="AW114" s="13" t="s">
        <v>33</v>
      </c>
      <c r="AX114" s="13" t="s">
        <v>72</v>
      </c>
      <c r="AY114" s="202" t="s">
        <v>145</v>
      </c>
    </row>
    <row r="115" spans="1:65" s="2" customFormat="1" ht="14.45" customHeight="1">
      <c r="A115" s="34"/>
      <c r="B115" s="35"/>
      <c r="C115" s="173" t="s">
        <v>196</v>
      </c>
      <c r="D115" s="173" t="s">
        <v>147</v>
      </c>
      <c r="E115" s="174" t="s">
        <v>1681</v>
      </c>
      <c r="F115" s="175" t="s">
        <v>1682</v>
      </c>
      <c r="G115" s="176" t="s">
        <v>150</v>
      </c>
      <c r="H115" s="177">
        <v>14820</v>
      </c>
      <c r="I115" s="178"/>
      <c r="J115" s="179">
        <f>ROUND(I115*H115,2)</f>
        <v>0</v>
      </c>
      <c r="K115" s="175" t="s">
        <v>151</v>
      </c>
      <c r="L115" s="39"/>
      <c r="M115" s="180" t="s">
        <v>19</v>
      </c>
      <c r="N115" s="181" t="s">
        <v>43</v>
      </c>
      <c r="O115" s="64"/>
      <c r="P115" s="182">
        <f>O115*H115</f>
        <v>0</v>
      </c>
      <c r="Q115" s="182">
        <v>0.00127</v>
      </c>
      <c r="R115" s="182">
        <f>Q115*H115</f>
        <v>18.8214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152</v>
      </c>
      <c r="AT115" s="184" t="s">
        <v>147</v>
      </c>
      <c r="AU115" s="184" t="s">
        <v>82</v>
      </c>
      <c r="AY115" s="17" t="s">
        <v>145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80</v>
      </c>
      <c r="BK115" s="185">
        <f>ROUND(I115*H115,2)</f>
        <v>0</v>
      </c>
      <c r="BL115" s="17" t="s">
        <v>152</v>
      </c>
      <c r="BM115" s="184" t="s">
        <v>1683</v>
      </c>
    </row>
    <row r="116" spans="1:47" s="2" customFormat="1" ht="11.25">
      <c r="A116" s="34"/>
      <c r="B116" s="35"/>
      <c r="C116" s="36"/>
      <c r="D116" s="186" t="s">
        <v>154</v>
      </c>
      <c r="E116" s="36"/>
      <c r="F116" s="187" t="s">
        <v>1682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154</v>
      </c>
      <c r="AU116" s="17" t="s">
        <v>82</v>
      </c>
    </row>
    <row r="117" spans="1:47" s="2" customFormat="1" ht="29.25">
      <c r="A117" s="34"/>
      <c r="B117" s="35"/>
      <c r="C117" s="36"/>
      <c r="D117" s="186" t="s">
        <v>156</v>
      </c>
      <c r="E117" s="36"/>
      <c r="F117" s="191" t="s">
        <v>1684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156</v>
      </c>
      <c r="AU117" s="17" t="s">
        <v>82</v>
      </c>
    </row>
    <row r="118" spans="2:51" s="14" customFormat="1" ht="11.25">
      <c r="B118" s="217"/>
      <c r="C118" s="218"/>
      <c r="D118" s="186" t="s">
        <v>158</v>
      </c>
      <c r="E118" s="219" t="s">
        <v>19</v>
      </c>
      <c r="F118" s="220" t="s">
        <v>1685</v>
      </c>
      <c r="G118" s="218"/>
      <c r="H118" s="219" t="s">
        <v>19</v>
      </c>
      <c r="I118" s="221"/>
      <c r="J118" s="218"/>
      <c r="K118" s="218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158</v>
      </c>
      <c r="AU118" s="226" t="s">
        <v>82</v>
      </c>
      <c r="AV118" s="14" t="s">
        <v>80</v>
      </c>
      <c r="AW118" s="14" t="s">
        <v>33</v>
      </c>
      <c r="AX118" s="14" t="s">
        <v>72</v>
      </c>
      <c r="AY118" s="226" t="s">
        <v>145</v>
      </c>
    </row>
    <row r="119" spans="2:51" s="13" customFormat="1" ht="11.25">
      <c r="B119" s="192"/>
      <c r="C119" s="193"/>
      <c r="D119" s="186" t="s">
        <v>158</v>
      </c>
      <c r="E119" s="194" t="s">
        <v>19</v>
      </c>
      <c r="F119" s="195" t="s">
        <v>1674</v>
      </c>
      <c r="G119" s="193"/>
      <c r="H119" s="196">
        <v>10020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158</v>
      </c>
      <c r="AU119" s="202" t="s">
        <v>82</v>
      </c>
      <c r="AV119" s="13" t="s">
        <v>82</v>
      </c>
      <c r="AW119" s="13" t="s">
        <v>33</v>
      </c>
      <c r="AX119" s="13" t="s">
        <v>72</v>
      </c>
      <c r="AY119" s="202" t="s">
        <v>145</v>
      </c>
    </row>
    <row r="120" spans="2:51" s="13" customFormat="1" ht="11.25">
      <c r="B120" s="192"/>
      <c r="C120" s="193"/>
      <c r="D120" s="186" t="s">
        <v>158</v>
      </c>
      <c r="E120" s="194" t="s">
        <v>19</v>
      </c>
      <c r="F120" s="195" t="s">
        <v>1675</v>
      </c>
      <c r="G120" s="193"/>
      <c r="H120" s="196">
        <v>4800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158</v>
      </c>
      <c r="AU120" s="202" t="s">
        <v>82</v>
      </c>
      <c r="AV120" s="13" t="s">
        <v>82</v>
      </c>
      <c r="AW120" s="13" t="s">
        <v>33</v>
      </c>
      <c r="AX120" s="13" t="s">
        <v>72</v>
      </c>
      <c r="AY120" s="202" t="s">
        <v>145</v>
      </c>
    </row>
    <row r="121" spans="1:65" s="2" customFormat="1" ht="14.45" customHeight="1">
      <c r="A121" s="34"/>
      <c r="B121" s="35"/>
      <c r="C121" s="203" t="s">
        <v>202</v>
      </c>
      <c r="D121" s="203" t="s">
        <v>292</v>
      </c>
      <c r="E121" s="204" t="s">
        <v>1686</v>
      </c>
      <c r="F121" s="205" t="s">
        <v>1687</v>
      </c>
      <c r="G121" s="206" t="s">
        <v>1688</v>
      </c>
      <c r="H121" s="207">
        <v>118.56</v>
      </c>
      <c r="I121" s="208"/>
      <c r="J121" s="209">
        <f>ROUND(I121*H121,2)</f>
        <v>0</v>
      </c>
      <c r="K121" s="205" t="s">
        <v>151</v>
      </c>
      <c r="L121" s="210"/>
      <c r="M121" s="211" t="s">
        <v>19</v>
      </c>
      <c r="N121" s="212" t="s">
        <v>43</v>
      </c>
      <c r="O121" s="64"/>
      <c r="P121" s="182">
        <f>O121*H121</f>
        <v>0</v>
      </c>
      <c r="Q121" s="182">
        <v>0.001</v>
      </c>
      <c r="R121" s="182">
        <f>Q121*H121</f>
        <v>0.11856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196</v>
      </c>
      <c r="AT121" s="184" t="s">
        <v>292</v>
      </c>
      <c r="AU121" s="184" t="s">
        <v>82</v>
      </c>
      <c r="AY121" s="17" t="s">
        <v>145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80</v>
      </c>
      <c r="BK121" s="185">
        <f>ROUND(I121*H121,2)</f>
        <v>0</v>
      </c>
      <c r="BL121" s="17" t="s">
        <v>152</v>
      </c>
      <c r="BM121" s="184" t="s">
        <v>1689</v>
      </c>
    </row>
    <row r="122" spans="1:47" s="2" customFormat="1" ht="11.25">
      <c r="A122" s="34"/>
      <c r="B122" s="35"/>
      <c r="C122" s="36"/>
      <c r="D122" s="186" t="s">
        <v>154</v>
      </c>
      <c r="E122" s="36"/>
      <c r="F122" s="187" t="s">
        <v>1687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154</v>
      </c>
      <c r="AU122" s="17" t="s">
        <v>82</v>
      </c>
    </row>
    <row r="123" spans="2:51" s="13" customFormat="1" ht="11.25">
      <c r="B123" s="192"/>
      <c r="C123" s="193"/>
      <c r="D123" s="186" t="s">
        <v>158</v>
      </c>
      <c r="E123" s="194" t="s">
        <v>19</v>
      </c>
      <c r="F123" s="195" t="s">
        <v>1690</v>
      </c>
      <c r="G123" s="193"/>
      <c r="H123" s="196">
        <v>118.56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82</v>
      </c>
      <c r="AV123" s="13" t="s">
        <v>82</v>
      </c>
      <c r="AW123" s="13" t="s">
        <v>33</v>
      </c>
      <c r="AX123" s="13" t="s">
        <v>72</v>
      </c>
      <c r="AY123" s="202" t="s">
        <v>145</v>
      </c>
    </row>
    <row r="124" spans="1:65" s="2" customFormat="1" ht="14.45" customHeight="1">
      <c r="A124" s="34"/>
      <c r="B124" s="35"/>
      <c r="C124" s="173" t="s">
        <v>208</v>
      </c>
      <c r="D124" s="173" t="s">
        <v>147</v>
      </c>
      <c r="E124" s="174" t="s">
        <v>1691</v>
      </c>
      <c r="F124" s="175" t="s">
        <v>1692</v>
      </c>
      <c r="G124" s="176" t="s">
        <v>150</v>
      </c>
      <c r="H124" s="177">
        <v>14820</v>
      </c>
      <c r="I124" s="178"/>
      <c r="J124" s="179">
        <f>ROUND(I124*H124,2)</f>
        <v>0</v>
      </c>
      <c r="K124" s="175" t="s">
        <v>19</v>
      </c>
      <c r="L124" s="39"/>
      <c r="M124" s="180" t="s">
        <v>19</v>
      </c>
      <c r="N124" s="181" t="s">
        <v>43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152</v>
      </c>
      <c r="AT124" s="184" t="s">
        <v>147</v>
      </c>
      <c r="AU124" s="184" t="s">
        <v>82</v>
      </c>
      <c r="AY124" s="17" t="s">
        <v>145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80</v>
      </c>
      <c r="BK124" s="185">
        <f>ROUND(I124*H124,2)</f>
        <v>0</v>
      </c>
      <c r="BL124" s="17" t="s">
        <v>152</v>
      </c>
      <c r="BM124" s="184" t="s">
        <v>1693</v>
      </c>
    </row>
    <row r="125" spans="1:47" s="2" customFormat="1" ht="11.25">
      <c r="A125" s="34"/>
      <c r="B125" s="35"/>
      <c r="C125" s="36"/>
      <c r="D125" s="186" t="s">
        <v>154</v>
      </c>
      <c r="E125" s="36"/>
      <c r="F125" s="187" t="s">
        <v>1692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154</v>
      </c>
      <c r="AU125" s="17" t="s">
        <v>82</v>
      </c>
    </row>
    <row r="126" spans="1:47" s="2" customFormat="1" ht="29.25">
      <c r="A126" s="34"/>
      <c r="B126" s="35"/>
      <c r="C126" s="36"/>
      <c r="D126" s="186" t="s">
        <v>156</v>
      </c>
      <c r="E126" s="36"/>
      <c r="F126" s="191" t="s">
        <v>1694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156</v>
      </c>
      <c r="AU126" s="17" t="s">
        <v>82</v>
      </c>
    </row>
    <row r="127" spans="2:51" s="13" customFormat="1" ht="11.25">
      <c r="B127" s="192"/>
      <c r="C127" s="193"/>
      <c r="D127" s="186" t="s">
        <v>158</v>
      </c>
      <c r="E127" s="194" t="s">
        <v>19</v>
      </c>
      <c r="F127" s="195" t="s">
        <v>1695</v>
      </c>
      <c r="G127" s="193"/>
      <c r="H127" s="196">
        <v>14820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33</v>
      </c>
      <c r="AX127" s="13" t="s">
        <v>72</v>
      </c>
      <c r="AY127" s="202" t="s">
        <v>145</v>
      </c>
    </row>
    <row r="128" spans="2:63" s="12" customFormat="1" ht="22.9" customHeight="1">
      <c r="B128" s="157"/>
      <c r="C128" s="158"/>
      <c r="D128" s="159" t="s">
        <v>71</v>
      </c>
      <c r="E128" s="171" t="s">
        <v>327</v>
      </c>
      <c r="F128" s="171" t="s">
        <v>328</v>
      </c>
      <c r="G128" s="158"/>
      <c r="H128" s="158"/>
      <c r="I128" s="161"/>
      <c r="J128" s="172">
        <f>BK128</f>
        <v>0</v>
      </c>
      <c r="K128" s="158"/>
      <c r="L128" s="163"/>
      <c r="M128" s="164"/>
      <c r="N128" s="165"/>
      <c r="O128" s="165"/>
      <c r="P128" s="166">
        <f>SUM(P129:P130)</f>
        <v>0</v>
      </c>
      <c r="Q128" s="165"/>
      <c r="R128" s="166">
        <f>SUM(R129:R130)</f>
        <v>0</v>
      </c>
      <c r="S128" s="165"/>
      <c r="T128" s="167">
        <f>SUM(T129:T130)</f>
        <v>0</v>
      </c>
      <c r="AR128" s="168" t="s">
        <v>80</v>
      </c>
      <c r="AT128" s="169" t="s">
        <v>71</v>
      </c>
      <c r="AU128" s="169" t="s">
        <v>80</v>
      </c>
      <c r="AY128" s="168" t="s">
        <v>145</v>
      </c>
      <c r="BK128" s="170">
        <f>SUM(BK129:BK130)</f>
        <v>0</v>
      </c>
    </row>
    <row r="129" spans="1:65" s="2" customFormat="1" ht="14.45" customHeight="1">
      <c r="A129" s="34"/>
      <c r="B129" s="35"/>
      <c r="C129" s="173" t="s">
        <v>214</v>
      </c>
      <c r="D129" s="173" t="s">
        <v>147</v>
      </c>
      <c r="E129" s="174" t="s">
        <v>1696</v>
      </c>
      <c r="F129" s="175" t="s">
        <v>1697</v>
      </c>
      <c r="G129" s="176" t="s">
        <v>308</v>
      </c>
      <c r="H129" s="177">
        <v>18.94</v>
      </c>
      <c r="I129" s="178"/>
      <c r="J129" s="179">
        <f>ROUND(I129*H129,2)</f>
        <v>0</v>
      </c>
      <c r="K129" s="175" t="s">
        <v>151</v>
      </c>
      <c r="L129" s="39"/>
      <c r="M129" s="180" t="s">
        <v>19</v>
      </c>
      <c r="N129" s="181" t="s">
        <v>43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152</v>
      </c>
      <c r="AT129" s="184" t="s">
        <v>147</v>
      </c>
      <c r="AU129" s="184" t="s">
        <v>82</v>
      </c>
      <c r="AY129" s="17" t="s">
        <v>145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80</v>
      </c>
      <c r="BK129" s="185">
        <f>ROUND(I129*H129,2)</f>
        <v>0</v>
      </c>
      <c r="BL129" s="17" t="s">
        <v>152</v>
      </c>
      <c r="BM129" s="184" t="s">
        <v>1698</v>
      </c>
    </row>
    <row r="130" spans="1:47" s="2" customFormat="1" ht="11.25">
      <c r="A130" s="34"/>
      <c r="B130" s="35"/>
      <c r="C130" s="36"/>
      <c r="D130" s="186" t="s">
        <v>154</v>
      </c>
      <c r="E130" s="36"/>
      <c r="F130" s="187" t="s">
        <v>1699</v>
      </c>
      <c r="G130" s="36"/>
      <c r="H130" s="36"/>
      <c r="I130" s="188"/>
      <c r="J130" s="36"/>
      <c r="K130" s="36"/>
      <c r="L130" s="39"/>
      <c r="M130" s="213"/>
      <c r="N130" s="214"/>
      <c r="O130" s="215"/>
      <c r="P130" s="215"/>
      <c r="Q130" s="215"/>
      <c r="R130" s="215"/>
      <c r="S130" s="215"/>
      <c r="T130" s="21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154</v>
      </c>
      <c r="AU130" s="17" t="s">
        <v>82</v>
      </c>
    </row>
    <row r="131" spans="1:31" s="2" customFormat="1" ht="6.95" customHeight="1">
      <c r="A131" s="34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OSYmMlIN966UVxyINl09MsKeSawJ23aSbQAaIjh4rzV52/jtTrGMWg2Mea1xZwljr5FbTSB/tTMdNX1lKf8x1w==" saltValue="f0GRWqPZDuUWj0C4pQQcLj+rVohlj+yUioW+gj75T1dE5rcZ9W4rohgFFRNm+8O1jbsLIrqJYCJiMD1UDyiuvw==" spinCount="100000" sheet="1" objects="1" scenarios="1" formatColumns="0" formatRows="0" autoFilter="0"/>
  <autoFilter ref="C81:K13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103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>
      <c r="B4" s="20"/>
      <c r="D4" s="103" t="s">
        <v>116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3" t="str">
        <f>'Rekapitulace stavby'!K6</f>
        <v>Přeložka silnice II/187 – Číhaň - Kolinec</v>
      </c>
      <c r="F7" s="354"/>
      <c r="G7" s="354"/>
      <c r="H7" s="354"/>
      <c r="L7" s="20"/>
    </row>
    <row r="8" spans="1:31" s="2" customFormat="1" ht="12" customHeight="1">
      <c r="A8" s="34"/>
      <c r="B8" s="39"/>
      <c r="C8" s="34"/>
      <c r="D8" s="105" t="s">
        <v>117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5" t="s">
        <v>1700</v>
      </c>
      <c r="F9" s="356"/>
      <c r="G9" s="356"/>
      <c r="H9" s="356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31. 1. 2020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7" t="str">
        <f>'Rekapitulace stavby'!E14</f>
        <v>Vyplň údaj</v>
      </c>
      <c r="F18" s="358"/>
      <c r="G18" s="358"/>
      <c r="H18" s="358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55.25" customHeight="1">
      <c r="A27" s="109"/>
      <c r="B27" s="110"/>
      <c r="C27" s="109"/>
      <c r="D27" s="109"/>
      <c r="E27" s="359" t="s">
        <v>119</v>
      </c>
      <c r="F27" s="359"/>
      <c r="G27" s="359"/>
      <c r="H27" s="359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42</v>
      </c>
      <c r="E33" s="105" t="s">
        <v>43</v>
      </c>
      <c r="F33" s="117">
        <f>ROUND((SUM(BE84:BE163)),2)</f>
        <v>0</v>
      </c>
      <c r="G33" s="34"/>
      <c r="H33" s="34"/>
      <c r="I33" s="118">
        <v>0.21</v>
      </c>
      <c r="J33" s="117">
        <f>ROUND(((SUM(BE84:BE163))*I33),2)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44</v>
      </c>
      <c r="F34" s="117">
        <f>ROUND((SUM(BF84:BF163)),2)</f>
        <v>0</v>
      </c>
      <c r="G34" s="34"/>
      <c r="H34" s="34"/>
      <c r="I34" s="118">
        <v>0.15</v>
      </c>
      <c r="J34" s="117">
        <f>ROUND(((SUM(BF84:BF163))*I34),2)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ROUND((SUM(BG84:BG163)),2)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ROUND((SUM(BH84:BH163)),2)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ROUND((SUM(BI84:BI163)),2)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120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0" t="str">
        <f>E7</f>
        <v>Přeložka silnice II/187 – Číhaň - Kolinec</v>
      </c>
      <c r="F48" s="361"/>
      <c r="G48" s="361"/>
      <c r="H48" s="361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117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7" t="str">
        <f>E9</f>
        <v>SO 101.802 - Komunikace - HTÚ</v>
      </c>
      <c r="F50" s="362"/>
      <c r="G50" s="362"/>
      <c r="H50" s="362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mezi obcemi Číhaň – Kolinec</v>
      </c>
      <c r="G52" s="36"/>
      <c r="H52" s="36"/>
      <c r="I52" s="29" t="s">
        <v>23</v>
      </c>
      <c r="J52" s="59" t="str">
        <f>IF(J12="","",J12)</f>
        <v>31. 1. 2020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SÚS Plzeňského kraje</v>
      </c>
      <c r="G54" s="36"/>
      <c r="H54" s="36"/>
      <c r="I54" s="29" t="s">
        <v>31</v>
      </c>
      <c r="J54" s="32" t="str">
        <f>E21</f>
        <v>VIN Consult, s. r. o.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121</v>
      </c>
      <c r="D57" s="131"/>
      <c r="E57" s="131"/>
      <c r="F57" s="131"/>
      <c r="G57" s="131"/>
      <c r="H57" s="131"/>
      <c r="I57" s="131"/>
      <c r="J57" s="132" t="s">
        <v>122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123</v>
      </c>
    </row>
    <row r="60" spans="2:12" s="9" customFormat="1" ht="24.95" customHeight="1">
      <c r="B60" s="134"/>
      <c r="C60" s="135"/>
      <c r="D60" s="136" t="s">
        <v>124</v>
      </c>
      <c r="E60" s="137"/>
      <c r="F60" s="137"/>
      <c r="G60" s="137"/>
      <c r="H60" s="137"/>
      <c r="I60" s="137"/>
      <c r="J60" s="138">
        <f>J85</f>
        <v>0</v>
      </c>
      <c r="K60" s="135"/>
      <c r="L60" s="139"/>
    </row>
    <row r="61" spans="2:12" s="10" customFormat="1" ht="19.9" customHeight="1">
      <c r="B61" s="140"/>
      <c r="C61" s="141"/>
      <c r="D61" s="142" t="s">
        <v>125</v>
      </c>
      <c r="E61" s="143"/>
      <c r="F61" s="143"/>
      <c r="G61" s="143"/>
      <c r="H61" s="143"/>
      <c r="I61" s="143"/>
      <c r="J61" s="144">
        <f>J86</f>
        <v>0</v>
      </c>
      <c r="K61" s="141"/>
      <c r="L61" s="145"/>
    </row>
    <row r="62" spans="2:12" s="10" customFormat="1" ht="19.9" customHeight="1">
      <c r="B62" s="140"/>
      <c r="C62" s="141"/>
      <c r="D62" s="142" t="s">
        <v>335</v>
      </c>
      <c r="E62" s="143"/>
      <c r="F62" s="143"/>
      <c r="G62" s="143"/>
      <c r="H62" s="143"/>
      <c r="I62" s="143"/>
      <c r="J62" s="144">
        <f>J139</f>
        <v>0</v>
      </c>
      <c r="K62" s="141"/>
      <c r="L62" s="145"/>
    </row>
    <row r="63" spans="2:12" s="10" customFormat="1" ht="19.9" customHeight="1">
      <c r="B63" s="140"/>
      <c r="C63" s="141"/>
      <c r="D63" s="142" t="s">
        <v>126</v>
      </c>
      <c r="E63" s="143"/>
      <c r="F63" s="143"/>
      <c r="G63" s="143"/>
      <c r="H63" s="143"/>
      <c r="I63" s="143"/>
      <c r="J63" s="144">
        <f>J144</f>
        <v>0</v>
      </c>
      <c r="K63" s="141"/>
      <c r="L63" s="145"/>
    </row>
    <row r="64" spans="2:12" s="10" customFormat="1" ht="19.9" customHeight="1">
      <c r="B64" s="140"/>
      <c r="C64" s="141"/>
      <c r="D64" s="142" t="s">
        <v>129</v>
      </c>
      <c r="E64" s="143"/>
      <c r="F64" s="143"/>
      <c r="G64" s="143"/>
      <c r="H64" s="143"/>
      <c r="I64" s="143"/>
      <c r="J64" s="144">
        <f>J159</f>
        <v>0</v>
      </c>
      <c r="K64" s="141"/>
      <c r="L64" s="145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130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60" t="str">
        <f>E7</f>
        <v>Přeložka silnice II/187 – Číhaň - Kolinec</v>
      </c>
      <c r="F74" s="361"/>
      <c r="G74" s="361"/>
      <c r="H74" s="361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117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17" t="str">
        <f>E9</f>
        <v>SO 101.802 - Komunikace - HTÚ</v>
      </c>
      <c r="F76" s="362"/>
      <c r="G76" s="362"/>
      <c r="H76" s="362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mezi obcemi Číhaň – Kolinec</v>
      </c>
      <c r="G78" s="36"/>
      <c r="H78" s="36"/>
      <c r="I78" s="29" t="s">
        <v>23</v>
      </c>
      <c r="J78" s="59" t="str">
        <f>IF(J12="","",J12)</f>
        <v>31. 1. 2020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6"/>
      <c r="E80" s="36"/>
      <c r="F80" s="27" t="str">
        <f>E15</f>
        <v>SÚS Plzeňského kraje</v>
      </c>
      <c r="G80" s="36"/>
      <c r="H80" s="36"/>
      <c r="I80" s="29" t="s">
        <v>31</v>
      </c>
      <c r="J80" s="32" t="str">
        <f>E21</f>
        <v>VIN Consult, s. r. o.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29</v>
      </c>
      <c r="D81" s="36"/>
      <c r="E81" s="36"/>
      <c r="F81" s="27" t="str">
        <f>IF(E18="","",E18)</f>
        <v>Vyplň údaj</v>
      </c>
      <c r="G81" s="36"/>
      <c r="H81" s="36"/>
      <c r="I81" s="29" t="s">
        <v>34</v>
      </c>
      <c r="J81" s="32" t="str">
        <f>E24</f>
        <v xml:space="preserve"> 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6"/>
      <c r="B83" s="147"/>
      <c r="C83" s="148" t="s">
        <v>131</v>
      </c>
      <c r="D83" s="149" t="s">
        <v>57</v>
      </c>
      <c r="E83" s="149" t="s">
        <v>53</v>
      </c>
      <c r="F83" s="149" t="s">
        <v>54</v>
      </c>
      <c r="G83" s="149" t="s">
        <v>132</v>
      </c>
      <c r="H83" s="149" t="s">
        <v>133</v>
      </c>
      <c r="I83" s="149" t="s">
        <v>134</v>
      </c>
      <c r="J83" s="149" t="s">
        <v>122</v>
      </c>
      <c r="K83" s="150" t="s">
        <v>135</v>
      </c>
      <c r="L83" s="151"/>
      <c r="M83" s="68" t="s">
        <v>19</v>
      </c>
      <c r="N83" s="69" t="s">
        <v>42</v>
      </c>
      <c r="O83" s="69" t="s">
        <v>136</v>
      </c>
      <c r="P83" s="69" t="s">
        <v>137</v>
      </c>
      <c r="Q83" s="69" t="s">
        <v>138</v>
      </c>
      <c r="R83" s="69" t="s">
        <v>139</v>
      </c>
      <c r="S83" s="69" t="s">
        <v>140</v>
      </c>
      <c r="T83" s="70" t="s">
        <v>141</v>
      </c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</row>
    <row r="84" spans="1:63" s="2" customFormat="1" ht="22.9" customHeight="1">
      <c r="A84" s="34"/>
      <c r="B84" s="35"/>
      <c r="C84" s="75" t="s">
        <v>142</v>
      </c>
      <c r="D84" s="36"/>
      <c r="E84" s="36"/>
      <c r="F84" s="36"/>
      <c r="G84" s="36"/>
      <c r="H84" s="36"/>
      <c r="I84" s="36"/>
      <c r="J84" s="152">
        <f>BK84</f>
        <v>0</v>
      </c>
      <c r="K84" s="36"/>
      <c r="L84" s="39"/>
      <c r="M84" s="71"/>
      <c r="N84" s="153"/>
      <c r="O84" s="72"/>
      <c r="P84" s="154">
        <f>P85</f>
        <v>0</v>
      </c>
      <c r="Q84" s="72"/>
      <c r="R84" s="154">
        <f>R85</f>
        <v>229.888</v>
      </c>
      <c r="S84" s="72"/>
      <c r="T84" s="155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71</v>
      </c>
      <c r="AU84" s="17" t="s">
        <v>123</v>
      </c>
      <c r="BK84" s="156">
        <f>BK85</f>
        <v>0</v>
      </c>
    </row>
    <row r="85" spans="2:63" s="12" customFormat="1" ht="25.9" customHeight="1">
      <c r="B85" s="157"/>
      <c r="C85" s="158"/>
      <c r="D85" s="159" t="s">
        <v>71</v>
      </c>
      <c r="E85" s="160" t="s">
        <v>143</v>
      </c>
      <c r="F85" s="160" t="s">
        <v>144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P86+P139+P144+P159</f>
        <v>0</v>
      </c>
      <c r="Q85" s="165"/>
      <c r="R85" s="166">
        <f>R86+R139+R144+R159</f>
        <v>229.888</v>
      </c>
      <c r="S85" s="165"/>
      <c r="T85" s="167">
        <f>T86+T139+T144+T159</f>
        <v>0</v>
      </c>
      <c r="AR85" s="168" t="s">
        <v>80</v>
      </c>
      <c r="AT85" s="169" t="s">
        <v>71</v>
      </c>
      <c r="AU85" s="169" t="s">
        <v>72</v>
      </c>
      <c r="AY85" s="168" t="s">
        <v>145</v>
      </c>
      <c r="BK85" s="170">
        <f>BK86+BK139+BK144+BK159</f>
        <v>0</v>
      </c>
    </row>
    <row r="86" spans="2:63" s="12" customFormat="1" ht="22.9" customHeight="1">
      <c r="B86" s="157"/>
      <c r="C86" s="158"/>
      <c r="D86" s="159" t="s">
        <v>71</v>
      </c>
      <c r="E86" s="171" t="s">
        <v>80</v>
      </c>
      <c r="F86" s="171" t="s">
        <v>146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SUM(P87:P138)</f>
        <v>0</v>
      </c>
      <c r="Q86" s="165"/>
      <c r="R86" s="166">
        <f>SUM(R87:R138)</f>
        <v>0</v>
      </c>
      <c r="S86" s="165"/>
      <c r="T86" s="167">
        <f>SUM(T87:T138)</f>
        <v>0</v>
      </c>
      <c r="AR86" s="168" t="s">
        <v>80</v>
      </c>
      <c r="AT86" s="169" t="s">
        <v>71</v>
      </c>
      <c r="AU86" s="169" t="s">
        <v>80</v>
      </c>
      <c r="AY86" s="168" t="s">
        <v>145</v>
      </c>
      <c r="BK86" s="170">
        <f>SUM(BK87:BK138)</f>
        <v>0</v>
      </c>
    </row>
    <row r="87" spans="1:65" s="2" customFormat="1" ht="14.45" customHeight="1">
      <c r="A87" s="34"/>
      <c r="B87" s="35"/>
      <c r="C87" s="173" t="s">
        <v>80</v>
      </c>
      <c r="D87" s="173" t="s">
        <v>147</v>
      </c>
      <c r="E87" s="174" t="s">
        <v>1701</v>
      </c>
      <c r="F87" s="175" t="s">
        <v>1702</v>
      </c>
      <c r="G87" s="176" t="s">
        <v>352</v>
      </c>
      <c r="H87" s="177">
        <v>44096.5</v>
      </c>
      <c r="I87" s="178"/>
      <c r="J87" s="179">
        <f>ROUND(I87*H87,2)</f>
        <v>0</v>
      </c>
      <c r="K87" s="175" t="s">
        <v>151</v>
      </c>
      <c r="L87" s="39"/>
      <c r="M87" s="180" t="s">
        <v>19</v>
      </c>
      <c r="N87" s="181" t="s">
        <v>43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152</v>
      </c>
      <c r="AT87" s="184" t="s">
        <v>147</v>
      </c>
      <c r="AU87" s="184" t="s">
        <v>82</v>
      </c>
      <c r="AY87" s="17" t="s">
        <v>145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80</v>
      </c>
      <c r="BK87" s="185">
        <f>ROUND(I87*H87,2)</f>
        <v>0</v>
      </c>
      <c r="BL87" s="17" t="s">
        <v>152</v>
      </c>
      <c r="BM87" s="184" t="s">
        <v>1703</v>
      </c>
    </row>
    <row r="88" spans="1:47" s="2" customFormat="1" ht="11.25">
      <c r="A88" s="34"/>
      <c r="B88" s="35"/>
      <c r="C88" s="36"/>
      <c r="D88" s="186" t="s">
        <v>154</v>
      </c>
      <c r="E88" s="36"/>
      <c r="F88" s="187" t="s">
        <v>1704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154</v>
      </c>
      <c r="AU88" s="17" t="s">
        <v>82</v>
      </c>
    </row>
    <row r="89" spans="2:51" s="13" customFormat="1" ht="11.25">
      <c r="B89" s="192"/>
      <c r="C89" s="193"/>
      <c r="D89" s="186" t="s">
        <v>158</v>
      </c>
      <c r="E89" s="194" t="s">
        <v>19</v>
      </c>
      <c r="F89" s="195" t="s">
        <v>1705</v>
      </c>
      <c r="G89" s="193"/>
      <c r="H89" s="196">
        <v>44096.5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158</v>
      </c>
      <c r="AU89" s="202" t="s">
        <v>82</v>
      </c>
      <c r="AV89" s="13" t="s">
        <v>82</v>
      </c>
      <c r="AW89" s="13" t="s">
        <v>33</v>
      </c>
      <c r="AX89" s="13" t="s">
        <v>72</v>
      </c>
      <c r="AY89" s="202" t="s">
        <v>145</v>
      </c>
    </row>
    <row r="90" spans="1:65" s="2" customFormat="1" ht="14.45" customHeight="1">
      <c r="A90" s="34"/>
      <c r="B90" s="35"/>
      <c r="C90" s="173" t="s">
        <v>82</v>
      </c>
      <c r="D90" s="173" t="s">
        <v>147</v>
      </c>
      <c r="E90" s="174" t="s">
        <v>1614</v>
      </c>
      <c r="F90" s="175" t="s">
        <v>1615</v>
      </c>
      <c r="G90" s="176" t="s">
        <v>352</v>
      </c>
      <c r="H90" s="177">
        <v>15748.75</v>
      </c>
      <c r="I90" s="178"/>
      <c r="J90" s="179">
        <f>ROUND(I90*H90,2)</f>
        <v>0</v>
      </c>
      <c r="K90" s="175" t="s">
        <v>151</v>
      </c>
      <c r="L90" s="39"/>
      <c r="M90" s="180" t="s">
        <v>19</v>
      </c>
      <c r="N90" s="181" t="s">
        <v>43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152</v>
      </c>
      <c r="AT90" s="184" t="s">
        <v>147</v>
      </c>
      <c r="AU90" s="184" t="s">
        <v>82</v>
      </c>
      <c r="AY90" s="17" t="s">
        <v>145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80</v>
      </c>
      <c r="BK90" s="185">
        <f>ROUND(I90*H90,2)</f>
        <v>0</v>
      </c>
      <c r="BL90" s="17" t="s">
        <v>152</v>
      </c>
      <c r="BM90" s="184" t="s">
        <v>1706</v>
      </c>
    </row>
    <row r="91" spans="1:47" s="2" customFormat="1" ht="11.25">
      <c r="A91" s="34"/>
      <c r="B91" s="35"/>
      <c r="C91" s="36"/>
      <c r="D91" s="186" t="s">
        <v>154</v>
      </c>
      <c r="E91" s="36"/>
      <c r="F91" s="187" t="s">
        <v>1617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154</v>
      </c>
      <c r="AU91" s="17" t="s">
        <v>82</v>
      </c>
    </row>
    <row r="92" spans="2:51" s="13" customFormat="1" ht="11.25">
      <c r="B92" s="192"/>
      <c r="C92" s="193"/>
      <c r="D92" s="186" t="s">
        <v>158</v>
      </c>
      <c r="E92" s="194" t="s">
        <v>19</v>
      </c>
      <c r="F92" s="195" t="s">
        <v>1707</v>
      </c>
      <c r="G92" s="193"/>
      <c r="H92" s="196">
        <v>15748.75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158</v>
      </c>
      <c r="AU92" s="202" t="s">
        <v>82</v>
      </c>
      <c r="AV92" s="13" t="s">
        <v>82</v>
      </c>
      <c r="AW92" s="13" t="s">
        <v>33</v>
      </c>
      <c r="AX92" s="13" t="s">
        <v>72</v>
      </c>
      <c r="AY92" s="202" t="s">
        <v>145</v>
      </c>
    </row>
    <row r="93" spans="1:65" s="2" customFormat="1" ht="14.45" customHeight="1">
      <c r="A93" s="34"/>
      <c r="B93" s="35"/>
      <c r="C93" s="173" t="s">
        <v>165</v>
      </c>
      <c r="D93" s="173" t="s">
        <v>147</v>
      </c>
      <c r="E93" s="174" t="s">
        <v>1619</v>
      </c>
      <c r="F93" s="175" t="s">
        <v>1620</v>
      </c>
      <c r="G93" s="176" t="s">
        <v>352</v>
      </c>
      <c r="H93" s="177">
        <v>3149.75</v>
      </c>
      <c r="I93" s="178"/>
      <c r="J93" s="179">
        <f>ROUND(I93*H93,2)</f>
        <v>0</v>
      </c>
      <c r="K93" s="175" t="s">
        <v>151</v>
      </c>
      <c r="L93" s="39"/>
      <c r="M93" s="180" t="s">
        <v>19</v>
      </c>
      <c r="N93" s="181" t="s">
        <v>43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152</v>
      </c>
      <c r="AT93" s="184" t="s">
        <v>147</v>
      </c>
      <c r="AU93" s="184" t="s">
        <v>82</v>
      </c>
      <c r="AY93" s="17" t="s">
        <v>145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80</v>
      </c>
      <c r="BK93" s="185">
        <f>ROUND(I93*H93,2)</f>
        <v>0</v>
      </c>
      <c r="BL93" s="17" t="s">
        <v>152</v>
      </c>
      <c r="BM93" s="184" t="s">
        <v>1708</v>
      </c>
    </row>
    <row r="94" spans="1:47" s="2" customFormat="1" ht="11.25">
      <c r="A94" s="34"/>
      <c r="B94" s="35"/>
      <c r="C94" s="36"/>
      <c r="D94" s="186" t="s">
        <v>154</v>
      </c>
      <c r="E94" s="36"/>
      <c r="F94" s="187" t="s">
        <v>1622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154</v>
      </c>
      <c r="AU94" s="17" t="s">
        <v>82</v>
      </c>
    </row>
    <row r="95" spans="2:51" s="13" customFormat="1" ht="11.25">
      <c r="B95" s="192"/>
      <c r="C95" s="193"/>
      <c r="D95" s="186" t="s">
        <v>158</v>
      </c>
      <c r="E95" s="194" t="s">
        <v>19</v>
      </c>
      <c r="F95" s="195" t="s">
        <v>1709</v>
      </c>
      <c r="G95" s="193"/>
      <c r="H95" s="196">
        <v>3149.75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158</v>
      </c>
      <c r="AU95" s="202" t="s">
        <v>82</v>
      </c>
      <c r="AV95" s="13" t="s">
        <v>82</v>
      </c>
      <c r="AW95" s="13" t="s">
        <v>33</v>
      </c>
      <c r="AX95" s="13" t="s">
        <v>72</v>
      </c>
      <c r="AY95" s="202" t="s">
        <v>145</v>
      </c>
    </row>
    <row r="96" spans="1:65" s="2" customFormat="1" ht="24.2" customHeight="1">
      <c r="A96" s="34"/>
      <c r="B96" s="35"/>
      <c r="C96" s="173" t="s">
        <v>152</v>
      </c>
      <c r="D96" s="173" t="s">
        <v>147</v>
      </c>
      <c r="E96" s="174" t="s">
        <v>356</v>
      </c>
      <c r="F96" s="175" t="s">
        <v>357</v>
      </c>
      <c r="G96" s="176" t="s">
        <v>352</v>
      </c>
      <c r="H96" s="177">
        <v>57196.26</v>
      </c>
      <c r="I96" s="178"/>
      <c r="J96" s="179">
        <f>ROUND(I96*H96,2)</f>
        <v>0</v>
      </c>
      <c r="K96" s="175" t="s">
        <v>19</v>
      </c>
      <c r="L96" s="39"/>
      <c r="M96" s="180" t="s">
        <v>19</v>
      </c>
      <c r="N96" s="181" t="s">
        <v>43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152</v>
      </c>
      <c r="AT96" s="184" t="s">
        <v>147</v>
      </c>
      <c r="AU96" s="184" t="s">
        <v>82</v>
      </c>
      <c r="AY96" s="17" t="s">
        <v>145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80</v>
      </c>
      <c r="BK96" s="185">
        <f>ROUND(I96*H96,2)</f>
        <v>0</v>
      </c>
      <c r="BL96" s="17" t="s">
        <v>152</v>
      </c>
      <c r="BM96" s="184" t="s">
        <v>1710</v>
      </c>
    </row>
    <row r="97" spans="1:47" s="2" customFormat="1" ht="19.5">
      <c r="A97" s="34"/>
      <c r="B97" s="35"/>
      <c r="C97" s="36"/>
      <c r="D97" s="186" t="s">
        <v>154</v>
      </c>
      <c r="E97" s="36"/>
      <c r="F97" s="187" t="s">
        <v>359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154</v>
      </c>
      <c r="AU97" s="17" t="s">
        <v>82</v>
      </c>
    </row>
    <row r="98" spans="1:47" s="2" customFormat="1" ht="19.5">
      <c r="A98" s="34"/>
      <c r="B98" s="35"/>
      <c r="C98" s="36"/>
      <c r="D98" s="186" t="s">
        <v>156</v>
      </c>
      <c r="E98" s="36"/>
      <c r="F98" s="191" t="s">
        <v>1711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156</v>
      </c>
      <c r="AU98" s="17" t="s">
        <v>82</v>
      </c>
    </row>
    <row r="99" spans="2:51" s="13" customFormat="1" ht="11.25">
      <c r="B99" s="192"/>
      <c r="C99" s="193"/>
      <c r="D99" s="186" t="s">
        <v>158</v>
      </c>
      <c r="E99" s="194" t="s">
        <v>19</v>
      </c>
      <c r="F99" s="195" t="s">
        <v>1712</v>
      </c>
      <c r="G99" s="193"/>
      <c r="H99" s="196">
        <v>24472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158</v>
      </c>
      <c r="AU99" s="202" t="s">
        <v>82</v>
      </c>
      <c r="AV99" s="13" t="s">
        <v>82</v>
      </c>
      <c r="AW99" s="13" t="s">
        <v>33</v>
      </c>
      <c r="AX99" s="13" t="s">
        <v>72</v>
      </c>
      <c r="AY99" s="202" t="s">
        <v>145</v>
      </c>
    </row>
    <row r="100" spans="2:51" s="13" customFormat="1" ht="11.25">
      <c r="B100" s="192"/>
      <c r="C100" s="193"/>
      <c r="D100" s="186" t="s">
        <v>158</v>
      </c>
      <c r="E100" s="194" t="s">
        <v>19</v>
      </c>
      <c r="F100" s="195" t="s">
        <v>1713</v>
      </c>
      <c r="G100" s="193"/>
      <c r="H100" s="196">
        <v>24472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158</v>
      </c>
      <c r="AU100" s="202" t="s">
        <v>82</v>
      </c>
      <c r="AV100" s="13" t="s">
        <v>82</v>
      </c>
      <c r="AW100" s="13" t="s">
        <v>33</v>
      </c>
      <c r="AX100" s="13" t="s">
        <v>72</v>
      </c>
      <c r="AY100" s="202" t="s">
        <v>145</v>
      </c>
    </row>
    <row r="101" spans="2:51" s="13" customFormat="1" ht="22.5">
      <c r="B101" s="192"/>
      <c r="C101" s="193"/>
      <c r="D101" s="186" t="s">
        <v>158</v>
      </c>
      <c r="E101" s="194" t="s">
        <v>19</v>
      </c>
      <c r="F101" s="195" t="s">
        <v>1714</v>
      </c>
      <c r="G101" s="193"/>
      <c r="H101" s="196">
        <v>5024.36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158</v>
      </c>
      <c r="AU101" s="202" t="s">
        <v>82</v>
      </c>
      <c r="AV101" s="13" t="s">
        <v>82</v>
      </c>
      <c r="AW101" s="13" t="s">
        <v>33</v>
      </c>
      <c r="AX101" s="13" t="s">
        <v>72</v>
      </c>
      <c r="AY101" s="202" t="s">
        <v>145</v>
      </c>
    </row>
    <row r="102" spans="2:51" s="13" customFormat="1" ht="11.25">
      <c r="B102" s="192"/>
      <c r="C102" s="193"/>
      <c r="D102" s="186" t="s">
        <v>158</v>
      </c>
      <c r="E102" s="194" t="s">
        <v>19</v>
      </c>
      <c r="F102" s="195" t="s">
        <v>1715</v>
      </c>
      <c r="G102" s="193"/>
      <c r="H102" s="196">
        <v>3227.9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158</v>
      </c>
      <c r="AU102" s="202" t="s">
        <v>82</v>
      </c>
      <c r="AV102" s="13" t="s">
        <v>82</v>
      </c>
      <c r="AW102" s="13" t="s">
        <v>33</v>
      </c>
      <c r="AX102" s="13" t="s">
        <v>72</v>
      </c>
      <c r="AY102" s="202" t="s">
        <v>145</v>
      </c>
    </row>
    <row r="103" spans="1:65" s="2" customFormat="1" ht="24.2" customHeight="1">
      <c r="A103" s="34"/>
      <c r="B103" s="35"/>
      <c r="C103" s="173" t="s">
        <v>178</v>
      </c>
      <c r="D103" s="173" t="s">
        <v>147</v>
      </c>
      <c r="E103" s="174" t="s">
        <v>363</v>
      </c>
      <c r="F103" s="175" t="s">
        <v>364</v>
      </c>
      <c r="G103" s="176" t="s">
        <v>352</v>
      </c>
      <c r="H103" s="177">
        <v>35295.1</v>
      </c>
      <c r="I103" s="178"/>
      <c r="J103" s="179">
        <f>ROUND(I103*H103,2)</f>
        <v>0</v>
      </c>
      <c r="K103" s="175" t="s">
        <v>19</v>
      </c>
      <c r="L103" s="39"/>
      <c r="M103" s="180" t="s">
        <v>19</v>
      </c>
      <c r="N103" s="181" t="s">
        <v>43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152</v>
      </c>
      <c r="AT103" s="184" t="s">
        <v>147</v>
      </c>
      <c r="AU103" s="184" t="s">
        <v>82</v>
      </c>
      <c r="AY103" s="17" t="s">
        <v>145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80</v>
      </c>
      <c r="BK103" s="185">
        <f>ROUND(I103*H103,2)</f>
        <v>0</v>
      </c>
      <c r="BL103" s="17" t="s">
        <v>152</v>
      </c>
      <c r="BM103" s="184" t="s">
        <v>1716</v>
      </c>
    </row>
    <row r="104" spans="1:47" s="2" customFormat="1" ht="19.5">
      <c r="A104" s="34"/>
      <c r="B104" s="35"/>
      <c r="C104" s="36"/>
      <c r="D104" s="186" t="s">
        <v>154</v>
      </c>
      <c r="E104" s="36"/>
      <c r="F104" s="187" t="s">
        <v>366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154</v>
      </c>
      <c r="AU104" s="17" t="s">
        <v>82</v>
      </c>
    </row>
    <row r="105" spans="1:47" s="2" customFormat="1" ht="19.5">
      <c r="A105" s="34"/>
      <c r="B105" s="35"/>
      <c r="C105" s="36"/>
      <c r="D105" s="186" t="s">
        <v>156</v>
      </c>
      <c r="E105" s="36"/>
      <c r="F105" s="191" t="s">
        <v>1711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156</v>
      </c>
      <c r="AU105" s="17" t="s">
        <v>82</v>
      </c>
    </row>
    <row r="106" spans="2:51" s="13" customFormat="1" ht="11.25">
      <c r="B106" s="192"/>
      <c r="C106" s="193"/>
      <c r="D106" s="186" t="s">
        <v>158</v>
      </c>
      <c r="E106" s="194" t="s">
        <v>19</v>
      </c>
      <c r="F106" s="195" t="s">
        <v>1717</v>
      </c>
      <c r="G106" s="193"/>
      <c r="H106" s="196">
        <v>62995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82</v>
      </c>
      <c r="AV106" s="13" t="s">
        <v>82</v>
      </c>
      <c r="AW106" s="13" t="s">
        <v>33</v>
      </c>
      <c r="AX106" s="13" t="s">
        <v>72</v>
      </c>
      <c r="AY106" s="202" t="s">
        <v>145</v>
      </c>
    </row>
    <row r="107" spans="2:51" s="13" customFormat="1" ht="11.25">
      <c r="B107" s="192"/>
      <c r="C107" s="193"/>
      <c r="D107" s="186" t="s">
        <v>158</v>
      </c>
      <c r="E107" s="194" t="s">
        <v>19</v>
      </c>
      <c r="F107" s="195" t="s">
        <v>1718</v>
      </c>
      <c r="G107" s="193"/>
      <c r="H107" s="196">
        <v>-24472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82</v>
      </c>
      <c r="AV107" s="13" t="s">
        <v>82</v>
      </c>
      <c r="AW107" s="13" t="s">
        <v>33</v>
      </c>
      <c r="AX107" s="13" t="s">
        <v>72</v>
      </c>
      <c r="AY107" s="202" t="s">
        <v>145</v>
      </c>
    </row>
    <row r="108" spans="2:51" s="13" customFormat="1" ht="11.25">
      <c r="B108" s="192"/>
      <c r="C108" s="193"/>
      <c r="D108" s="186" t="s">
        <v>158</v>
      </c>
      <c r="E108" s="194" t="s">
        <v>19</v>
      </c>
      <c r="F108" s="195" t="s">
        <v>1719</v>
      </c>
      <c r="G108" s="193"/>
      <c r="H108" s="196">
        <v>-3227.9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158</v>
      </c>
      <c r="AU108" s="202" t="s">
        <v>82</v>
      </c>
      <c r="AV108" s="13" t="s">
        <v>82</v>
      </c>
      <c r="AW108" s="13" t="s">
        <v>33</v>
      </c>
      <c r="AX108" s="13" t="s">
        <v>72</v>
      </c>
      <c r="AY108" s="202" t="s">
        <v>145</v>
      </c>
    </row>
    <row r="109" spans="1:65" s="2" customFormat="1" ht="14.45" customHeight="1">
      <c r="A109" s="34"/>
      <c r="B109" s="35"/>
      <c r="C109" s="173" t="s">
        <v>184</v>
      </c>
      <c r="D109" s="173" t="s">
        <v>147</v>
      </c>
      <c r="E109" s="174" t="s">
        <v>367</v>
      </c>
      <c r="F109" s="175" t="s">
        <v>368</v>
      </c>
      <c r="G109" s="176" t="s">
        <v>352</v>
      </c>
      <c r="H109" s="177">
        <v>29496.36</v>
      </c>
      <c r="I109" s="178"/>
      <c r="J109" s="179">
        <f>ROUND(I109*H109,2)</f>
        <v>0</v>
      </c>
      <c r="K109" s="175" t="s">
        <v>151</v>
      </c>
      <c r="L109" s="39"/>
      <c r="M109" s="180" t="s">
        <v>19</v>
      </c>
      <c r="N109" s="181" t="s">
        <v>43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152</v>
      </c>
      <c r="AT109" s="184" t="s">
        <v>147</v>
      </c>
      <c r="AU109" s="184" t="s">
        <v>82</v>
      </c>
      <c r="AY109" s="17" t="s">
        <v>145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80</v>
      </c>
      <c r="BK109" s="185">
        <f>ROUND(I109*H109,2)</f>
        <v>0</v>
      </c>
      <c r="BL109" s="17" t="s">
        <v>152</v>
      </c>
      <c r="BM109" s="184" t="s">
        <v>1720</v>
      </c>
    </row>
    <row r="110" spans="1:47" s="2" customFormat="1" ht="19.5">
      <c r="A110" s="34"/>
      <c r="B110" s="35"/>
      <c r="C110" s="36"/>
      <c r="D110" s="186" t="s">
        <v>154</v>
      </c>
      <c r="E110" s="36"/>
      <c r="F110" s="187" t="s">
        <v>370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154</v>
      </c>
      <c r="AU110" s="17" t="s">
        <v>82</v>
      </c>
    </row>
    <row r="111" spans="1:47" s="2" customFormat="1" ht="19.5">
      <c r="A111" s="34"/>
      <c r="B111" s="35"/>
      <c r="C111" s="36"/>
      <c r="D111" s="186" t="s">
        <v>156</v>
      </c>
      <c r="E111" s="36"/>
      <c r="F111" s="191" t="s">
        <v>1711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156</v>
      </c>
      <c r="AU111" s="17" t="s">
        <v>82</v>
      </c>
    </row>
    <row r="112" spans="2:51" s="13" customFormat="1" ht="11.25">
      <c r="B112" s="192"/>
      <c r="C112" s="193"/>
      <c r="D112" s="186" t="s">
        <v>158</v>
      </c>
      <c r="E112" s="194" t="s">
        <v>19</v>
      </c>
      <c r="F112" s="195" t="s">
        <v>1721</v>
      </c>
      <c r="G112" s="193"/>
      <c r="H112" s="196">
        <v>24472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158</v>
      </c>
      <c r="AU112" s="202" t="s">
        <v>82</v>
      </c>
      <c r="AV112" s="13" t="s">
        <v>82</v>
      </c>
      <c r="AW112" s="13" t="s">
        <v>33</v>
      </c>
      <c r="AX112" s="13" t="s">
        <v>72</v>
      </c>
      <c r="AY112" s="202" t="s">
        <v>145</v>
      </c>
    </row>
    <row r="113" spans="2:51" s="13" customFormat="1" ht="22.5">
      <c r="B113" s="192"/>
      <c r="C113" s="193"/>
      <c r="D113" s="186" t="s">
        <v>158</v>
      </c>
      <c r="E113" s="194" t="s">
        <v>19</v>
      </c>
      <c r="F113" s="195" t="s">
        <v>1714</v>
      </c>
      <c r="G113" s="193"/>
      <c r="H113" s="196">
        <v>5024.36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82</v>
      </c>
      <c r="AV113" s="13" t="s">
        <v>82</v>
      </c>
      <c r="AW113" s="13" t="s">
        <v>33</v>
      </c>
      <c r="AX113" s="13" t="s">
        <v>72</v>
      </c>
      <c r="AY113" s="202" t="s">
        <v>145</v>
      </c>
    </row>
    <row r="114" spans="1:65" s="2" customFormat="1" ht="14.45" customHeight="1">
      <c r="A114" s="34"/>
      <c r="B114" s="35"/>
      <c r="C114" s="173" t="s">
        <v>190</v>
      </c>
      <c r="D114" s="173" t="s">
        <v>147</v>
      </c>
      <c r="E114" s="174" t="s">
        <v>1722</v>
      </c>
      <c r="F114" s="175" t="s">
        <v>1723</v>
      </c>
      <c r="G114" s="176" t="s">
        <v>352</v>
      </c>
      <c r="H114" s="177">
        <v>16693.4</v>
      </c>
      <c r="I114" s="178"/>
      <c r="J114" s="179">
        <f>ROUND(I114*H114,2)</f>
        <v>0</v>
      </c>
      <c r="K114" s="175" t="s">
        <v>151</v>
      </c>
      <c r="L114" s="39"/>
      <c r="M114" s="180" t="s">
        <v>19</v>
      </c>
      <c r="N114" s="181" t="s">
        <v>43</v>
      </c>
      <c r="O114" s="64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152</v>
      </c>
      <c r="AT114" s="184" t="s">
        <v>147</v>
      </c>
      <c r="AU114" s="184" t="s">
        <v>82</v>
      </c>
      <c r="AY114" s="17" t="s">
        <v>145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80</v>
      </c>
      <c r="BK114" s="185">
        <f>ROUND(I114*H114,2)</f>
        <v>0</v>
      </c>
      <c r="BL114" s="17" t="s">
        <v>152</v>
      </c>
      <c r="BM114" s="184" t="s">
        <v>1724</v>
      </c>
    </row>
    <row r="115" spans="1:47" s="2" customFormat="1" ht="19.5">
      <c r="A115" s="34"/>
      <c r="B115" s="35"/>
      <c r="C115" s="36"/>
      <c r="D115" s="186" t="s">
        <v>154</v>
      </c>
      <c r="E115" s="36"/>
      <c r="F115" s="187" t="s">
        <v>1725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154</v>
      </c>
      <c r="AU115" s="17" t="s">
        <v>82</v>
      </c>
    </row>
    <row r="116" spans="2:51" s="14" customFormat="1" ht="22.5">
      <c r="B116" s="217"/>
      <c r="C116" s="218"/>
      <c r="D116" s="186" t="s">
        <v>158</v>
      </c>
      <c r="E116" s="219" t="s">
        <v>19</v>
      </c>
      <c r="F116" s="220" t="s">
        <v>1726</v>
      </c>
      <c r="G116" s="218"/>
      <c r="H116" s="219" t="s">
        <v>19</v>
      </c>
      <c r="I116" s="221"/>
      <c r="J116" s="218"/>
      <c r="K116" s="218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158</v>
      </c>
      <c r="AU116" s="226" t="s">
        <v>82</v>
      </c>
      <c r="AV116" s="14" t="s">
        <v>80</v>
      </c>
      <c r="AW116" s="14" t="s">
        <v>33</v>
      </c>
      <c r="AX116" s="14" t="s">
        <v>72</v>
      </c>
      <c r="AY116" s="226" t="s">
        <v>145</v>
      </c>
    </row>
    <row r="117" spans="2:51" s="13" customFormat="1" ht="11.25">
      <c r="B117" s="192"/>
      <c r="C117" s="193"/>
      <c r="D117" s="186" t="s">
        <v>158</v>
      </c>
      <c r="E117" s="194" t="s">
        <v>19</v>
      </c>
      <c r="F117" s="195" t="s">
        <v>1727</v>
      </c>
      <c r="G117" s="193"/>
      <c r="H117" s="196">
        <v>352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82</v>
      </c>
      <c r="AV117" s="13" t="s">
        <v>82</v>
      </c>
      <c r="AW117" s="13" t="s">
        <v>33</v>
      </c>
      <c r="AX117" s="13" t="s">
        <v>72</v>
      </c>
      <c r="AY117" s="202" t="s">
        <v>145</v>
      </c>
    </row>
    <row r="118" spans="2:51" s="13" customFormat="1" ht="11.25">
      <c r="B118" s="192"/>
      <c r="C118" s="193"/>
      <c r="D118" s="186" t="s">
        <v>158</v>
      </c>
      <c r="E118" s="194" t="s">
        <v>19</v>
      </c>
      <c r="F118" s="195" t="s">
        <v>1728</v>
      </c>
      <c r="G118" s="193"/>
      <c r="H118" s="196">
        <v>385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158</v>
      </c>
      <c r="AU118" s="202" t="s">
        <v>82</v>
      </c>
      <c r="AV118" s="13" t="s">
        <v>82</v>
      </c>
      <c r="AW118" s="13" t="s">
        <v>33</v>
      </c>
      <c r="AX118" s="13" t="s">
        <v>72</v>
      </c>
      <c r="AY118" s="202" t="s">
        <v>145</v>
      </c>
    </row>
    <row r="119" spans="2:51" s="13" customFormat="1" ht="11.25">
      <c r="B119" s="192"/>
      <c r="C119" s="193"/>
      <c r="D119" s="186" t="s">
        <v>158</v>
      </c>
      <c r="E119" s="194" t="s">
        <v>19</v>
      </c>
      <c r="F119" s="195" t="s">
        <v>1729</v>
      </c>
      <c r="G119" s="193"/>
      <c r="H119" s="196">
        <v>485.2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158</v>
      </c>
      <c r="AU119" s="202" t="s">
        <v>82</v>
      </c>
      <c r="AV119" s="13" t="s">
        <v>82</v>
      </c>
      <c r="AW119" s="13" t="s">
        <v>33</v>
      </c>
      <c r="AX119" s="13" t="s">
        <v>72</v>
      </c>
      <c r="AY119" s="202" t="s">
        <v>145</v>
      </c>
    </row>
    <row r="120" spans="2:51" s="13" customFormat="1" ht="11.25">
      <c r="B120" s="192"/>
      <c r="C120" s="193"/>
      <c r="D120" s="186" t="s">
        <v>158</v>
      </c>
      <c r="E120" s="194" t="s">
        <v>19</v>
      </c>
      <c r="F120" s="195" t="s">
        <v>1730</v>
      </c>
      <c r="G120" s="193"/>
      <c r="H120" s="196">
        <v>2046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158</v>
      </c>
      <c r="AU120" s="202" t="s">
        <v>82</v>
      </c>
      <c r="AV120" s="13" t="s">
        <v>82</v>
      </c>
      <c r="AW120" s="13" t="s">
        <v>33</v>
      </c>
      <c r="AX120" s="13" t="s">
        <v>72</v>
      </c>
      <c r="AY120" s="202" t="s">
        <v>145</v>
      </c>
    </row>
    <row r="121" spans="2:51" s="13" customFormat="1" ht="11.25">
      <c r="B121" s="192"/>
      <c r="C121" s="193"/>
      <c r="D121" s="186" t="s">
        <v>158</v>
      </c>
      <c r="E121" s="194" t="s">
        <v>19</v>
      </c>
      <c r="F121" s="195" t="s">
        <v>1731</v>
      </c>
      <c r="G121" s="193"/>
      <c r="H121" s="196">
        <v>770.8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82</v>
      </c>
      <c r="AV121" s="13" t="s">
        <v>82</v>
      </c>
      <c r="AW121" s="13" t="s">
        <v>33</v>
      </c>
      <c r="AX121" s="13" t="s">
        <v>72</v>
      </c>
      <c r="AY121" s="202" t="s">
        <v>145</v>
      </c>
    </row>
    <row r="122" spans="2:51" s="13" customFormat="1" ht="11.25">
      <c r="B122" s="192"/>
      <c r="C122" s="193"/>
      <c r="D122" s="186" t="s">
        <v>158</v>
      </c>
      <c r="E122" s="194" t="s">
        <v>19</v>
      </c>
      <c r="F122" s="195" t="s">
        <v>1732</v>
      </c>
      <c r="G122" s="193"/>
      <c r="H122" s="196">
        <v>4214.1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158</v>
      </c>
      <c r="AU122" s="202" t="s">
        <v>82</v>
      </c>
      <c r="AV122" s="13" t="s">
        <v>82</v>
      </c>
      <c r="AW122" s="13" t="s">
        <v>33</v>
      </c>
      <c r="AX122" s="13" t="s">
        <v>72</v>
      </c>
      <c r="AY122" s="202" t="s">
        <v>145</v>
      </c>
    </row>
    <row r="123" spans="2:51" s="13" customFormat="1" ht="11.25">
      <c r="B123" s="192"/>
      <c r="C123" s="193"/>
      <c r="D123" s="186" t="s">
        <v>158</v>
      </c>
      <c r="E123" s="194" t="s">
        <v>19</v>
      </c>
      <c r="F123" s="195" t="s">
        <v>1733</v>
      </c>
      <c r="G123" s="193"/>
      <c r="H123" s="196">
        <v>3993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82</v>
      </c>
      <c r="AV123" s="13" t="s">
        <v>82</v>
      </c>
      <c r="AW123" s="13" t="s">
        <v>33</v>
      </c>
      <c r="AX123" s="13" t="s">
        <v>72</v>
      </c>
      <c r="AY123" s="202" t="s">
        <v>145</v>
      </c>
    </row>
    <row r="124" spans="2:51" s="13" customFormat="1" ht="11.25">
      <c r="B124" s="192"/>
      <c r="C124" s="193"/>
      <c r="D124" s="186" t="s">
        <v>158</v>
      </c>
      <c r="E124" s="194" t="s">
        <v>19</v>
      </c>
      <c r="F124" s="195" t="s">
        <v>1734</v>
      </c>
      <c r="G124" s="193"/>
      <c r="H124" s="196">
        <v>1656.6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158</v>
      </c>
      <c r="AU124" s="202" t="s">
        <v>82</v>
      </c>
      <c r="AV124" s="13" t="s">
        <v>82</v>
      </c>
      <c r="AW124" s="13" t="s">
        <v>33</v>
      </c>
      <c r="AX124" s="13" t="s">
        <v>72</v>
      </c>
      <c r="AY124" s="202" t="s">
        <v>145</v>
      </c>
    </row>
    <row r="125" spans="2:51" s="13" customFormat="1" ht="11.25">
      <c r="B125" s="192"/>
      <c r="C125" s="193"/>
      <c r="D125" s="186" t="s">
        <v>158</v>
      </c>
      <c r="E125" s="194" t="s">
        <v>19</v>
      </c>
      <c r="F125" s="195" t="s">
        <v>1735</v>
      </c>
      <c r="G125" s="193"/>
      <c r="H125" s="196">
        <v>550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82</v>
      </c>
      <c r="AV125" s="13" t="s">
        <v>82</v>
      </c>
      <c r="AW125" s="13" t="s">
        <v>33</v>
      </c>
      <c r="AX125" s="13" t="s">
        <v>72</v>
      </c>
      <c r="AY125" s="202" t="s">
        <v>145</v>
      </c>
    </row>
    <row r="126" spans="2:51" s="13" customFormat="1" ht="11.25">
      <c r="B126" s="192"/>
      <c r="C126" s="193"/>
      <c r="D126" s="186" t="s">
        <v>158</v>
      </c>
      <c r="E126" s="194" t="s">
        <v>19</v>
      </c>
      <c r="F126" s="195" t="s">
        <v>1736</v>
      </c>
      <c r="G126" s="193"/>
      <c r="H126" s="196">
        <v>1567.5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82</v>
      </c>
      <c r="AV126" s="13" t="s">
        <v>82</v>
      </c>
      <c r="AW126" s="13" t="s">
        <v>33</v>
      </c>
      <c r="AX126" s="13" t="s">
        <v>72</v>
      </c>
      <c r="AY126" s="202" t="s">
        <v>145</v>
      </c>
    </row>
    <row r="127" spans="2:51" s="13" customFormat="1" ht="11.25">
      <c r="B127" s="192"/>
      <c r="C127" s="193"/>
      <c r="D127" s="186" t="s">
        <v>158</v>
      </c>
      <c r="E127" s="194" t="s">
        <v>19</v>
      </c>
      <c r="F127" s="195" t="s">
        <v>1737</v>
      </c>
      <c r="G127" s="193"/>
      <c r="H127" s="196">
        <v>673.2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82</v>
      </c>
      <c r="AV127" s="13" t="s">
        <v>82</v>
      </c>
      <c r="AW127" s="13" t="s">
        <v>33</v>
      </c>
      <c r="AX127" s="13" t="s">
        <v>72</v>
      </c>
      <c r="AY127" s="202" t="s">
        <v>145</v>
      </c>
    </row>
    <row r="128" spans="1:65" s="2" customFormat="1" ht="14.45" customHeight="1">
      <c r="A128" s="34"/>
      <c r="B128" s="35"/>
      <c r="C128" s="203" t="s">
        <v>196</v>
      </c>
      <c r="D128" s="203" t="s">
        <v>292</v>
      </c>
      <c r="E128" s="204" t="s">
        <v>1738</v>
      </c>
      <c r="F128" s="205" t="s">
        <v>1739</v>
      </c>
      <c r="G128" s="206" t="s">
        <v>308</v>
      </c>
      <c r="H128" s="207">
        <v>24504.984</v>
      </c>
      <c r="I128" s="208"/>
      <c r="J128" s="209">
        <f>ROUND(I128*H128,2)</f>
        <v>0</v>
      </c>
      <c r="K128" s="205" t="s">
        <v>151</v>
      </c>
      <c r="L128" s="210"/>
      <c r="M128" s="211" t="s">
        <v>19</v>
      </c>
      <c r="N128" s="212" t="s">
        <v>43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196</v>
      </c>
      <c r="AT128" s="184" t="s">
        <v>292</v>
      </c>
      <c r="AU128" s="184" t="s">
        <v>82</v>
      </c>
      <c r="AY128" s="17" t="s">
        <v>145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80</v>
      </c>
      <c r="BK128" s="185">
        <f>ROUND(I128*H128,2)</f>
        <v>0</v>
      </c>
      <c r="BL128" s="17" t="s">
        <v>152</v>
      </c>
      <c r="BM128" s="184" t="s">
        <v>1740</v>
      </c>
    </row>
    <row r="129" spans="1:47" s="2" customFormat="1" ht="11.25">
      <c r="A129" s="34"/>
      <c r="B129" s="35"/>
      <c r="C129" s="36"/>
      <c r="D129" s="186" t="s">
        <v>154</v>
      </c>
      <c r="E129" s="36"/>
      <c r="F129" s="187" t="s">
        <v>1739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154</v>
      </c>
      <c r="AU129" s="17" t="s">
        <v>82</v>
      </c>
    </row>
    <row r="130" spans="2:51" s="13" customFormat="1" ht="11.25">
      <c r="B130" s="192"/>
      <c r="C130" s="193"/>
      <c r="D130" s="186" t="s">
        <v>158</v>
      </c>
      <c r="E130" s="194" t="s">
        <v>19</v>
      </c>
      <c r="F130" s="195" t="s">
        <v>1741</v>
      </c>
      <c r="G130" s="193"/>
      <c r="H130" s="196">
        <v>16693.4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158</v>
      </c>
      <c r="AU130" s="202" t="s">
        <v>82</v>
      </c>
      <c r="AV130" s="13" t="s">
        <v>82</v>
      </c>
      <c r="AW130" s="13" t="s">
        <v>33</v>
      </c>
      <c r="AX130" s="13" t="s">
        <v>72</v>
      </c>
      <c r="AY130" s="202" t="s">
        <v>145</v>
      </c>
    </row>
    <row r="131" spans="2:51" s="13" customFormat="1" ht="11.25">
      <c r="B131" s="192"/>
      <c r="C131" s="193"/>
      <c r="D131" s="186" t="s">
        <v>158</v>
      </c>
      <c r="E131" s="194" t="s">
        <v>19</v>
      </c>
      <c r="F131" s="195" t="s">
        <v>1742</v>
      </c>
      <c r="G131" s="193"/>
      <c r="H131" s="196">
        <v>-5024.36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158</v>
      </c>
      <c r="AU131" s="202" t="s">
        <v>82</v>
      </c>
      <c r="AV131" s="13" t="s">
        <v>82</v>
      </c>
      <c r="AW131" s="13" t="s">
        <v>33</v>
      </c>
      <c r="AX131" s="13" t="s">
        <v>72</v>
      </c>
      <c r="AY131" s="202" t="s">
        <v>145</v>
      </c>
    </row>
    <row r="132" spans="2:51" s="13" customFormat="1" ht="11.25">
      <c r="B132" s="192"/>
      <c r="C132" s="193"/>
      <c r="D132" s="186" t="s">
        <v>158</v>
      </c>
      <c r="E132" s="193"/>
      <c r="F132" s="195" t="s">
        <v>1743</v>
      </c>
      <c r="G132" s="193"/>
      <c r="H132" s="196">
        <v>24504.984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158</v>
      </c>
      <c r="AU132" s="202" t="s">
        <v>82</v>
      </c>
      <c r="AV132" s="13" t="s">
        <v>82</v>
      </c>
      <c r="AW132" s="13" t="s">
        <v>4</v>
      </c>
      <c r="AX132" s="13" t="s">
        <v>80</v>
      </c>
      <c r="AY132" s="202" t="s">
        <v>145</v>
      </c>
    </row>
    <row r="133" spans="1:65" s="2" customFormat="1" ht="14.45" customHeight="1">
      <c r="A133" s="34"/>
      <c r="B133" s="35"/>
      <c r="C133" s="173" t="s">
        <v>202</v>
      </c>
      <c r="D133" s="173" t="s">
        <v>147</v>
      </c>
      <c r="E133" s="174" t="s">
        <v>373</v>
      </c>
      <c r="F133" s="175" t="s">
        <v>374</v>
      </c>
      <c r="G133" s="176" t="s">
        <v>308</v>
      </c>
      <c r="H133" s="177">
        <v>63531.18</v>
      </c>
      <c r="I133" s="178"/>
      <c r="J133" s="179">
        <f>ROUND(I133*H133,2)</f>
        <v>0</v>
      </c>
      <c r="K133" s="175" t="s">
        <v>151</v>
      </c>
      <c r="L133" s="39"/>
      <c r="M133" s="180" t="s">
        <v>19</v>
      </c>
      <c r="N133" s="181" t="s">
        <v>43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152</v>
      </c>
      <c r="AT133" s="184" t="s">
        <v>147</v>
      </c>
      <c r="AU133" s="184" t="s">
        <v>82</v>
      </c>
      <c r="AY133" s="17" t="s">
        <v>145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80</v>
      </c>
      <c r="BK133" s="185">
        <f>ROUND(I133*H133,2)</f>
        <v>0</v>
      </c>
      <c r="BL133" s="17" t="s">
        <v>152</v>
      </c>
      <c r="BM133" s="184" t="s">
        <v>1744</v>
      </c>
    </row>
    <row r="134" spans="1:47" s="2" customFormat="1" ht="19.5">
      <c r="A134" s="34"/>
      <c r="B134" s="35"/>
      <c r="C134" s="36"/>
      <c r="D134" s="186" t="s">
        <v>154</v>
      </c>
      <c r="E134" s="36"/>
      <c r="F134" s="187" t="s">
        <v>325</v>
      </c>
      <c r="G134" s="36"/>
      <c r="H134" s="36"/>
      <c r="I134" s="188"/>
      <c r="J134" s="36"/>
      <c r="K134" s="36"/>
      <c r="L134" s="39"/>
      <c r="M134" s="189"/>
      <c r="N134" s="190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154</v>
      </c>
      <c r="AU134" s="17" t="s">
        <v>82</v>
      </c>
    </row>
    <row r="135" spans="2:51" s="13" customFormat="1" ht="11.25">
      <c r="B135" s="192"/>
      <c r="C135" s="193"/>
      <c r="D135" s="186" t="s">
        <v>158</v>
      </c>
      <c r="E135" s="194" t="s">
        <v>19</v>
      </c>
      <c r="F135" s="195" t="s">
        <v>1717</v>
      </c>
      <c r="G135" s="193"/>
      <c r="H135" s="196">
        <v>62995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158</v>
      </c>
      <c r="AU135" s="202" t="s">
        <v>82</v>
      </c>
      <c r="AV135" s="13" t="s">
        <v>82</v>
      </c>
      <c r="AW135" s="13" t="s">
        <v>33</v>
      </c>
      <c r="AX135" s="13" t="s">
        <v>72</v>
      </c>
      <c r="AY135" s="202" t="s">
        <v>145</v>
      </c>
    </row>
    <row r="136" spans="2:51" s="13" customFormat="1" ht="11.25">
      <c r="B136" s="192"/>
      <c r="C136" s="193"/>
      <c r="D136" s="186" t="s">
        <v>158</v>
      </c>
      <c r="E136" s="194" t="s">
        <v>19</v>
      </c>
      <c r="F136" s="195" t="s">
        <v>1718</v>
      </c>
      <c r="G136" s="193"/>
      <c r="H136" s="196">
        <v>-24472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82</v>
      </c>
      <c r="AV136" s="13" t="s">
        <v>82</v>
      </c>
      <c r="AW136" s="13" t="s">
        <v>33</v>
      </c>
      <c r="AX136" s="13" t="s">
        <v>72</v>
      </c>
      <c r="AY136" s="202" t="s">
        <v>145</v>
      </c>
    </row>
    <row r="137" spans="2:51" s="13" customFormat="1" ht="11.25">
      <c r="B137" s="192"/>
      <c r="C137" s="193"/>
      <c r="D137" s="186" t="s">
        <v>158</v>
      </c>
      <c r="E137" s="194" t="s">
        <v>19</v>
      </c>
      <c r="F137" s="195" t="s">
        <v>1719</v>
      </c>
      <c r="G137" s="193"/>
      <c r="H137" s="196">
        <v>-3227.9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82</v>
      </c>
      <c r="AV137" s="13" t="s">
        <v>82</v>
      </c>
      <c r="AW137" s="13" t="s">
        <v>33</v>
      </c>
      <c r="AX137" s="13" t="s">
        <v>72</v>
      </c>
      <c r="AY137" s="202" t="s">
        <v>145</v>
      </c>
    </row>
    <row r="138" spans="2:51" s="13" customFormat="1" ht="11.25">
      <c r="B138" s="192"/>
      <c r="C138" s="193"/>
      <c r="D138" s="186" t="s">
        <v>158</v>
      </c>
      <c r="E138" s="193"/>
      <c r="F138" s="195" t="s">
        <v>1745</v>
      </c>
      <c r="G138" s="193"/>
      <c r="H138" s="196">
        <v>63531.18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158</v>
      </c>
      <c r="AU138" s="202" t="s">
        <v>82</v>
      </c>
      <c r="AV138" s="13" t="s">
        <v>82</v>
      </c>
      <c r="AW138" s="13" t="s">
        <v>4</v>
      </c>
      <c r="AX138" s="13" t="s">
        <v>80</v>
      </c>
      <c r="AY138" s="202" t="s">
        <v>145</v>
      </c>
    </row>
    <row r="139" spans="2:63" s="12" customFormat="1" ht="22.9" customHeight="1">
      <c r="B139" s="157"/>
      <c r="C139" s="158"/>
      <c r="D139" s="159" t="s">
        <v>71</v>
      </c>
      <c r="E139" s="171" t="s">
        <v>82</v>
      </c>
      <c r="F139" s="171" t="s">
        <v>397</v>
      </c>
      <c r="G139" s="158"/>
      <c r="H139" s="158"/>
      <c r="I139" s="161"/>
      <c r="J139" s="172">
        <f>BK139</f>
        <v>0</v>
      </c>
      <c r="K139" s="158"/>
      <c r="L139" s="163"/>
      <c r="M139" s="164"/>
      <c r="N139" s="165"/>
      <c r="O139" s="165"/>
      <c r="P139" s="166">
        <f>SUM(P140:P143)</f>
        <v>0</v>
      </c>
      <c r="Q139" s="165"/>
      <c r="R139" s="166">
        <f>SUM(R140:R143)</f>
        <v>0</v>
      </c>
      <c r="S139" s="165"/>
      <c r="T139" s="167">
        <f>SUM(T140:T143)</f>
        <v>0</v>
      </c>
      <c r="AR139" s="168" t="s">
        <v>80</v>
      </c>
      <c r="AT139" s="169" t="s">
        <v>71</v>
      </c>
      <c r="AU139" s="169" t="s">
        <v>80</v>
      </c>
      <c r="AY139" s="168" t="s">
        <v>145</v>
      </c>
      <c r="BK139" s="170">
        <f>SUM(BK140:BK143)</f>
        <v>0</v>
      </c>
    </row>
    <row r="140" spans="1:65" s="2" customFormat="1" ht="14.45" customHeight="1">
      <c r="A140" s="34"/>
      <c r="B140" s="35"/>
      <c r="C140" s="173" t="s">
        <v>208</v>
      </c>
      <c r="D140" s="173" t="s">
        <v>147</v>
      </c>
      <c r="E140" s="174" t="s">
        <v>1746</v>
      </c>
      <c r="F140" s="175" t="s">
        <v>1747</v>
      </c>
      <c r="G140" s="176" t="s">
        <v>150</v>
      </c>
      <c r="H140" s="177">
        <v>1100</v>
      </c>
      <c r="I140" s="178"/>
      <c r="J140" s="179">
        <f>ROUND(I140*H140,2)</f>
        <v>0</v>
      </c>
      <c r="K140" s="175" t="s">
        <v>19</v>
      </c>
      <c r="L140" s="39"/>
      <c r="M140" s="180" t="s">
        <v>19</v>
      </c>
      <c r="N140" s="181" t="s">
        <v>43</v>
      </c>
      <c r="O140" s="64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4" t="s">
        <v>152</v>
      </c>
      <c r="AT140" s="184" t="s">
        <v>147</v>
      </c>
      <c r="AU140" s="184" t="s">
        <v>82</v>
      </c>
      <c r="AY140" s="17" t="s">
        <v>145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7" t="s">
        <v>80</v>
      </c>
      <c r="BK140" s="185">
        <f>ROUND(I140*H140,2)</f>
        <v>0</v>
      </c>
      <c r="BL140" s="17" t="s">
        <v>152</v>
      </c>
      <c r="BM140" s="184" t="s">
        <v>1748</v>
      </c>
    </row>
    <row r="141" spans="1:47" s="2" customFormat="1" ht="11.25">
      <c r="A141" s="34"/>
      <c r="B141" s="35"/>
      <c r="C141" s="36"/>
      <c r="D141" s="186" t="s">
        <v>154</v>
      </c>
      <c r="E141" s="36"/>
      <c r="F141" s="187" t="s">
        <v>1749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154</v>
      </c>
      <c r="AU141" s="17" t="s">
        <v>82</v>
      </c>
    </row>
    <row r="142" spans="2:51" s="14" customFormat="1" ht="11.25">
      <c r="B142" s="217"/>
      <c r="C142" s="218"/>
      <c r="D142" s="186" t="s">
        <v>158</v>
      </c>
      <c r="E142" s="219" t="s">
        <v>19</v>
      </c>
      <c r="F142" s="220" t="s">
        <v>1750</v>
      </c>
      <c r="G142" s="218"/>
      <c r="H142" s="219" t="s">
        <v>19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158</v>
      </c>
      <c r="AU142" s="226" t="s">
        <v>82</v>
      </c>
      <c r="AV142" s="14" t="s">
        <v>80</v>
      </c>
      <c r="AW142" s="14" t="s">
        <v>33</v>
      </c>
      <c r="AX142" s="14" t="s">
        <v>72</v>
      </c>
      <c r="AY142" s="226" t="s">
        <v>145</v>
      </c>
    </row>
    <row r="143" spans="2:51" s="13" customFormat="1" ht="11.25">
      <c r="B143" s="192"/>
      <c r="C143" s="193"/>
      <c r="D143" s="186" t="s">
        <v>158</v>
      </c>
      <c r="E143" s="194" t="s">
        <v>19</v>
      </c>
      <c r="F143" s="195" t="s">
        <v>1751</v>
      </c>
      <c r="G143" s="193"/>
      <c r="H143" s="196">
        <v>1100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158</v>
      </c>
      <c r="AU143" s="202" t="s">
        <v>82</v>
      </c>
      <c r="AV143" s="13" t="s">
        <v>82</v>
      </c>
      <c r="AW143" s="13" t="s">
        <v>33</v>
      </c>
      <c r="AX143" s="13" t="s">
        <v>72</v>
      </c>
      <c r="AY143" s="202" t="s">
        <v>145</v>
      </c>
    </row>
    <row r="144" spans="2:63" s="12" customFormat="1" ht="22.9" customHeight="1">
      <c r="B144" s="157"/>
      <c r="C144" s="158"/>
      <c r="D144" s="159" t="s">
        <v>71</v>
      </c>
      <c r="E144" s="171" t="s">
        <v>178</v>
      </c>
      <c r="F144" s="171" t="s">
        <v>276</v>
      </c>
      <c r="G144" s="158"/>
      <c r="H144" s="158"/>
      <c r="I144" s="161"/>
      <c r="J144" s="172">
        <f>BK144</f>
        <v>0</v>
      </c>
      <c r="K144" s="158"/>
      <c r="L144" s="163"/>
      <c r="M144" s="164"/>
      <c r="N144" s="165"/>
      <c r="O144" s="165"/>
      <c r="P144" s="166">
        <f>SUM(P145:P158)</f>
        <v>0</v>
      </c>
      <c r="Q144" s="165"/>
      <c r="R144" s="166">
        <f>SUM(R145:R158)</f>
        <v>229.888</v>
      </c>
      <c r="S144" s="165"/>
      <c r="T144" s="167">
        <f>SUM(T145:T158)</f>
        <v>0</v>
      </c>
      <c r="AR144" s="168" t="s">
        <v>80</v>
      </c>
      <c r="AT144" s="169" t="s">
        <v>71</v>
      </c>
      <c r="AU144" s="169" t="s">
        <v>80</v>
      </c>
      <c r="AY144" s="168" t="s">
        <v>145</v>
      </c>
      <c r="BK144" s="170">
        <f>SUM(BK145:BK158)</f>
        <v>0</v>
      </c>
    </row>
    <row r="145" spans="1:65" s="2" customFormat="1" ht="14.45" customHeight="1">
      <c r="A145" s="34"/>
      <c r="B145" s="35"/>
      <c r="C145" s="173" t="s">
        <v>214</v>
      </c>
      <c r="D145" s="173" t="s">
        <v>147</v>
      </c>
      <c r="E145" s="174" t="s">
        <v>1752</v>
      </c>
      <c r="F145" s="175" t="s">
        <v>1753</v>
      </c>
      <c r="G145" s="176" t="s">
        <v>150</v>
      </c>
      <c r="H145" s="177">
        <v>8675</v>
      </c>
      <c r="I145" s="178"/>
      <c r="J145" s="179">
        <f>ROUND(I145*H145,2)</f>
        <v>0</v>
      </c>
      <c r="K145" s="175" t="s">
        <v>151</v>
      </c>
      <c r="L145" s="39"/>
      <c r="M145" s="180" t="s">
        <v>19</v>
      </c>
      <c r="N145" s="181" t="s">
        <v>43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152</v>
      </c>
      <c r="AT145" s="184" t="s">
        <v>147</v>
      </c>
      <c r="AU145" s="184" t="s">
        <v>82</v>
      </c>
      <c r="AY145" s="17" t="s">
        <v>145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80</v>
      </c>
      <c r="BK145" s="185">
        <f>ROUND(I145*H145,2)</f>
        <v>0</v>
      </c>
      <c r="BL145" s="17" t="s">
        <v>152</v>
      </c>
      <c r="BM145" s="184" t="s">
        <v>1754</v>
      </c>
    </row>
    <row r="146" spans="1:47" s="2" customFormat="1" ht="29.25">
      <c r="A146" s="34"/>
      <c r="B146" s="35"/>
      <c r="C146" s="36"/>
      <c r="D146" s="186" t="s">
        <v>154</v>
      </c>
      <c r="E146" s="36"/>
      <c r="F146" s="187" t="s">
        <v>1755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154</v>
      </c>
      <c r="AU146" s="17" t="s">
        <v>82</v>
      </c>
    </row>
    <row r="147" spans="2:51" s="14" customFormat="1" ht="11.25">
      <c r="B147" s="217"/>
      <c r="C147" s="218"/>
      <c r="D147" s="186" t="s">
        <v>158</v>
      </c>
      <c r="E147" s="219" t="s">
        <v>19</v>
      </c>
      <c r="F147" s="220" t="s">
        <v>1756</v>
      </c>
      <c r="G147" s="218"/>
      <c r="H147" s="219" t="s">
        <v>19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158</v>
      </c>
      <c r="AU147" s="226" t="s">
        <v>82</v>
      </c>
      <c r="AV147" s="14" t="s">
        <v>80</v>
      </c>
      <c r="AW147" s="14" t="s">
        <v>33</v>
      </c>
      <c r="AX147" s="14" t="s">
        <v>72</v>
      </c>
      <c r="AY147" s="226" t="s">
        <v>145</v>
      </c>
    </row>
    <row r="148" spans="2:51" s="13" customFormat="1" ht="11.25">
      <c r="B148" s="192"/>
      <c r="C148" s="193"/>
      <c r="D148" s="186" t="s">
        <v>158</v>
      </c>
      <c r="E148" s="194" t="s">
        <v>19</v>
      </c>
      <c r="F148" s="195" t="s">
        <v>1757</v>
      </c>
      <c r="G148" s="193"/>
      <c r="H148" s="196">
        <v>825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158</v>
      </c>
      <c r="AU148" s="202" t="s">
        <v>82</v>
      </c>
      <c r="AV148" s="13" t="s">
        <v>82</v>
      </c>
      <c r="AW148" s="13" t="s">
        <v>33</v>
      </c>
      <c r="AX148" s="13" t="s">
        <v>72</v>
      </c>
      <c r="AY148" s="202" t="s">
        <v>145</v>
      </c>
    </row>
    <row r="149" spans="2:51" s="13" customFormat="1" ht="11.25">
      <c r="B149" s="192"/>
      <c r="C149" s="193"/>
      <c r="D149" s="186" t="s">
        <v>158</v>
      </c>
      <c r="E149" s="194" t="s">
        <v>19</v>
      </c>
      <c r="F149" s="195" t="s">
        <v>1758</v>
      </c>
      <c r="G149" s="193"/>
      <c r="H149" s="196">
        <v>1744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158</v>
      </c>
      <c r="AU149" s="202" t="s">
        <v>82</v>
      </c>
      <c r="AV149" s="13" t="s">
        <v>82</v>
      </c>
      <c r="AW149" s="13" t="s">
        <v>33</v>
      </c>
      <c r="AX149" s="13" t="s">
        <v>72</v>
      </c>
      <c r="AY149" s="202" t="s">
        <v>145</v>
      </c>
    </row>
    <row r="150" spans="2:51" s="13" customFormat="1" ht="11.25">
      <c r="B150" s="192"/>
      <c r="C150" s="193"/>
      <c r="D150" s="186" t="s">
        <v>158</v>
      </c>
      <c r="E150" s="194" t="s">
        <v>19</v>
      </c>
      <c r="F150" s="195" t="s">
        <v>1759</v>
      </c>
      <c r="G150" s="193"/>
      <c r="H150" s="196">
        <v>2646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158</v>
      </c>
      <c r="AU150" s="202" t="s">
        <v>82</v>
      </c>
      <c r="AV150" s="13" t="s">
        <v>82</v>
      </c>
      <c r="AW150" s="13" t="s">
        <v>33</v>
      </c>
      <c r="AX150" s="13" t="s">
        <v>72</v>
      </c>
      <c r="AY150" s="202" t="s">
        <v>145</v>
      </c>
    </row>
    <row r="151" spans="2:51" s="13" customFormat="1" ht="11.25">
      <c r="B151" s="192"/>
      <c r="C151" s="193"/>
      <c r="D151" s="186" t="s">
        <v>158</v>
      </c>
      <c r="E151" s="194" t="s">
        <v>19</v>
      </c>
      <c r="F151" s="195" t="s">
        <v>1760</v>
      </c>
      <c r="G151" s="193"/>
      <c r="H151" s="196">
        <v>3460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158</v>
      </c>
      <c r="AU151" s="202" t="s">
        <v>82</v>
      </c>
      <c r="AV151" s="13" t="s">
        <v>82</v>
      </c>
      <c r="AW151" s="13" t="s">
        <v>33</v>
      </c>
      <c r="AX151" s="13" t="s">
        <v>72</v>
      </c>
      <c r="AY151" s="202" t="s">
        <v>145</v>
      </c>
    </row>
    <row r="152" spans="1:65" s="2" customFormat="1" ht="14.45" customHeight="1">
      <c r="A152" s="34"/>
      <c r="B152" s="35"/>
      <c r="C152" s="203" t="s">
        <v>220</v>
      </c>
      <c r="D152" s="203" t="s">
        <v>292</v>
      </c>
      <c r="E152" s="204" t="s">
        <v>1761</v>
      </c>
      <c r="F152" s="205" t="s">
        <v>1762</v>
      </c>
      <c r="G152" s="206" t="s">
        <v>308</v>
      </c>
      <c r="H152" s="207">
        <v>229.888</v>
      </c>
      <c r="I152" s="208"/>
      <c r="J152" s="209">
        <f>ROUND(I152*H152,2)</f>
        <v>0</v>
      </c>
      <c r="K152" s="205" t="s">
        <v>151</v>
      </c>
      <c r="L152" s="210"/>
      <c r="M152" s="211" t="s">
        <v>19</v>
      </c>
      <c r="N152" s="212" t="s">
        <v>43</v>
      </c>
      <c r="O152" s="64"/>
      <c r="P152" s="182">
        <f>O152*H152</f>
        <v>0</v>
      </c>
      <c r="Q152" s="182">
        <v>1</v>
      </c>
      <c r="R152" s="182">
        <f>Q152*H152</f>
        <v>229.888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4" t="s">
        <v>196</v>
      </c>
      <c r="AT152" s="184" t="s">
        <v>292</v>
      </c>
      <c r="AU152" s="184" t="s">
        <v>82</v>
      </c>
      <c r="AY152" s="17" t="s">
        <v>145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7" t="s">
        <v>80</v>
      </c>
      <c r="BK152" s="185">
        <f>ROUND(I152*H152,2)</f>
        <v>0</v>
      </c>
      <c r="BL152" s="17" t="s">
        <v>152</v>
      </c>
      <c r="BM152" s="184" t="s">
        <v>1763</v>
      </c>
    </row>
    <row r="153" spans="1:47" s="2" customFormat="1" ht="11.25">
      <c r="A153" s="34"/>
      <c r="B153" s="35"/>
      <c r="C153" s="36"/>
      <c r="D153" s="186" t="s">
        <v>154</v>
      </c>
      <c r="E153" s="36"/>
      <c r="F153" s="187" t="s">
        <v>1762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154</v>
      </c>
      <c r="AU153" s="17" t="s">
        <v>82</v>
      </c>
    </row>
    <row r="154" spans="2:51" s="14" customFormat="1" ht="22.5">
      <c r="B154" s="217"/>
      <c r="C154" s="218"/>
      <c r="D154" s="186" t="s">
        <v>158</v>
      </c>
      <c r="E154" s="219" t="s">
        <v>19</v>
      </c>
      <c r="F154" s="220" t="s">
        <v>1764</v>
      </c>
      <c r="G154" s="218"/>
      <c r="H154" s="219" t="s">
        <v>19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158</v>
      </c>
      <c r="AU154" s="226" t="s">
        <v>82</v>
      </c>
      <c r="AV154" s="14" t="s">
        <v>80</v>
      </c>
      <c r="AW154" s="14" t="s">
        <v>33</v>
      </c>
      <c r="AX154" s="14" t="s">
        <v>72</v>
      </c>
      <c r="AY154" s="226" t="s">
        <v>145</v>
      </c>
    </row>
    <row r="155" spans="2:51" s="13" customFormat="1" ht="11.25">
      <c r="B155" s="192"/>
      <c r="C155" s="193"/>
      <c r="D155" s="186" t="s">
        <v>158</v>
      </c>
      <c r="E155" s="194" t="s">
        <v>19</v>
      </c>
      <c r="F155" s="195" t="s">
        <v>1765</v>
      </c>
      <c r="G155" s="193"/>
      <c r="H155" s="196">
        <v>21.863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158</v>
      </c>
      <c r="AU155" s="202" t="s">
        <v>82</v>
      </c>
      <c r="AV155" s="13" t="s">
        <v>82</v>
      </c>
      <c r="AW155" s="13" t="s">
        <v>33</v>
      </c>
      <c r="AX155" s="13" t="s">
        <v>72</v>
      </c>
      <c r="AY155" s="202" t="s">
        <v>145</v>
      </c>
    </row>
    <row r="156" spans="2:51" s="13" customFormat="1" ht="11.25">
      <c r="B156" s="192"/>
      <c r="C156" s="193"/>
      <c r="D156" s="186" t="s">
        <v>158</v>
      </c>
      <c r="E156" s="194" t="s">
        <v>19</v>
      </c>
      <c r="F156" s="195" t="s">
        <v>1766</v>
      </c>
      <c r="G156" s="193"/>
      <c r="H156" s="196">
        <v>46.216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158</v>
      </c>
      <c r="AU156" s="202" t="s">
        <v>82</v>
      </c>
      <c r="AV156" s="13" t="s">
        <v>82</v>
      </c>
      <c r="AW156" s="13" t="s">
        <v>33</v>
      </c>
      <c r="AX156" s="13" t="s">
        <v>72</v>
      </c>
      <c r="AY156" s="202" t="s">
        <v>145</v>
      </c>
    </row>
    <row r="157" spans="2:51" s="13" customFormat="1" ht="11.25">
      <c r="B157" s="192"/>
      <c r="C157" s="193"/>
      <c r="D157" s="186" t="s">
        <v>158</v>
      </c>
      <c r="E157" s="194" t="s">
        <v>19</v>
      </c>
      <c r="F157" s="195" t="s">
        <v>1767</v>
      </c>
      <c r="G157" s="193"/>
      <c r="H157" s="196">
        <v>70.119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82</v>
      </c>
      <c r="AV157" s="13" t="s">
        <v>82</v>
      </c>
      <c r="AW157" s="13" t="s">
        <v>33</v>
      </c>
      <c r="AX157" s="13" t="s">
        <v>72</v>
      </c>
      <c r="AY157" s="202" t="s">
        <v>145</v>
      </c>
    </row>
    <row r="158" spans="2:51" s="13" customFormat="1" ht="11.25">
      <c r="B158" s="192"/>
      <c r="C158" s="193"/>
      <c r="D158" s="186" t="s">
        <v>158</v>
      </c>
      <c r="E158" s="194" t="s">
        <v>19</v>
      </c>
      <c r="F158" s="195" t="s">
        <v>1768</v>
      </c>
      <c r="G158" s="193"/>
      <c r="H158" s="196">
        <v>91.69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158</v>
      </c>
      <c r="AU158" s="202" t="s">
        <v>82</v>
      </c>
      <c r="AV158" s="13" t="s">
        <v>82</v>
      </c>
      <c r="AW158" s="13" t="s">
        <v>33</v>
      </c>
      <c r="AX158" s="13" t="s">
        <v>72</v>
      </c>
      <c r="AY158" s="202" t="s">
        <v>145</v>
      </c>
    </row>
    <row r="159" spans="2:63" s="12" customFormat="1" ht="22.9" customHeight="1">
      <c r="B159" s="157"/>
      <c r="C159" s="158"/>
      <c r="D159" s="159" t="s">
        <v>71</v>
      </c>
      <c r="E159" s="171" t="s">
        <v>327</v>
      </c>
      <c r="F159" s="171" t="s">
        <v>328</v>
      </c>
      <c r="G159" s="158"/>
      <c r="H159" s="158"/>
      <c r="I159" s="161"/>
      <c r="J159" s="172">
        <f>BK159</f>
        <v>0</v>
      </c>
      <c r="K159" s="158"/>
      <c r="L159" s="163"/>
      <c r="M159" s="164"/>
      <c r="N159" s="165"/>
      <c r="O159" s="165"/>
      <c r="P159" s="166">
        <f>SUM(P160:P163)</f>
        <v>0</v>
      </c>
      <c r="Q159" s="165"/>
      <c r="R159" s="166">
        <f>SUM(R160:R163)</f>
        <v>0</v>
      </c>
      <c r="S159" s="165"/>
      <c r="T159" s="167">
        <f>SUM(T160:T163)</f>
        <v>0</v>
      </c>
      <c r="AR159" s="168" t="s">
        <v>80</v>
      </c>
      <c r="AT159" s="169" t="s">
        <v>71</v>
      </c>
      <c r="AU159" s="169" t="s">
        <v>80</v>
      </c>
      <c r="AY159" s="168" t="s">
        <v>145</v>
      </c>
      <c r="BK159" s="170">
        <f>SUM(BK160:BK163)</f>
        <v>0</v>
      </c>
    </row>
    <row r="160" spans="1:65" s="2" customFormat="1" ht="14.45" customHeight="1">
      <c r="A160" s="34"/>
      <c r="B160" s="35"/>
      <c r="C160" s="173" t="s">
        <v>226</v>
      </c>
      <c r="D160" s="173" t="s">
        <v>147</v>
      </c>
      <c r="E160" s="174" t="s">
        <v>704</v>
      </c>
      <c r="F160" s="175" t="s">
        <v>705</v>
      </c>
      <c r="G160" s="176" t="s">
        <v>308</v>
      </c>
      <c r="H160" s="177">
        <v>229.888</v>
      </c>
      <c r="I160" s="178"/>
      <c r="J160" s="179">
        <f>ROUND(I160*H160,2)</f>
        <v>0</v>
      </c>
      <c r="K160" s="175" t="s">
        <v>151</v>
      </c>
      <c r="L160" s="39"/>
      <c r="M160" s="180" t="s">
        <v>19</v>
      </c>
      <c r="N160" s="181" t="s">
        <v>43</v>
      </c>
      <c r="O160" s="64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4" t="s">
        <v>152</v>
      </c>
      <c r="AT160" s="184" t="s">
        <v>147</v>
      </c>
      <c r="AU160" s="184" t="s">
        <v>82</v>
      </c>
      <c r="AY160" s="17" t="s">
        <v>145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80</v>
      </c>
      <c r="BK160" s="185">
        <f>ROUND(I160*H160,2)</f>
        <v>0</v>
      </c>
      <c r="BL160" s="17" t="s">
        <v>152</v>
      </c>
      <c r="BM160" s="184" t="s">
        <v>1769</v>
      </c>
    </row>
    <row r="161" spans="1:47" s="2" customFormat="1" ht="19.5">
      <c r="A161" s="34"/>
      <c r="B161" s="35"/>
      <c r="C161" s="36"/>
      <c r="D161" s="186" t="s">
        <v>154</v>
      </c>
      <c r="E161" s="36"/>
      <c r="F161" s="187" t="s">
        <v>707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154</v>
      </c>
      <c r="AU161" s="17" t="s">
        <v>82</v>
      </c>
    </row>
    <row r="162" spans="1:65" s="2" customFormat="1" ht="14.45" customHeight="1">
      <c r="A162" s="34"/>
      <c r="B162" s="35"/>
      <c r="C162" s="173" t="s">
        <v>232</v>
      </c>
      <c r="D162" s="173" t="s">
        <v>147</v>
      </c>
      <c r="E162" s="174" t="s">
        <v>709</v>
      </c>
      <c r="F162" s="175" t="s">
        <v>710</v>
      </c>
      <c r="G162" s="176" t="s">
        <v>308</v>
      </c>
      <c r="H162" s="177">
        <v>229.888</v>
      </c>
      <c r="I162" s="178"/>
      <c r="J162" s="179">
        <f>ROUND(I162*H162,2)</f>
        <v>0</v>
      </c>
      <c r="K162" s="175" t="s">
        <v>151</v>
      </c>
      <c r="L162" s="39"/>
      <c r="M162" s="180" t="s">
        <v>19</v>
      </c>
      <c r="N162" s="181" t="s">
        <v>43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152</v>
      </c>
      <c r="AT162" s="184" t="s">
        <v>147</v>
      </c>
      <c r="AU162" s="184" t="s">
        <v>82</v>
      </c>
      <c r="AY162" s="17" t="s">
        <v>145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80</v>
      </c>
      <c r="BK162" s="185">
        <f>ROUND(I162*H162,2)</f>
        <v>0</v>
      </c>
      <c r="BL162" s="17" t="s">
        <v>152</v>
      </c>
      <c r="BM162" s="184" t="s">
        <v>1770</v>
      </c>
    </row>
    <row r="163" spans="1:47" s="2" customFormat="1" ht="19.5">
      <c r="A163" s="34"/>
      <c r="B163" s="35"/>
      <c r="C163" s="36"/>
      <c r="D163" s="186" t="s">
        <v>154</v>
      </c>
      <c r="E163" s="36"/>
      <c r="F163" s="187" t="s">
        <v>712</v>
      </c>
      <c r="G163" s="36"/>
      <c r="H163" s="36"/>
      <c r="I163" s="188"/>
      <c r="J163" s="36"/>
      <c r="K163" s="36"/>
      <c r="L163" s="39"/>
      <c r="M163" s="213"/>
      <c r="N163" s="214"/>
      <c r="O163" s="215"/>
      <c r="P163" s="215"/>
      <c r="Q163" s="215"/>
      <c r="R163" s="215"/>
      <c r="S163" s="215"/>
      <c r="T163" s="21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154</v>
      </c>
      <c r="AU163" s="17" t="s">
        <v>82</v>
      </c>
    </row>
    <row r="164" spans="1:31" s="2" customFormat="1" ht="6.95" customHeight="1">
      <c r="A164" s="34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9"/>
      <c r="M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</sheetData>
  <sheetProtection algorithmName="SHA-512" hashValue="UfL2K5uz9hWf874mTHf3hZG5gyIB6lj1IGM3hxAZBqVdCMvFfonaHbBzADm29JhHbLyoC/1AiQKBjQ9i2v91jw==" saltValue="dfltf5f96C8kQJa0MPOKZrwb3pxmCJNr9j2GQlv3TnDtQNQrLFC+C661yJCF5Dq70PAWf5EP/O+Bs+Ga8QkKOg==" spinCount="100000" sheet="1" objects="1" scenarios="1" formatColumns="0" formatRows="0" autoFilter="0"/>
  <autoFilter ref="C83:K16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Jannike Genc Sklenarova</dc:creator>
  <cp:keywords/>
  <dc:description/>
  <cp:lastModifiedBy>Jannike Genc Sklenářová</cp:lastModifiedBy>
  <dcterms:created xsi:type="dcterms:W3CDTF">2020-07-21T10:44:32Z</dcterms:created>
  <dcterms:modified xsi:type="dcterms:W3CDTF">2020-07-21T10:46:22Z</dcterms:modified>
  <cp:category/>
  <cp:version/>
  <cp:contentType/>
  <cp:contentStatus/>
</cp:coreProperties>
</file>