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Rekapitulace stavby" sheetId="1" r:id="rId1"/>
    <sheet name="00 - VEDLEJŠÍ A OSTATNÍ N..." sheetId="2" r:id="rId2"/>
    <sheet name="01 - STAVEBNÍ ČÁST" sheetId="3" r:id="rId3"/>
  </sheets>
  <definedNames>
    <definedName name="_xlnm._FilterDatabase" localSheetId="1" hidden="1">'00 - VEDLEJŠÍ A OSTATNÍ N...'!$C$121:$K$135</definedName>
    <definedName name="_xlnm._FilterDatabase" localSheetId="2" hidden="1">'01 - STAVEBNÍ ČÁST'!$C$128:$K$317</definedName>
    <definedName name="_xlnm.Print_Area" localSheetId="1">'00 - VEDLEJŠÍ A OSTATNÍ N...'!$C$4:$J$76,'00 - VEDLEJŠÍ A OSTATNÍ N...'!$C$107:$K$135</definedName>
    <definedName name="_xlnm.Print_Area" localSheetId="2">'01 - STAVEBNÍ ČÁST'!$C$4:$J$76,'01 - STAVEBNÍ ČÁST'!$C$114:$K$317</definedName>
    <definedName name="_xlnm.Print_Area" localSheetId="0">'Rekapitulace stavby'!$D$4:$AO$76,'Rekapitulace stavby'!$C$82:$AQ$98</definedName>
    <definedName name="_xlnm.Print_Titles" localSheetId="0">'Rekapitulace stavby'!$92:$92</definedName>
    <definedName name="_xlnm.Print_Titles" localSheetId="1">'00 - VEDLEJŠÍ A OSTATNÍ N...'!$121:$121</definedName>
    <definedName name="_xlnm.Print_Titles" localSheetId="2">'01 - STAVEBNÍ ČÁST'!$128:$128</definedName>
  </definedNames>
  <calcPr calcId="162913"/>
</workbook>
</file>

<file path=xl/sharedStrings.xml><?xml version="1.0" encoding="utf-8"?>
<sst xmlns="http://schemas.openxmlformats.org/spreadsheetml/2006/main" count="2367" uniqueCount="487">
  <si>
    <t>Export Komplet</t>
  </si>
  <si>
    <t/>
  </si>
  <si>
    <t>2.0</t>
  </si>
  <si>
    <t>ZAMOK</t>
  </si>
  <si>
    <t>False</t>
  </si>
  <si>
    <t>{b1ac37d2-f6e6-41db-b9c5-e4b38cc59d8d}</t>
  </si>
  <si>
    <t>0,01</t>
  </si>
  <si>
    <t>21</t>
  </si>
  <si>
    <t>15</t>
  </si>
  <si>
    <t>REKAPITULACE STAVBY</t>
  </si>
  <si>
    <t>v ---  níže se nacházejí doplnkové a pomocné údaje k sestavám  --- v</t>
  </si>
  <si>
    <t>Návod na vyplnění</t>
  </si>
  <si>
    <t>0,001</t>
  </si>
  <si>
    <t>Kód:</t>
  </si>
  <si>
    <t>06/2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</si>
  <si>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</si>
  <si>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</si>
  <si>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II-181 Dražovice - Strašín</t>
  </si>
  <si>
    <t>0,1</t>
  </si>
  <si>
    <t>KSO:</t>
  </si>
  <si>
    <t>CC-CZ:</t>
  </si>
  <si>
    <t>1</t>
  </si>
  <si>
    <t>Místo:</t>
  </si>
  <si>
    <t xml:space="preserve"> </t>
  </si>
  <si>
    <t>Datum:</t>
  </si>
  <si>
    <t>22. 10. 2017</t>
  </si>
  <si>
    <t>10</t>
  </si>
  <si>
    <t>100</t>
  </si>
  <si>
    <t>Zadavatel:</t>
  </si>
  <si>
    <t>IČ:</t>
  </si>
  <si>
    <t>Správa a údržba silnic Plzeňského kraje</t>
  </si>
  <si>
    <t>DIČ:</t>
  </si>
  <si>
    <t>Uchazeč:</t>
  </si>
  <si>
    <t>Vyplň údaj</t>
  </si>
  <si>
    <t>Projektant:</t>
  </si>
  <si>
    <t>SG Geotechnika</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</si>
  <si>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</si>
  <si>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</si>
  <si>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Položky neoznačené popisem  'CS ÚRS' pocházejí z vlastní databáze zpracovatele rozpočtu.
Součástí jednotlivých položek soupisu prací jsou i veškeré údaje a souvislosti uvedené v přiložené projektové (zadávací) dokumentaci vč. výkresů - bez nich nelze stanovit cenu prací!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</si>
  <si>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</si>
  <si>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</si>
  <si>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</si>
  <si>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</si>
  <si>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</si>
  <si>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</si>
  <si>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</si>
  <si>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</si>
  <si>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</si>
  <si>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</si>
  <si>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</si>
  <si>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</si>
  <si>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</si>
  <si>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</si>
  <si>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</si>
  <si>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</si>
  <si>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</si>
  <si>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</si>
  <si>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</si>
  <si>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</si>
  <si>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</si>
  <si>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</si>
  <si>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</si>
  <si>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</si>
  <si>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</si>
  <si>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</si>
  <si>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</si>
  <si>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</si>
  <si>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</si>
  <si>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</si>
  <si>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</si>
  <si>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</si>
  <si>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</si>
  <si>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</si>
  <si>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</si>
  <si>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</si>
  <si>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</si>
  <si>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</si>
  <si>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</si>
  <si>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</si>
  <si>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</si>
  <si>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</si>
  <si>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</si>
  <si>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</si>
  <si>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2</t>
  </si>
  <si>
    <t>2.ÚSEK</t>
  </si>
  <si>
    <t>STA</t>
  </si>
  <si>
    <t>{318fb725-bd34-4968-8ca3-2141b30a9725}</t>
  </si>
  <si>
    <t>/</t>
  </si>
  <si>
    <t>00</t>
  </si>
  <si>
    <t>VEDLEJŠÍ A OSTATNÍ NÁKLADY</t>
  </si>
  <si>
    <t>Soupis</t>
  </si>
  <si>
    <t>{8fb63a5c-115b-4c3c-a4d2-23245512f36a}</t>
  </si>
  <si>
    <t>01</t>
  </si>
  <si>
    <t>STAVEBNÍ ČÁST</t>
  </si>
  <si>
    <t>{1bdcecba-11ef-4d61-96f2-32372a853bd4}</t>
  </si>
  <si>
    <t>KRYCÍ LIST SOUPISU PRACÍ</t>
  </si>
  <si>
    <t>Objekt:</t>
  </si>
  <si>
    <t>2 - 2.ÚSEK</t>
  </si>
  <si>
    <t>Soupis:</t>
  </si>
  <si>
    <t>00 - VEDLEJŠÍ A OSTATNÍ NÁKLADY</t>
  </si>
  <si>
    <t>REKAPITULACE ČLENĚNÍ SOUPISU PRACÍ</t>
  </si>
  <si>
    <t>Kód dílu - Popis</t>
  </si>
  <si>
    <t>Cena celkem [CZK]</t>
  </si>
  <si>
    <t>Náklady ze soupisu prací</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</si>
  <si>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</si>
  <si>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</si>
  <si>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</si>
  <si>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</si>
  <si>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</si>
  <si>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</si>
  <si>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</si>
  <si>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</si>
  <si>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</si>
  <si>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</si>
  <si>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</si>
  <si>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</si>
  <si>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</si>
  <si>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</si>
  <si>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</si>
  <si>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</si>
  <si>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</si>
  <si>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</si>
  <si>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</si>
  <si>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</si>
  <si>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030001000</t>
  </si>
  <si>
    <t>Základní rozdělení průvodních činností a nákladů zařízení staveniště</t>
  </si>
  <si>
    <t>Kč</t>
  </si>
  <si>
    <t>CS ÚRS 2019 01</t>
  </si>
  <si>
    <t>1024</t>
  </si>
  <si>
    <t>1966780954</t>
  </si>
  <si>
    <t>034503000</t>
  </si>
  <si>
    <t>Zařízení staveniště zabezpečení staveniště informační tabule</t>
  </si>
  <si>
    <t>kus</t>
  </si>
  <si>
    <t>-1169767145</t>
  </si>
  <si>
    <t>P</t>
  </si>
  <si>
    <t>Poznámka k položce:
SFDI a SÚS PK</t>
  </si>
  <si>
    <t>3</t>
  </si>
  <si>
    <t>034503000.1</t>
  </si>
  <si>
    <t>-599415348</t>
  </si>
  <si>
    <t>ON</t>
  </si>
  <si>
    <t>OSTATNÍ NÁKLADY</t>
  </si>
  <si>
    <t>4</t>
  </si>
  <si>
    <t>012103000</t>
  </si>
  <si>
    <t>Průzkumné, geodetické a projektové práce geodetické práce před výstavbou</t>
  </si>
  <si>
    <t>-351885263</t>
  </si>
  <si>
    <t>5</t>
  </si>
  <si>
    <t>012203000</t>
  </si>
  <si>
    <t>Průzkumné, geodetické a projektové práce geodetické práce při provádění stavby</t>
  </si>
  <si>
    <t>-8622557</t>
  </si>
  <si>
    <t>6</t>
  </si>
  <si>
    <t>012303000</t>
  </si>
  <si>
    <t>Průzkumné, geodetické a projektové práce geodetické práce po výstavbě</t>
  </si>
  <si>
    <t>1604254712</t>
  </si>
  <si>
    <t>7</t>
  </si>
  <si>
    <t>013254000</t>
  </si>
  <si>
    <t>Průzkumné, geodetické a projektové práce projektové práce dokumentace stavby (výkresová a textová) skutečného provedení stavby</t>
  </si>
  <si>
    <t>-344873145</t>
  </si>
  <si>
    <t>8</t>
  </si>
  <si>
    <t>043002000</t>
  </si>
  <si>
    <t>Hlavní tituly průvodních činností a nákladů inženýrská činnost zkoušky a ostatní měření</t>
  </si>
  <si>
    <t>1739094733</t>
  </si>
  <si>
    <t>9</t>
  </si>
  <si>
    <t>900901012</t>
  </si>
  <si>
    <t>Oprava povrchu silnice objízdných tras</t>
  </si>
  <si>
    <t>811098235</t>
  </si>
  <si>
    <t>Poznámka k položce:
frézování 5 cm + nový 5 cm ACO
vč. přesunů sutí a hmot</t>
  </si>
  <si>
    <t>01 - STAVEBNÍ ČÁST</t>
  </si>
  <si>
    <t>HSV - Práce a dodávky HSV</t>
  </si>
  <si>
    <t xml:space="preserve">    1 - Zemní práce</t>
  </si>
  <si>
    <t xml:space="preserve">    4 - Vodorovné konstrukce</t>
  </si>
  <si>
    <t xml:space="preserve">    5 - Komunikace pozemní</t>
  </si>
  <si>
    <t xml:space="preserve">    9 - Ostatní konstrukce a práce, bourání</t>
  </si>
  <si>
    <t xml:space="preserve">      99 - Přesun hmot</t>
  </si>
  <si>
    <t xml:space="preserve">    997 - Přesun sutě</t>
  </si>
  <si>
    <t>PSV - Práce a dodávky PSV</t>
  </si>
  <si>
    <t xml:space="preserve">    783 - Dokončovací práce - nátěry</t>
  </si>
  <si>
    <t>HSV</t>
  </si>
  <si>
    <t>Práce a dodávky HSV</t>
  </si>
  <si>
    <t>Zemní práce</t>
  </si>
  <si>
    <t>113105113</t>
  </si>
  <si>
    <t>Rozebrání dlažeb z lomového kamene s přemístěním hmot na skládku na vzdálenost do 3 m nebo s naložením na dopravní prostředek, kladených do cementové malty se spárami zalitými cementovou maltou</t>
  </si>
  <si>
    <t>m2</t>
  </si>
  <si>
    <t>491362219</t>
  </si>
  <si>
    <t>PSC</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</si>
  <si>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</si>
  <si>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VV</t>
  </si>
  <si>
    <t>propustek - nový nátok/výtok</t>
  </si>
  <si>
    <t>True</t>
  </si>
  <si>
    <t>2,5*2,5*4</t>
  </si>
  <si>
    <t>113107112</t>
  </si>
  <si>
    <t>Odstranění podkladů nebo krytů s přemístěním hmot na skládku na vzdálenost do 3 m nebo s naložením na dopravní prostředek v ploše jednotlivě do 50 m2 z kameniva těženého, o tl. vrstvy přes 100 do 200 mm</t>
  </si>
  <si>
    <t>91480572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</si>
  <si>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</si>
  <si>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vjezdy  a sjezdy</t>
  </si>
  <si>
    <t>215</t>
  </si>
  <si>
    <t>113107164</t>
  </si>
  <si>
    <t>Odstranění podkladů nebo krytů s přemístěním hmot na skládku na vzdálenost do 20 m nebo s naložením na dopravní prostředek v ploše jednotlivě přes 50 m2 do 200 m2 z kameniva hrubého drceného, o tl. vrstvy přes 300 do 400 mm</t>
  </si>
  <si>
    <t>1914166724</t>
  </si>
  <si>
    <t>sanace ***</t>
  </si>
  <si>
    <t>4400</t>
  </si>
  <si>
    <t>113154321.1</t>
  </si>
  <si>
    <t>Frézování živičného podkladu nebo krytu s naložením na dopravní prostředek plochy přes 1 000 do 10 000 m2 bez překážek v trase pruhu šířky do 1 m, tloušťky vrstvy do 30 mm</t>
  </si>
  <si>
    <t>-1856918880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</si>
  <si>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</si>
  <si>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 xml:space="preserve">Poznámka k položce:
požadavek zadavatele:
přebytečný materiál odkoupí zhotovitel za cenu stanovenou dle zadávacích podmínek
pozn. zpracovatele soupisu prací:
je v rozporu s metodikou zpracování, jedná se o netransparentní řešení </t>
  </si>
  <si>
    <t>celoplošně</t>
  </si>
  <si>
    <t>"extra" 20310</t>
  </si>
  <si>
    <t>113154323.1</t>
  </si>
  <si>
    <t>Frézování živičného podkladu nebo krytu s naložením na dopravní prostředek plochy přes 1 000 do 10 000 m2 bez překážek v trase pruhu šířky do 1 m, tloušťky vrstvy 50 mm</t>
  </si>
  <si>
    <t>-1626515159</t>
  </si>
  <si>
    <t>sanace **</t>
  </si>
  <si>
    <t>(20310-4400)*0,2</t>
  </si>
  <si>
    <t>113154324.1</t>
  </si>
  <si>
    <t>Frézování živičného podkladu nebo krytu s naložením na dopravní prostředek plochy přes 1 000 do 10 000 m2 bez překážek v trase pruhu šířky do 1 m, tloušťky vrstvy 100 mm</t>
  </si>
  <si>
    <t>-163182001</t>
  </si>
  <si>
    <t>vjezdy a sjezdy</t>
  </si>
  <si>
    <t>122202202</t>
  </si>
  <si>
    <t>Odkopávky a prokopávky nezapažené pro silnice objemu do 1000 m3 v hornině tř. 3</t>
  </si>
  <si>
    <t>m3</t>
  </si>
  <si>
    <t>-1697543430</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</si>
  <si>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</si>
  <si>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4400*0,5*0,4</t>
  </si>
  <si>
    <t>12570330</t>
  </si>
  <si>
    <t>Čištění příkopů se dnem nezpevněným s úpravou svahů vč.pročištění propustků</t>
  </si>
  <si>
    <t>-52740192</t>
  </si>
  <si>
    <t>3115*2*0,235</t>
  </si>
  <si>
    <t>132201101</t>
  </si>
  <si>
    <t>Hloubení zapažených i nezapažených rýh šířky do 600 mm s urovnáním dna do předepsaného profilu a spádu v hornině tř. 3 do 100 m3</t>
  </si>
  <si>
    <t>1716149084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</si>
  <si>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</si>
  <si>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seříznutí krajnice</t>
  </si>
  <si>
    <t>3115*2*0,5*0,1</t>
  </si>
  <si>
    <t>162701106.1</t>
  </si>
  <si>
    <t>Vodorovné přemístění výkopku nebo sypaniny po suchu na obvyklém dopravním prostředku, bez naložení výkopku, avšak se složením bez rozhrnutí z horniny tř. 1 až 4 (vzdálenost dle dodavatele)</t>
  </si>
  <si>
    <t>1263500351</t>
  </si>
  <si>
    <t>příkopy</t>
  </si>
  <si>
    <t>1464,05</t>
  </si>
  <si>
    <t>krajnice</t>
  </si>
  <si>
    <t>311,5</t>
  </si>
  <si>
    <t>11</t>
  </si>
  <si>
    <t>171201211</t>
  </si>
  <si>
    <t>Uložení sypaniny poplatek za uložení sypaniny na skládce (skládkovné)</t>
  </si>
  <si>
    <t>t</t>
  </si>
  <si>
    <t>-1415254160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</si>
  <si>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</si>
  <si>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4400*0,5*0,4*1,9</t>
  </si>
  <si>
    <t>12</t>
  </si>
  <si>
    <t>171201211.2</t>
  </si>
  <si>
    <t>Poplatek za uložení odpadu ze sypaniny na skládce /skládkovné - nános z příkopu /</t>
  </si>
  <si>
    <t>1961205744</t>
  </si>
  <si>
    <t>1464,05*1,9</t>
  </si>
  <si>
    <t>13</t>
  </si>
  <si>
    <t>171201211.1</t>
  </si>
  <si>
    <t>Poplatek za uložení odpadu ze sypaniny na skládce /skládkovné - kontamin.uliční odpad z krajnice /</t>
  </si>
  <si>
    <t>439507171</t>
  </si>
  <si>
    <t>3115*2*0,5*0,1*1,9</t>
  </si>
  <si>
    <t>14</t>
  </si>
  <si>
    <t>174101101</t>
  </si>
  <si>
    <t>Zásyp sypaninou z jakékoliv horniny s uložením výkopku ve vrstvách se zhutněním jam, šachet, rýh nebo kolem objektů v těchto vykopávkách</t>
  </si>
  <si>
    <t>1689601514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</si>
  <si>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</si>
  <si>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M</t>
  </si>
  <si>
    <t>583806520</t>
  </si>
  <si>
    <t>kámen lomový neupravený třída I tříděný materiálová skupina I/2</t>
  </si>
  <si>
    <t>979673433</t>
  </si>
  <si>
    <t>880*1,8</t>
  </si>
  <si>
    <t>16</t>
  </si>
  <si>
    <t>181102302</t>
  </si>
  <si>
    <t>Úprava pláně v zářezech se zhutněním</t>
  </si>
  <si>
    <t>642976240</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</si>
  <si>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</si>
  <si>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dlažby</t>
  </si>
  <si>
    <t>25</t>
  </si>
  <si>
    <t>Vodorovné konstrukce</t>
  </si>
  <si>
    <t>17</t>
  </si>
  <si>
    <t>451311511</t>
  </si>
  <si>
    <t>Podklad z prostého betonu pod dlažbu pro prostředí s mrazovými cykly tř. C 25/30, ve vrstvě tl. do 100 mm</t>
  </si>
  <si>
    <t>-810898404</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</si>
  <si>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</si>
  <si>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18</t>
  </si>
  <si>
    <t>465513227</t>
  </si>
  <si>
    <t>Dlažba z lomového kamene lomařsky upraveného  na cementovou maltu, s vyspárováním cementovou maltou, tl. kamene 250 mm</t>
  </si>
  <si>
    <t>1990922835</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</si>
  <si>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</si>
  <si>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Komunikace pozemní</t>
  </si>
  <si>
    <t>19</t>
  </si>
  <si>
    <t>564861111</t>
  </si>
  <si>
    <t>Podklad ze štěrkodrti ŠD  s rozprostřením a zhutněním, po zhutnění tl. 200 mm</t>
  </si>
  <si>
    <t>-788545722</t>
  </si>
  <si>
    <t>Poznámka k položce:
ŠD FR, 0-32 a 0-63 VE VRSTVÁCH á 20 cm</t>
  </si>
  <si>
    <t>4400*2</t>
  </si>
  <si>
    <t>20</t>
  </si>
  <si>
    <t>565135111</t>
  </si>
  <si>
    <t>Asfaltový beton vrstva podkladní ACP 16 (obalované kamenivo střednězrnné - OKS) s rozprostřením a zhutněním v pruhu šířky do 3 m, po zhutnění tl. 50 mm</t>
  </si>
  <si>
    <t>-808542664</t>
  </si>
  <si>
    <t xml:space="preserve">Poznámka k souboru cen:
1. ČSN EN 13108-1 připouští pro ACP 16 pouze tl. 50 až 80 mm. </t>
  </si>
  <si>
    <t>569931132</t>
  </si>
  <si>
    <t>Zpevnění krajnic nebo komunikací pro pěší s rozprostřením a zhutněním, po zhutnění asfaltovým recyklátem tl. 100 mm</t>
  </si>
  <si>
    <t>-231796302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</si>
  <si>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</si>
  <si>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Poznámka k položce:
bude použit materiál vytěžený na stavbě</t>
  </si>
  <si>
    <t>22</t>
  </si>
  <si>
    <t>573211111.1</t>
  </si>
  <si>
    <t>Postřik spojovací PS-EP v množství do 0,3 kg/m2</t>
  </si>
  <si>
    <t>1032201557</t>
  </si>
  <si>
    <t>pod obrusnou vrstvu</t>
  </si>
  <si>
    <t>23</t>
  </si>
  <si>
    <t>573211111.2</t>
  </si>
  <si>
    <t>Postřik spojovací PS-EP v množství do 0,4 kg/m2</t>
  </si>
  <si>
    <t>877349804</t>
  </si>
  <si>
    <t>pod vyrovnávací vrstvu</t>
  </si>
  <si>
    <t>24</t>
  </si>
  <si>
    <t>565155111</t>
  </si>
  <si>
    <t>Asfaltový beton vrstva podkladní ACP 16 S PMB 45/80-55 tl 70 mm š do 3 m</t>
  </si>
  <si>
    <t>368937971</t>
  </si>
  <si>
    <t>proměnná šířka 5,5-7m</t>
  </si>
  <si>
    <t>"extra" 20310/2</t>
  </si>
  <si>
    <t>565155121</t>
  </si>
  <si>
    <t>Asfaltový beton vrstva podkladní ACP 16 S PMB 45/80-55 tl 70 mm š přes 3 m</t>
  </si>
  <si>
    <t>-722943759</t>
  </si>
  <si>
    <t>26</t>
  </si>
  <si>
    <t>577144131</t>
  </si>
  <si>
    <t>Asfaltový beton vrstva obrusná ACO 11 S PMB 45/80-55 tř. I tl 50 mm š do 3 m z modifikovaného asfaltu</t>
  </si>
  <si>
    <t>-934454273</t>
  </si>
  <si>
    <t xml:space="preserve">Poznámka k souboru cen:
1. ČSN EN 13108-1 připouští pro ACO 11 pouze tl. 35 až 50 mm. </t>
  </si>
  <si>
    <t>27</t>
  </si>
  <si>
    <t>577144141</t>
  </si>
  <si>
    <t>Asfaltový beton vrstva obrusná ACO 11 S PMB 45/80-55 tř. I tl 50 mm š přes 3 m z modifikovaného asfaltu</t>
  </si>
  <si>
    <t>391331590</t>
  </si>
  <si>
    <t>28</t>
  </si>
  <si>
    <t>564951413</t>
  </si>
  <si>
    <t>Podklad nebo podsyp z asfaltového recyklátu s rozprostřením a zhutněním, po zhutnění tl. 150 mm</t>
  </si>
  <si>
    <t>-109698580</t>
  </si>
  <si>
    <t>Ostatní konstrukce a práce, bourání</t>
  </si>
  <si>
    <t>29</t>
  </si>
  <si>
    <t>900901010</t>
  </si>
  <si>
    <t xml:space="preserve">Očištění povrchu a odborná prohlídka stavu povrchu za účelem výběru míst k případným lokálním opravám </t>
  </si>
  <si>
    <t>-1583639961</t>
  </si>
  <si>
    <t>30</t>
  </si>
  <si>
    <t>Oprava římsy mostu</t>
  </si>
  <si>
    <t>m</t>
  </si>
  <si>
    <t>-1304524763</t>
  </si>
  <si>
    <t>16*2</t>
  </si>
  <si>
    <t>31</t>
  </si>
  <si>
    <t>911331123</t>
  </si>
  <si>
    <t>Silniční svodidlo s osazením sloupků zaberaněním ocelové úroveň zádržnosti N2 vzdálenosti sloupků přes 2 do 4 m jednostranné [JSNH4/N2]</t>
  </si>
  <si>
    <t>754563093</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</si>
  <si>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</si>
  <si>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30-16</t>
  </si>
  <si>
    <t>32</t>
  </si>
  <si>
    <t>911331412</t>
  </si>
  <si>
    <t>Silniční svodidlo s osazením sloupků zaberaněním ocelové náběh jednostranný, délky přes 4 do 12 m</t>
  </si>
  <si>
    <t>-1831385335</t>
  </si>
  <si>
    <t>2*8</t>
  </si>
  <si>
    <t>33</t>
  </si>
  <si>
    <t>912221111</t>
  </si>
  <si>
    <t>Montáž směrového sloupku ocelového pružného ručním beraněním silničního</t>
  </si>
  <si>
    <t>-787304534</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</si>
  <si>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</si>
  <si>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34</t>
  </si>
  <si>
    <t>404451650</t>
  </si>
  <si>
    <t>sloupek směrový silniční ocelový flexibilní v retroreflexním provedení</t>
  </si>
  <si>
    <t>250290015</t>
  </si>
  <si>
    <t>35</t>
  </si>
  <si>
    <t>915211112</t>
  </si>
  <si>
    <t>Vodorovné dopravní značení stříkaným plastem  dělící čára šířky 125 mm souvislá bílá retroreflexní</t>
  </si>
  <si>
    <t>-1995494066</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</si>
  <si>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</si>
  <si>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3115*2</t>
  </si>
  <si>
    <t>36</t>
  </si>
  <si>
    <t>919121213</t>
  </si>
  <si>
    <t>Utěsnění dilatačních spár zálivkou za studena v cementobetonovém nebo živičném krytu včetně adhezního nátěru bez těsnicího profilu pod zálivkou, pro komůrky šířky 10 mm, hloubky 25 mm</t>
  </si>
  <si>
    <t>1535103450</t>
  </si>
  <si>
    <t xml:space="preserve">Poznámka k souboru cen:
1. V cenách jsou započteny i náklady na vyčištění spár před těsněním a zalitím a náklady na impregnaci, těsnění a zalití spár včetně dodání hmot. </t>
  </si>
  <si>
    <t>3115</t>
  </si>
  <si>
    <t>70</t>
  </si>
  <si>
    <t>37</t>
  </si>
  <si>
    <t>919721291</t>
  </si>
  <si>
    <t>Vyztužení stávajícího asfaltového povrchu geomříží ze skelných vláken</t>
  </si>
  <si>
    <t>-566672793</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</si>
  <si>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</si>
  <si>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na neopravovaných plochách</t>
  </si>
  <si>
    <t>("celková plocha"20310-"sanace ***"4400-"sanace**"3182)*0,05</t>
  </si>
  <si>
    <t>38</t>
  </si>
  <si>
    <t>919735112</t>
  </si>
  <si>
    <t>Řezání stávajícího živičného krytu nebo podkladu hloubky přes 50 do 100 mm</t>
  </si>
  <si>
    <t>1952187222</t>
  </si>
  <si>
    <t xml:space="preserve">Poznámka k souboru cen:
1. V cenách jsou započteny i náklady na spotřebu vody. </t>
  </si>
  <si>
    <t>v napojeních</t>
  </si>
  <si>
    <t>39</t>
  </si>
  <si>
    <t>9199000</t>
  </si>
  <si>
    <t xml:space="preserve">Vyčištění stávajících propustků </t>
  </si>
  <si>
    <t>459261576</t>
  </si>
  <si>
    <t>40</t>
  </si>
  <si>
    <t>9199002</t>
  </si>
  <si>
    <t xml:space="preserve">Oprava stávajících čel propustků - vysekání poškozeného spárování, nové spárování </t>
  </si>
  <si>
    <t>-257865914</t>
  </si>
  <si>
    <t>41</t>
  </si>
  <si>
    <t>966006133</t>
  </si>
  <si>
    <t>Odstranění dopravních nebo orientačních značek se sloupkem s uložením hmot na vzdálenost do 20 m nebo s naložením na dopravní prostředek, se zásypem jam a jeho zhutněním kůly uklínované v zemi kameny nebo obetonované, popř. zaberaněné směrové</t>
  </si>
  <si>
    <t>2069743325</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</si>
  <si>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</si>
  <si>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99</t>
  </si>
  <si>
    <t>Přesun hmot</t>
  </si>
  <si>
    <t>42</t>
  </si>
  <si>
    <t>998225111</t>
  </si>
  <si>
    <t>Přesun hmot pro komunikace s krytem z kameniva, monolitickým betonovým nebo živičným  dopravní vzdálenost do 200 m jakékoliv délky objektu</t>
  </si>
  <si>
    <t>2029477402</t>
  </si>
  <si>
    <t xml:space="preserve">Poznámka k souboru cen:
1. Ceny lze použít i pro plochy letišť s krytem monolitickým betonovým nebo živičným. </t>
  </si>
  <si>
    <t>997</t>
  </si>
  <si>
    <t>Přesun sutě</t>
  </si>
  <si>
    <t>43</t>
  </si>
  <si>
    <t>997221551</t>
  </si>
  <si>
    <t>Vodorovná doprava suti bez naložení, ale se složením a s hrubým urovnáním ze sypkých materiálů, na vzdálenost do 1 km</t>
  </si>
  <si>
    <t>1593984986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</si>
  <si>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</si>
  <si>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t>
  </si>
  <si>
    <t>64,5+2552</t>
  </si>
  <si>
    <t>44</t>
  </si>
  <si>
    <t>997221559</t>
  </si>
  <si>
    <t>Vodorovná doprava suti bez naložení, ale se složením a s hrubým urovnáním Příplatek k ceně za každý další i započatý 1 km přes 1 km</t>
  </si>
  <si>
    <t>2009820021</t>
  </si>
  <si>
    <t>kamenivo na skládku</t>
  </si>
  <si>
    <t>2616,5*29</t>
  </si>
  <si>
    <t>45</t>
  </si>
  <si>
    <t>997221571</t>
  </si>
  <si>
    <t>Vodorovná doprava vybouraných hmot bez naložení, ale se složením a s hrubým urovnáním na vzdálenost do 1 km</t>
  </si>
  <si>
    <t>-617240108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</si>
  <si>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</si>
  <si>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směrové sloupky</t>
  </si>
  <si>
    <t>2,29</t>
  </si>
  <si>
    <t>46</t>
  </si>
  <si>
    <t>997221579</t>
  </si>
  <si>
    <t>Vodorovná doprava vybouraných hmot bez naložení, ale se složením a s hrubým urovnáním na vzdálenost Příplatek k ceně za každý další i započatý 1 km přes 1 km</t>
  </si>
  <si>
    <t>1750658452</t>
  </si>
  <si>
    <t>2,29*19</t>
  </si>
  <si>
    <t>47</t>
  </si>
  <si>
    <t>997221612</t>
  </si>
  <si>
    <t>Nakládání na dopravní prostředky pro vodorovnou dopravu vybouraných hmot</t>
  </si>
  <si>
    <t>-888319189</t>
  </si>
  <si>
    <t xml:space="preserve">Poznámka k souboru cen:
1. Ceny lze použít i pro překládání při lomené dopravě. 2. Ceny nelze použít při dopravě po železnici, po vodě nebo neobvyklými dopravními prostředky. </t>
  </si>
  <si>
    <t>48</t>
  </si>
  <si>
    <t>997221855</t>
  </si>
  <si>
    <t>Poplatek za uložení stavebního odpadu na skládce (skládkovné) z kameniva</t>
  </si>
  <si>
    <t>1688065823</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</si>
  <si>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</si>
  <si>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2616,5</t>
  </si>
  <si>
    <t>49</t>
  </si>
  <si>
    <t>997221561</t>
  </si>
  <si>
    <t>Vodorovná doprava suti bez naložení, ale se složením a s hrubým urovnáním z kusových materiálů, na vzdálenost do 1 km</t>
  </si>
  <si>
    <t>654478398</t>
  </si>
  <si>
    <t>kamenné dlažby z lomového kamene</t>
  </si>
  <si>
    <t>14,7</t>
  </si>
  <si>
    <t>50</t>
  </si>
  <si>
    <t>997221569</t>
  </si>
  <si>
    <t>1920130536</t>
  </si>
  <si>
    <t>14,7*29</t>
  </si>
  <si>
    <t>51</t>
  </si>
  <si>
    <t>997221815</t>
  </si>
  <si>
    <t>Poplatek za uložení stavebního odpadu na skládce (skládkovné) betonového</t>
  </si>
  <si>
    <t>187089717</t>
  </si>
  <si>
    <t>PSV</t>
  </si>
  <si>
    <t>Práce a dodávky PSV</t>
  </si>
  <si>
    <t>783</t>
  </si>
  <si>
    <t>Dokončovací práce - nátěry</t>
  </si>
  <si>
    <t>52</t>
  </si>
  <si>
    <t>783301303</t>
  </si>
  <si>
    <t>Příprava podkladu zámečnických konstrukcí před provedením nátěru odrezivění odrezovačem bezoplachovým</t>
  </si>
  <si>
    <t>-106092358</t>
  </si>
  <si>
    <t>zábradlí mostů</t>
  </si>
  <si>
    <t>16*1,1*2</t>
  </si>
  <si>
    <t>53</t>
  </si>
  <si>
    <t>783301311</t>
  </si>
  <si>
    <t>Příprava podkladu zámečnických konstrukcí před provedením nátěru odmaštění odmašťovačem vodou ředitelným</t>
  </si>
  <si>
    <t>819393114</t>
  </si>
  <si>
    <t>54</t>
  </si>
  <si>
    <t>783324201</t>
  </si>
  <si>
    <t>Základní antikorozní nátěr zámečnických konstrukcí jednonásobný syntetický akrylátový</t>
  </si>
  <si>
    <t>1706361547</t>
  </si>
  <si>
    <t>55</t>
  </si>
  <si>
    <t>783325101</t>
  </si>
  <si>
    <t>Mezinátěr zámečnických konstrukcí jednonásobný syntetický akrylátový</t>
  </si>
  <si>
    <t>-1224460875</t>
  </si>
  <si>
    <t>56</t>
  </si>
  <si>
    <t>783327101</t>
  </si>
  <si>
    <t>Krycí nátěr (email) zámečnických konstrukcí jednonásobný syntetický akrylátový</t>
  </si>
  <si>
    <t>932622450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</si>
</sst>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0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19"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2" fillId="0" borderId="5" xfId="0" applyFont="1" applyBorder="1" applyAlignment="1" applyProtection="1">
      <alignment horizontal="lef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0" xfId="0" applyFont="1" applyFill="1" applyAlignment="1" applyProtection="1">
      <alignment horizontal="center" vertical="center"/>
      <protection/>
    </xf>
    <xf numFmtId="0" fontId="23" fillId="0" borderId="13"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7"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7"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9"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 fillId="0" borderId="18" xfId="0" applyNumberFormat="1" applyFont="1" applyBorder="1" applyAlignment="1" applyProtection="1">
      <alignment vertical="center"/>
      <protection/>
    </xf>
    <xf numFmtId="4" fontId="2" fillId="0" borderId="19" xfId="0" applyNumberFormat="1" applyFont="1" applyBorder="1" applyAlignment="1" applyProtection="1">
      <alignment vertical="center"/>
      <protection/>
    </xf>
    <xf numFmtId="166"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9"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3" xfId="0" applyFont="1" applyFill="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locked="0"/>
    </xf>
    <xf numFmtId="0" fontId="22" fillId="4" borderId="15"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7"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19" xfId="0" applyFont="1" applyBorder="1" applyAlignment="1" applyProtection="1">
      <alignment horizontal="left" vertical="center"/>
      <protection/>
    </xf>
    <xf numFmtId="0" fontId="9" fillId="0" borderId="19" xfId="0" applyFont="1" applyBorder="1" applyAlignment="1" applyProtection="1">
      <alignment vertical="center"/>
      <protection/>
    </xf>
    <xf numFmtId="0" fontId="9" fillId="0" borderId="19" xfId="0" applyFont="1" applyBorder="1" applyAlignment="1" applyProtection="1">
      <alignment vertical="center"/>
      <protection locked="0"/>
    </xf>
    <xf numFmtId="4" fontId="9" fillId="0" borderId="19"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Alignment="1" applyProtection="1">
      <alignment vertical="top" wrapText="1"/>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3" fillId="2" borderId="18" xfId="0" applyFont="1" applyFill="1" applyBorder="1" applyAlignment="1" applyProtection="1">
      <alignment horizontal="left" vertical="center"/>
      <protection locked="0"/>
    </xf>
    <xf numFmtId="0" fontId="23" fillId="0" borderId="19" xfId="0" applyFont="1" applyBorder="1" applyAlignment="1" applyProtection="1">
      <alignment horizontal="center" vertical="center"/>
      <protection/>
    </xf>
    <xf numFmtId="166" fontId="23" fillId="0" borderId="19" xfId="0" applyNumberFormat="1" applyFont="1" applyBorder="1" applyAlignment="1" applyProtection="1">
      <alignment vertical="center"/>
      <protection/>
    </xf>
    <xf numFmtId="166" fontId="23" fillId="0" borderId="20" xfId="0" applyNumberFormat="1" applyFont="1" applyBorder="1" applyAlignment="1" applyProtection="1">
      <alignmen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0" fillId="0" borderId="0" xfId="0"/>
    <xf numFmtId="0" fontId="20" fillId="0" borderId="16" xfId="0" applyFont="1" applyBorder="1" applyAlignment="1">
      <alignment horizontal="center" vertical="center"/>
    </xf>
    <xf numFmtId="0" fontId="20" fillId="0" borderId="10"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21" xfId="0" applyFont="1" applyFill="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2" fillId="4" borderId="6" xfId="0" applyFont="1" applyFill="1" applyBorder="1" applyAlignment="1" applyProtection="1">
      <alignment horizontal="center" vertical="center"/>
      <protection/>
    </xf>
    <xf numFmtId="0" fontId="26" fillId="0" borderId="0" xfId="0" applyFont="1" applyAlignment="1" applyProtection="1">
      <alignment horizontal="left" vertical="center" wrapText="1"/>
      <protection/>
    </xf>
    <xf numFmtId="0" fontId="30" fillId="0" borderId="0" xfId="0" applyFont="1" applyAlignment="1" applyProtection="1">
      <alignment horizontal="left"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AR2" s="260"/>
      <c r="AS2" s="260"/>
      <c r="AT2" s="260"/>
      <c r="AU2" s="260"/>
      <c r="AV2" s="260"/>
      <c r="AW2" s="260"/>
      <c r="AX2" s="260"/>
      <c r="AY2" s="260"/>
      <c r="AZ2" s="260"/>
      <c r="BA2" s="260"/>
      <c r="BB2" s="260"/>
      <c r="BC2" s="260"/>
      <c r="BD2" s="260"/>
      <c r="BE2" s="260"/>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272" t="s">
        <v>14</v>
      </c>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0"/>
      <c r="AQ5" s="20"/>
      <c r="AR5" s="18"/>
      <c r="BE5" s="251" t="s">
        <v>15</v>
      </c>
      <c r="BS5" s="15" t="s">
        <v>6</v>
      </c>
    </row>
    <row r="6" spans="2:71" ht="36.95" customHeight="1">
      <c r="B6" s="19"/>
      <c r="C6" s="20"/>
      <c r="D6" s="26" t="s">
        <v>16</v>
      </c>
      <c r="E6" s="20"/>
      <c r="F6" s="20"/>
      <c r="G6" s="20"/>
      <c r="H6" s="20"/>
      <c r="I6" s="20"/>
      <c r="J6" s="20"/>
      <c r="K6" s="274" t="s">
        <v>17</v>
      </c>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0"/>
      <c r="AQ6" s="20"/>
      <c r="AR6" s="18"/>
      <c r="BE6" s="252"/>
      <c r="BS6" s="15" t="s">
        <v>18</v>
      </c>
    </row>
    <row r="7" spans="2:71" ht="12" customHeight="1">
      <c r="B7" s="19"/>
      <c r="C7" s="20"/>
      <c r="D7" s="27" t="s">
        <v>19</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27" t="s">
        <v>20</v>
      </c>
      <c r="AL7" s="20"/>
      <c r="AM7" s="20"/>
      <c r="AN7" s="25" t="s">
        <v>1</v>
      </c>
      <c r="AO7" s="20"/>
      <c r="AP7" s="20"/>
      <c r="AQ7" s="20"/>
      <c r="AR7" s="18"/>
      <c r="BE7" s="252"/>
      <c r="BS7" s="15" t="s">
        <v>21</v>
      </c>
    </row>
    <row r="8" spans="2:71" ht="12" customHeight="1">
      <c r="B8" s="19"/>
      <c r="C8" s="20"/>
      <c r="D8" s="27" t="s">
        <v>22</v>
      </c>
      <c r="E8" s="20"/>
      <c r="F8" s="20"/>
      <c r="G8" s="20"/>
      <c r="H8" s="20"/>
      <c r="I8" s="20"/>
      <c r="J8" s="20"/>
      <c r="K8" s="25" t="s">
        <v>23</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24</v>
      </c>
      <c r="AL8" s="20"/>
      <c r="AM8" s="20"/>
      <c r="AN8" s="28" t="s">
        <v>25</v>
      </c>
      <c r="AO8" s="20"/>
      <c r="AP8" s="20"/>
      <c r="AQ8" s="20"/>
      <c r="AR8" s="18"/>
      <c r="BE8" s="252"/>
      <c r="BS8" s="15" t="s">
        <v>26</v>
      </c>
    </row>
    <row r="9" spans="2:7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52"/>
      <c r="BS9" s="15" t="s">
        <v>27</v>
      </c>
    </row>
    <row r="10" spans="2:71" ht="12" customHeight="1">
      <c r="B10" s="19"/>
      <c r="C10" s="20"/>
      <c r="D10" s="27" t="s">
        <v>28</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29</v>
      </c>
      <c r="AL10" s="20"/>
      <c r="AM10" s="20"/>
      <c r="AN10" s="25" t="s">
        <v>1</v>
      </c>
      <c r="AO10" s="20"/>
      <c r="AP10" s="20"/>
      <c r="AQ10" s="20"/>
      <c r="AR10" s="18"/>
      <c r="BE10" s="252"/>
      <c r="BS10" s="15" t="s">
        <v>18</v>
      </c>
    </row>
    <row r="11" spans="2:71" ht="18.4" customHeight="1">
      <c r="B11" s="19"/>
      <c r="C11" s="20"/>
      <c r="D11" s="20"/>
      <c r="E11" s="25" t="s">
        <v>30</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31</v>
      </c>
      <c r="AL11" s="20"/>
      <c r="AM11" s="20"/>
      <c r="AN11" s="25" t="s">
        <v>1</v>
      </c>
      <c r="AO11" s="20"/>
      <c r="AP11" s="20"/>
      <c r="AQ11" s="20"/>
      <c r="AR11" s="18"/>
      <c r="BE11" s="252"/>
      <c r="BS11" s="15" t="s">
        <v>18</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52"/>
      <c r="BS12" s="15" t="s">
        <v>18</v>
      </c>
    </row>
    <row r="13" spans="2:71" ht="12" customHeight="1">
      <c r="B13" s="19"/>
      <c r="C13" s="20"/>
      <c r="D13" s="27" t="s">
        <v>32</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29</v>
      </c>
      <c r="AL13" s="20"/>
      <c r="AM13" s="20"/>
      <c r="AN13" s="29" t="s">
        <v>33</v>
      </c>
      <c r="AO13" s="20"/>
      <c r="AP13" s="20"/>
      <c r="AQ13" s="20"/>
      <c r="AR13" s="18"/>
      <c r="BE13" s="252"/>
      <c r="BS13" s="15" t="s">
        <v>18</v>
      </c>
    </row>
    <row r="14" spans="2:71" ht="12.75">
      <c r="B14" s="19"/>
      <c r="C14" s="20"/>
      <c r="D14" s="20"/>
      <c r="E14" s="275" t="s">
        <v>33</v>
      </c>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 t="s">
        <v>31</v>
      </c>
      <c r="AL14" s="20"/>
      <c r="AM14" s="20"/>
      <c r="AN14" s="29" t="s">
        <v>33</v>
      </c>
      <c r="AO14" s="20"/>
      <c r="AP14" s="20"/>
      <c r="AQ14" s="20"/>
      <c r="AR14" s="18"/>
      <c r="BE14" s="252"/>
      <c r="BS14" s="15" t="s">
        <v>18</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52"/>
      <c r="BS15" s="15" t="s">
        <v>4</v>
      </c>
    </row>
    <row r="16" spans="2:71" ht="12" customHeight="1">
      <c r="B16" s="19"/>
      <c r="C16" s="20"/>
      <c r="D16" s="27" t="s">
        <v>34</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29</v>
      </c>
      <c r="AL16" s="20"/>
      <c r="AM16" s="20"/>
      <c r="AN16" s="25" t="s">
        <v>1</v>
      </c>
      <c r="AO16" s="20"/>
      <c r="AP16" s="20"/>
      <c r="AQ16" s="20"/>
      <c r="AR16" s="18"/>
      <c r="BE16" s="252"/>
      <c r="BS16" s="15" t="s">
        <v>4</v>
      </c>
    </row>
    <row r="17" spans="2:71" ht="18.4" customHeight="1">
      <c r="B17" s="19"/>
      <c r="C17" s="20"/>
      <c r="D17" s="20"/>
      <c r="E17" s="25" t="s">
        <v>35</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31</v>
      </c>
      <c r="AL17" s="20"/>
      <c r="AM17" s="20"/>
      <c r="AN17" s="25" t="s">
        <v>1</v>
      </c>
      <c r="AO17" s="20"/>
      <c r="AP17" s="20"/>
      <c r="AQ17" s="20"/>
      <c r="AR17" s="18"/>
      <c r="BE17" s="252"/>
      <c r="BS17" s="15" t="s">
        <v>4</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52"/>
      <c r="BS18" s="15" t="s">
        <v>6</v>
      </c>
    </row>
    <row r="19" spans="2:71" ht="12" customHeight="1">
      <c r="B19" s="19"/>
      <c r="C19" s="20"/>
      <c r="D19" s="27" t="s">
        <v>36</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29</v>
      </c>
      <c r="AL19" s="20"/>
      <c r="AM19" s="20"/>
      <c r="AN19" s="25" t="s">
        <v>1</v>
      </c>
      <c r="AO19" s="20"/>
      <c r="AP19" s="20"/>
      <c r="AQ19" s="20"/>
      <c r="AR19" s="18"/>
      <c r="BE19" s="252"/>
      <c r="BS19" s="15" t="s">
        <v>6</v>
      </c>
    </row>
    <row r="20" spans="2:71" ht="18.4" customHeight="1">
      <c r="B20" s="19"/>
      <c r="C20" s="20"/>
      <c r="D20" s="20"/>
      <c r="E20" s="25" t="s">
        <v>23</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31</v>
      </c>
      <c r="AL20" s="20"/>
      <c r="AM20" s="20"/>
      <c r="AN20" s="25" t="s">
        <v>1</v>
      </c>
      <c r="AO20" s="20"/>
      <c r="AP20" s="20"/>
      <c r="AQ20" s="20"/>
      <c r="AR20" s="18"/>
      <c r="BE20" s="252"/>
      <c r="BS20" s="15" t="s">
        <v>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52"/>
    </row>
    <row r="22" spans="2:57" ht="12" customHeight="1">
      <c r="B22" s="19"/>
      <c r="C22" s="20"/>
      <c r="D22" s="27" t="s">
        <v>37</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52"/>
    </row>
    <row r="23" spans="2:57" ht="102" customHeight="1">
      <c r="B23" s="19"/>
      <c r="C23" s="20"/>
      <c r="D23" s="20"/>
      <c r="E23" s="277" t="s">
        <v>38</v>
      </c>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0"/>
      <c r="AP23" s="20"/>
      <c r="AQ23" s="20"/>
      <c r="AR23" s="18"/>
      <c r="BE23" s="252"/>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52"/>
    </row>
    <row r="25" spans="2:57"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252"/>
    </row>
    <row r="26" spans="2:57" s="1" customFormat="1" ht="25.9" customHeight="1">
      <c r="B26" s="32"/>
      <c r="C26" s="33"/>
      <c r="D26" s="34" t="s">
        <v>39</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54">
        <f>ROUND(AG94,2)</f>
        <v>0</v>
      </c>
      <c r="AL26" s="255"/>
      <c r="AM26" s="255"/>
      <c r="AN26" s="255"/>
      <c r="AO26" s="255"/>
      <c r="AP26" s="33"/>
      <c r="AQ26" s="33"/>
      <c r="AR26" s="36"/>
      <c r="BE26" s="252"/>
    </row>
    <row r="27" spans="2:57" s="1" customFormat="1" ht="6.95" customHeight="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6"/>
      <c r="BE27" s="252"/>
    </row>
    <row r="28" spans="2:57" s="1" customFormat="1" ht="12.75">
      <c r="B28" s="32"/>
      <c r="C28" s="33"/>
      <c r="D28" s="33"/>
      <c r="E28" s="33"/>
      <c r="F28" s="33"/>
      <c r="G28" s="33"/>
      <c r="H28" s="33"/>
      <c r="I28" s="33"/>
      <c r="J28" s="33"/>
      <c r="K28" s="33"/>
      <c r="L28" s="278" t="s">
        <v>40</v>
      </c>
      <c r="M28" s="278"/>
      <c r="N28" s="278"/>
      <c r="O28" s="278"/>
      <c r="P28" s="278"/>
      <c r="Q28" s="33"/>
      <c r="R28" s="33"/>
      <c r="S28" s="33"/>
      <c r="T28" s="33"/>
      <c r="U28" s="33"/>
      <c r="V28" s="33"/>
      <c r="W28" s="278" t="s">
        <v>41</v>
      </c>
      <c r="X28" s="278"/>
      <c r="Y28" s="278"/>
      <c r="Z28" s="278"/>
      <c r="AA28" s="278"/>
      <c r="AB28" s="278"/>
      <c r="AC28" s="278"/>
      <c r="AD28" s="278"/>
      <c r="AE28" s="278"/>
      <c r="AF28" s="33"/>
      <c r="AG28" s="33"/>
      <c r="AH28" s="33"/>
      <c r="AI28" s="33"/>
      <c r="AJ28" s="33"/>
      <c r="AK28" s="278" t="s">
        <v>42</v>
      </c>
      <c r="AL28" s="278"/>
      <c r="AM28" s="278"/>
      <c r="AN28" s="278"/>
      <c r="AO28" s="278"/>
      <c r="AP28" s="33"/>
      <c r="AQ28" s="33"/>
      <c r="AR28" s="36"/>
      <c r="BE28" s="252"/>
    </row>
    <row r="29" spans="2:57" s="2" customFormat="1" ht="14.45" customHeight="1">
      <c r="B29" s="37"/>
      <c r="C29" s="38"/>
      <c r="D29" s="27" t="s">
        <v>43</v>
      </c>
      <c r="E29" s="38"/>
      <c r="F29" s="27" t="s">
        <v>44</v>
      </c>
      <c r="G29" s="38"/>
      <c r="H29" s="38"/>
      <c r="I29" s="38"/>
      <c r="J29" s="38"/>
      <c r="K29" s="38"/>
      <c r="L29" s="279">
        <v>0.21</v>
      </c>
      <c r="M29" s="250"/>
      <c r="N29" s="250"/>
      <c r="O29" s="250"/>
      <c r="P29" s="250"/>
      <c r="Q29" s="38"/>
      <c r="R29" s="38"/>
      <c r="S29" s="38"/>
      <c r="T29" s="38"/>
      <c r="U29" s="38"/>
      <c r="V29" s="38"/>
      <c r="W29" s="249">
        <f>ROUND(AZ94,2)</f>
        <v>0</v>
      </c>
      <c r="X29" s="250"/>
      <c r="Y29" s="250"/>
      <c r="Z29" s="250"/>
      <c r="AA29" s="250"/>
      <c r="AB29" s="250"/>
      <c r="AC29" s="250"/>
      <c r="AD29" s="250"/>
      <c r="AE29" s="250"/>
      <c r="AF29" s="38"/>
      <c r="AG29" s="38"/>
      <c r="AH29" s="38"/>
      <c r="AI29" s="38"/>
      <c r="AJ29" s="38"/>
      <c r="AK29" s="249">
        <f>ROUND(AV94,2)</f>
        <v>0</v>
      </c>
      <c r="AL29" s="250"/>
      <c r="AM29" s="250"/>
      <c r="AN29" s="250"/>
      <c r="AO29" s="250"/>
      <c r="AP29" s="38"/>
      <c r="AQ29" s="38"/>
      <c r="AR29" s="39"/>
      <c r="BE29" s="253"/>
    </row>
    <row r="30" spans="2:57" s="2" customFormat="1" ht="14.45" customHeight="1">
      <c r="B30" s="37"/>
      <c r="C30" s="38"/>
      <c r="D30" s="38"/>
      <c r="E30" s="38"/>
      <c r="F30" s="27" t="s">
        <v>45</v>
      </c>
      <c r="G30" s="38"/>
      <c r="H30" s="38"/>
      <c r="I30" s="38"/>
      <c r="J30" s="38"/>
      <c r="K30" s="38"/>
      <c r="L30" s="279">
        <v>0.15</v>
      </c>
      <c r="M30" s="250"/>
      <c r="N30" s="250"/>
      <c r="O30" s="250"/>
      <c r="P30" s="250"/>
      <c r="Q30" s="38"/>
      <c r="R30" s="38"/>
      <c r="S30" s="38"/>
      <c r="T30" s="38"/>
      <c r="U30" s="38"/>
      <c r="V30" s="38"/>
      <c r="W30" s="249">
        <f>ROUND(BA94,2)</f>
        <v>0</v>
      </c>
      <c r="X30" s="250"/>
      <c r="Y30" s="250"/>
      <c r="Z30" s="250"/>
      <c r="AA30" s="250"/>
      <c r="AB30" s="250"/>
      <c r="AC30" s="250"/>
      <c r="AD30" s="250"/>
      <c r="AE30" s="250"/>
      <c r="AF30" s="38"/>
      <c r="AG30" s="38"/>
      <c r="AH30" s="38"/>
      <c r="AI30" s="38"/>
      <c r="AJ30" s="38"/>
      <c r="AK30" s="249">
        <f>ROUND(AW94,2)</f>
        <v>0</v>
      </c>
      <c r="AL30" s="250"/>
      <c r="AM30" s="250"/>
      <c r="AN30" s="250"/>
      <c r="AO30" s="250"/>
      <c r="AP30" s="38"/>
      <c r="AQ30" s="38"/>
      <c r="AR30" s="39"/>
      <c r="BE30" s="253"/>
    </row>
    <row r="31" spans="2:57" s="2" customFormat="1" ht="14.45" customHeight="1" hidden="1">
      <c r="B31" s="37"/>
      <c r="C31" s="38"/>
      <c r="D31" s="38"/>
      <c r="E31" s="38"/>
      <c r="F31" s="27" t="s">
        <v>46</v>
      </c>
      <c r="G31" s="38"/>
      <c r="H31" s="38"/>
      <c r="I31" s="38"/>
      <c r="J31" s="38"/>
      <c r="K31" s="38"/>
      <c r="L31" s="279">
        <v>0.21</v>
      </c>
      <c r="M31" s="250"/>
      <c r="N31" s="250"/>
      <c r="O31" s="250"/>
      <c r="P31" s="250"/>
      <c r="Q31" s="38"/>
      <c r="R31" s="38"/>
      <c r="S31" s="38"/>
      <c r="T31" s="38"/>
      <c r="U31" s="38"/>
      <c r="V31" s="38"/>
      <c r="W31" s="249">
        <f>ROUND(BB94,2)</f>
        <v>0</v>
      </c>
      <c r="X31" s="250"/>
      <c r="Y31" s="250"/>
      <c r="Z31" s="250"/>
      <c r="AA31" s="250"/>
      <c r="AB31" s="250"/>
      <c r="AC31" s="250"/>
      <c r="AD31" s="250"/>
      <c r="AE31" s="250"/>
      <c r="AF31" s="38"/>
      <c r="AG31" s="38"/>
      <c r="AH31" s="38"/>
      <c r="AI31" s="38"/>
      <c r="AJ31" s="38"/>
      <c r="AK31" s="249">
        <v>0</v>
      </c>
      <c r="AL31" s="250"/>
      <c r="AM31" s="250"/>
      <c r="AN31" s="250"/>
      <c r="AO31" s="250"/>
      <c r="AP31" s="38"/>
      <c r="AQ31" s="38"/>
      <c r="AR31" s="39"/>
      <c r="BE31" s="253"/>
    </row>
    <row r="32" spans="2:57" s="2" customFormat="1" ht="14.45" customHeight="1" hidden="1">
      <c r="B32" s="37"/>
      <c r="C32" s="38"/>
      <c r="D32" s="38"/>
      <c r="E32" s="38"/>
      <c r="F32" s="27" t="s">
        <v>47</v>
      </c>
      <c r="G32" s="38"/>
      <c r="H32" s="38"/>
      <c r="I32" s="38"/>
      <c r="J32" s="38"/>
      <c r="K32" s="38"/>
      <c r="L32" s="279">
        <v>0.15</v>
      </c>
      <c r="M32" s="250"/>
      <c r="N32" s="250"/>
      <c r="O32" s="250"/>
      <c r="P32" s="250"/>
      <c r="Q32" s="38"/>
      <c r="R32" s="38"/>
      <c r="S32" s="38"/>
      <c r="T32" s="38"/>
      <c r="U32" s="38"/>
      <c r="V32" s="38"/>
      <c r="W32" s="249">
        <f>ROUND(BC94,2)</f>
        <v>0</v>
      </c>
      <c r="X32" s="250"/>
      <c r="Y32" s="250"/>
      <c r="Z32" s="250"/>
      <c r="AA32" s="250"/>
      <c r="AB32" s="250"/>
      <c r="AC32" s="250"/>
      <c r="AD32" s="250"/>
      <c r="AE32" s="250"/>
      <c r="AF32" s="38"/>
      <c r="AG32" s="38"/>
      <c r="AH32" s="38"/>
      <c r="AI32" s="38"/>
      <c r="AJ32" s="38"/>
      <c r="AK32" s="249">
        <v>0</v>
      </c>
      <c r="AL32" s="250"/>
      <c r="AM32" s="250"/>
      <c r="AN32" s="250"/>
      <c r="AO32" s="250"/>
      <c r="AP32" s="38"/>
      <c r="AQ32" s="38"/>
      <c r="AR32" s="39"/>
      <c r="BE32" s="253"/>
    </row>
    <row r="33" spans="2:57" s="2" customFormat="1" ht="14.45" customHeight="1" hidden="1">
      <c r="B33" s="37"/>
      <c r="C33" s="38"/>
      <c r="D33" s="38"/>
      <c r="E33" s="38"/>
      <c r="F33" s="27" t="s">
        <v>48</v>
      </c>
      <c r="G33" s="38"/>
      <c r="H33" s="38"/>
      <c r="I33" s="38"/>
      <c r="J33" s="38"/>
      <c r="K33" s="38"/>
      <c r="L33" s="279">
        <v>0</v>
      </c>
      <c r="M33" s="250"/>
      <c r="N33" s="250"/>
      <c r="O33" s="250"/>
      <c r="P33" s="250"/>
      <c r="Q33" s="38"/>
      <c r="R33" s="38"/>
      <c r="S33" s="38"/>
      <c r="T33" s="38"/>
      <c r="U33" s="38"/>
      <c r="V33" s="38"/>
      <c r="W33" s="249">
        <f>ROUND(BD94,2)</f>
        <v>0</v>
      </c>
      <c r="X33" s="250"/>
      <c r="Y33" s="250"/>
      <c r="Z33" s="250"/>
      <c r="AA33" s="250"/>
      <c r="AB33" s="250"/>
      <c r="AC33" s="250"/>
      <c r="AD33" s="250"/>
      <c r="AE33" s="250"/>
      <c r="AF33" s="38"/>
      <c r="AG33" s="38"/>
      <c r="AH33" s="38"/>
      <c r="AI33" s="38"/>
      <c r="AJ33" s="38"/>
      <c r="AK33" s="249">
        <v>0</v>
      </c>
      <c r="AL33" s="250"/>
      <c r="AM33" s="250"/>
      <c r="AN33" s="250"/>
      <c r="AO33" s="250"/>
      <c r="AP33" s="38"/>
      <c r="AQ33" s="38"/>
      <c r="AR33" s="39"/>
      <c r="BE33" s="253"/>
    </row>
    <row r="34" spans="2:57" s="1" customFormat="1" ht="6.95" customHeight="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6"/>
      <c r="BE34" s="252"/>
    </row>
    <row r="35" spans="2:44" s="1" customFormat="1" ht="25.9" customHeight="1">
      <c r="B35" s="32"/>
      <c r="C35" s="40"/>
      <c r="D35" s="41" t="s">
        <v>49</v>
      </c>
      <c r="E35" s="42"/>
      <c r="F35" s="42"/>
      <c r="G35" s="42"/>
      <c r="H35" s="42"/>
      <c r="I35" s="42"/>
      <c r="J35" s="42"/>
      <c r="K35" s="42"/>
      <c r="L35" s="42"/>
      <c r="M35" s="42"/>
      <c r="N35" s="42"/>
      <c r="O35" s="42"/>
      <c r="P35" s="42"/>
      <c r="Q35" s="42"/>
      <c r="R35" s="42"/>
      <c r="S35" s="42"/>
      <c r="T35" s="43" t="s">
        <v>50</v>
      </c>
      <c r="U35" s="42"/>
      <c r="V35" s="42"/>
      <c r="W35" s="42"/>
      <c r="X35" s="256" t="s">
        <v>51</v>
      </c>
      <c r="Y35" s="257"/>
      <c r="Z35" s="257"/>
      <c r="AA35" s="257"/>
      <c r="AB35" s="257"/>
      <c r="AC35" s="42"/>
      <c r="AD35" s="42"/>
      <c r="AE35" s="42"/>
      <c r="AF35" s="42"/>
      <c r="AG35" s="42"/>
      <c r="AH35" s="42"/>
      <c r="AI35" s="42"/>
      <c r="AJ35" s="42"/>
      <c r="AK35" s="258">
        <f>SUM(AK26:AK33)</f>
        <v>0</v>
      </c>
      <c r="AL35" s="257"/>
      <c r="AM35" s="257"/>
      <c r="AN35" s="257"/>
      <c r="AO35" s="259"/>
      <c r="AP35" s="40"/>
      <c r="AQ35" s="40"/>
      <c r="AR35" s="36"/>
    </row>
    <row r="36" spans="2:44" s="1" customFormat="1" ht="6.95" customHeight="1">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6"/>
    </row>
    <row r="37" spans="2:44" s="1" customFormat="1" ht="14.45" customHeight="1">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6"/>
    </row>
    <row r="38" spans="2:44" ht="14.45" customHeight="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8"/>
    </row>
    <row r="39" spans="2:44" ht="14.45" customHeight="1">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8"/>
    </row>
    <row r="40" spans="2:44" ht="14.45" customHeight="1">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8"/>
    </row>
    <row r="41" spans="2:44" ht="14.45"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ht="14.45"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ht="14.45"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ht="14.45"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ht="14.45"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ht="14.45"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ht="14.45"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ht="14.45"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1" customFormat="1" ht="14.45" customHeight="1">
      <c r="B49" s="32"/>
      <c r="C49" s="33"/>
      <c r="D49" s="44" t="s">
        <v>52</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53</v>
      </c>
      <c r="AI49" s="45"/>
      <c r="AJ49" s="45"/>
      <c r="AK49" s="45"/>
      <c r="AL49" s="45"/>
      <c r="AM49" s="45"/>
      <c r="AN49" s="45"/>
      <c r="AO49" s="45"/>
      <c r="AP49" s="33"/>
      <c r="AQ49" s="33"/>
      <c r="AR49" s="36"/>
    </row>
    <row r="50" spans="2:44" ht="11.25">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1.25">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1.25">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1.25">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1.2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1.25">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1.25">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1.25">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1.25">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1.25">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2:44" s="1" customFormat="1" ht="12.75">
      <c r="B60" s="32"/>
      <c r="C60" s="33"/>
      <c r="D60" s="46" t="s">
        <v>54</v>
      </c>
      <c r="E60" s="35"/>
      <c r="F60" s="35"/>
      <c r="G60" s="35"/>
      <c r="H60" s="35"/>
      <c r="I60" s="35"/>
      <c r="J60" s="35"/>
      <c r="K60" s="35"/>
      <c r="L60" s="35"/>
      <c r="M60" s="35"/>
      <c r="N60" s="35"/>
      <c r="O60" s="35"/>
      <c r="P60" s="35"/>
      <c r="Q60" s="35"/>
      <c r="R60" s="35"/>
      <c r="S60" s="35"/>
      <c r="T60" s="35"/>
      <c r="U60" s="35"/>
      <c r="V60" s="46" t="s">
        <v>55</v>
      </c>
      <c r="W60" s="35"/>
      <c r="X60" s="35"/>
      <c r="Y60" s="35"/>
      <c r="Z60" s="35"/>
      <c r="AA60" s="35"/>
      <c r="AB60" s="35"/>
      <c r="AC60" s="35"/>
      <c r="AD60" s="35"/>
      <c r="AE60" s="35"/>
      <c r="AF60" s="35"/>
      <c r="AG60" s="35"/>
      <c r="AH60" s="46" t="s">
        <v>54</v>
      </c>
      <c r="AI60" s="35"/>
      <c r="AJ60" s="35"/>
      <c r="AK60" s="35"/>
      <c r="AL60" s="35"/>
      <c r="AM60" s="46" t="s">
        <v>55</v>
      </c>
      <c r="AN60" s="35"/>
      <c r="AO60" s="35"/>
      <c r="AP60" s="33"/>
      <c r="AQ60" s="33"/>
      <c r="AR60" s="36"/>
    </row>
    <row r="61" spans="2:44" ht="11.25">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1.25">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1.25">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2:44" s="1" customFormat="1" ht="12.75">
      <c r="B64" s="32"/>
      <c r="C64" s="33"/>
      <c r="D64" s="44" t="s">
        <v>56</v>
      </c>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4" t="s">
        <v>57</v>
      </c>
      <c r="AI64" s="45"/>
      <c r="AJ64" s="45"/>
      <c r="AK64" s="45"/>
      <c r="AL64" s="45"/>
      <c r="AM64" s="45"/>
      <c r="AN64" s="45"/>
      <c r="AO64" s="45"/>
      <c r="AP64" s="33"/>
      <c r="AQ64" s="33"/>
      <c r="AR64" s="36"/>
    </row>
    <row r="65" spans="2:44" ht="11.25">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1.25">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1.25">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1.25">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1.25">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1.25">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1.25">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1.25">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1.25">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1.25">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2:44" s="1" customFormat="1" ht="12.75">
      <c r="B75" s="32"/>
      <c r="C75" s="33"/>
      <c r="D75" s="46" t="s">
        <v>54</v>
      </c>
      <c r="E75" s="35"/>
      <c r="F75" s="35"/>
      <c r="G75" s="35"/>
      <c r="H75" s="35"/>
      <c r="I75" s="35"/>
      <c r="J75" s="35"/>
      <c r="K75" s="35"/>
      <c r="L75" s="35"/>
      <c r="M75" s="35"/>
      <c r="N75" s="35"/>
      <c r="O75" s="35"/>
      <c r="P75" s="35"/>
      <c r="Q75" s="35"/>
      <c r="R75" s="35"/>
      <c r="S75" s="35"/>
      <c r="T75" s="35"/>
      <c r="U75" s="35"/>
      <c r="V75" s="46" t="s">
        <v>55</v>
      </c>
      <c r="W75" s="35"/>
      <c r="X75" s="35"/>
      <c r="Y75" s="35"/>
      <c r="Z75" s="35"/>
      <c r="AA75" s="35"/>
      <c r="AB75" s="35"/>
      <c r="AC75" s="35"/>
      <c r="AD75" s="35"/>
      <c r="AE75" s="35"/>
      <c r="AF75" s="35"/>
      <c r="AG75" s="35"/>
      <c r="AH75" s="46" t="s">
        <v>54</v>
      </c>
      <c r="AI75" s="35"/>
      <c r="AJ75" s="35"/>
      <c r="AK75" s="35"/>
      <c r="AL75" s="35"/>
      <c r="AM75" s="46" t="s">
        <v>55</v>
      </c>
      <c r="AN75" s="35"/>
      <c r="AO75" s="35"/>
      <c r="AP75" s="33"/>
      <c r="AQ75" s="33"/>
      <c r="AR75" s="36"/>
    </row>
    <row r="76" spans="2:44" s="1" customFormat="1" ht="11.25">
      <c r="B76" s="3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6"/>
    </row>
    <row r="77" spans="2:44" s="1" customFormat="1" ht="6.95" customHeight="1">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6"/>
    </row>
    <row r="81" spans="2:44" s="1" customFormat="1" ht="6.95" customHeight="1">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6"/>
    </row>
    <row r="82" spans="2:44" s="1" customFormat="1" ht="24.95" customHeight="1">
      <c r="B82" s="32"/>
      <c r="C82" s="21" t="s">
        <v>58</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6"/>
    </row>
    <row r="83" spans="2:44" s="1" customFormat="1" ht="6.95" customHeight="1">
      <c r="B83" s="32"/>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6"/>
    </row>
    <row r="84" spans="2:44" s="3" customFormat="1" ht="12" customHeight="1">
      <c r="B84" s="51"/>
      <c r="C84" s="27" t="s">
        <v>13</v>
      </c>
      <c r="D84" s="52"/>
      <c r="E84" s="52"/>
      <c r="F84" s="52"/>
      <c r="G84" s="52"/>
      <c r="H84" s="52"/>
      <c r="I84" s="52"/>
      <c r="J84" s="52"/>
      <c r="K84" s="52"/>
      <c r="L84" s="52" t="str">
        <f>K5</f>
        <v>06/2</v>
      </c>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3"/>
    </row>
    <row r="85" spans="2:44" s="4" customFormat="1" ht="36.95" customHeight="1">
      <c r="B85" s="54"/>
      <c r="C85" s="55" t="s">
        <v>16</v>
      </c>
      <c r="D85" s="56"/>
      <c r="E85" s="56"/>
      <c r="F85" s="56"/>
      <c r="G85" s="56"/>
      <c r="H85" s="56"/>
      <c r="I85" s="56"/>
      <c r="J85" s="56"/>
      <c r="K85" s="56"/>
      <c r="L85" s="269" t="str">
        <f>K6</f>
        <v>II-181 Dražovice - Strašín</v>
      </c>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56"/>
      <c r="AQ85" s="56"/>
      <c r="AR85" s="57"/>
    </row>
    <row r="86" spans="2:44" s="1" customFormat="1" ht="6.95" customHeight="1">
      <c r="B86" s="32"/>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6"/>
    </row>
    <row r="87" spans="2:44" s="1" customFormat="1" ht="12" customHeight="1">
      <c r="B87" s="32"/>
      <c r="C87" s="27" t="s">
        <v>22</v>
      </c>
      <c r="D87" s="33"/>
      <c r="E87" s="33"/>
      <c r="F87" s="33"/>
      <c r="G87" s="33"/>
      <c r="H87" s="33"/>
      <c r="I87" s="33"/>
      <c r="J87" s="33"/>
      <c r="K87" s="33"/>
      <c r="L87" s="58"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7" t="s">
        <v>24</v>
      </c>
      <c r="AJ87" s="33"/>
      <c r="AK87" s="33"/>
      <c r="AL87" s="33"/>
      <c r="AM87" s="271" t="str">
        <f>IF(AN8="","",AN8)</f>
        <v>22. 10. 2017</v>
      </c>
      <c r="AN87" s="271"/>
      <c r="AO87" s="33"/>
      <c r="AP87" s="33"/>
      <c r="AQ87" s="33"/>
      <c r="AR87" s="36"/>
    </row>
    <row r="88" spans="2:44" s="1" customFormat="1" ht="6.95" customHeight="1">
      <c r="B88" s="32"/>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6"/>
    </row>
    <row r="89" spans="2:56" s="1" customFormat="1" ht="15.2" customHeight="1">
      <c r="B89" s="32"/>
      <c r="C89" s="27" t="s">
        <v>28</v>
      </c>
      <c r="D89" s="33"/>
      <c r="E89" s="33"/>
      <c r="F89" s="33"/>
      <c r="G89" s="33"/>
      <c r="H89" s="33"/>
      <c r="I89" s="33"/>
      <c r="J89" s="33"/>
      <c r="K89" s="33"/>
      <c r="L89" s="52" t="str">
        <f>IF(E11="","",E11)</f>
        <v>Správa a údržba silnic Plzeňského kraje</v>
      </c>
      <c r="M89" s="33"/>
      <c r="N89" s="33"/>
      <c r="O89" s="33"/>
      <c r="P89" s="33"/>
      <c r="Q89" s="33"/>
      <c r="R89" s="33"/>
      <c r="S89" s="33"/>
      <c r="T89" s="33"/>
      <c r="U89" s="33"/>
      <c r="V89" s="33"/>
      <c r="W89" s="33"/>
      <c r="X89" s="33"/>
      <c r="Y89" s="33"/>
      <c r="Z89" s="33"/>
      <c r="AA89" s="33"/>
      <c r="AB89" s="33"/>
      <c r="AC89" s="33"/>
      <c r="AD89" s="33"/>
      <c r="AE89" s="33"/>
      <c r="AF89" s="33"/>
      <c r="AG89" s="33"/>
      <c r="AH89" s="33"/>
      <c r="AI89" s="27" t="s">
        <v>34</v>
      </c>
      <c r="AJ89" s="33"/>
      <c r="AK89" s="33"/>
      <c r="AL89" s="33"/>
      <c r="AM89" s="267" t="str">
        <f>IF(E17="","",E17)</f>
        <v>SG Geotechnika</v>
      </c>
      <c r="AN89" s="268"/>
      <c r="AO89" s="268"/>
      <c r="AP89" s="268"/>
      <c r="AQ89" s="33"/>
      <c r="AR89" s="36"/>
      <c r="AS89" s="261" t="s">
        <v>59</v>
      </c>
      <c r="AT89" s="262"/>
      <c r="AU89" s="60"/>
      <c r="AV89" s="60"/>
      <c r="AW89" s="60"/>
      <c r="AX89" s="60"/>
      <c r="AY89" s="60"/>
      <c r="AZ89" s="60"/>
      <c r="BA89" s="60"/>
      <c r="BB89" s="60"/>
      <c r="BC89" s="60"/>
      <c r="BD89" s="61"/>
    </row>
    <row r="90" spans="2:56" s="1" customFormat="1" ht="15.2" customHeight="1">
      <c r="B90" s="32"/>
      <c r="C90" s="27" t="s">
        <v>32</v>
      </c>
      <c r="D90" s="33"/>
      <c r="E90" s="33"/>
      <c r="F90" s="33"/>
      <c r="G90" s="33"/>
      <c r="H90" s="33"/>
      <c r="I90" s="33"/>
      <c r="J90" s="33"/>
      <c r="K90" s="33"/>
      <c r="L90" s="52"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7" t="s">
        <v>36</v>
      </c>
      <c r="AJ90" s="33"/>
      <c r="AK90" s="33"/>
      <c r="AL90" s="33"/>
      <c r="AM90" s="267" t="str">
        <f>IF(E20="","",E20)</f>
        <v xml:space="preserve"> </v>
      </c>
      <c r="AN90" s="268"/>
      <c r="AO90" s="268"/>
      <c r="AP90" s="268"/>
      <c r="AQ90" s="33"/>
      <c r="AR90" s="36"/>
      <c r="AS90" s="263"/>
      <c r="AT90" s="264"/>
      <c r="AU90" s="62"/>
      <c r="AV90" s="62"/>
      <c r="AW90" s="62"/>
      <c r="AX90" s="62"/>
      <c r="AY90" s="62"/>
      <c r="AZ90" s="62"/>
      <c r="BA90" s="62"/>
      <c r="BB90" s="62"/>
      <c r="BC90" s="62"/>
      <c r="BD90" s="63"/>
    </row>
    <row r="91" spans="2:56" s="1" customFormat="1" ht="10.9" customHeight="1">
      <c r="B91" s="32"/>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6"/>
      <c r="AS91" s="265"/>
      <c r="AT91" s="266"/>
      <c r="AU91" s="64"/>
      <c r="AV91" s="64"/>
      <c r="AW91" s="64"/>
      <c r="AX91" s="64"/>
      <c r="AY91" s="64"/>
      <c r="AZ91" s="64"/>
      <c r="BA91" s="64"/>
      <c r="BB91" s="64"/>
      <c r="BC91" s="64"/>
      <c r="BD91" s="65"/>
    </row>
    <row r="92" spans="2:56" s="1" customFormat="1" ht="29.25" customHeight="1">
      <c r="B92" s="32"/>
      <c r="C92" s="291" t="s">
        <v>60</v>
      </c>
      <c r="D92" s="281"/>
      <c r="E92" s="281"/>
      <c r="F92" s="281"/>
      <c r="G92" s="281"/>
      <c r="H92" s="66"/>
      <c r="I92" s="280" t="s">
        <v>61</v>
      </c>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3" t="s">
        <v>62</v>
      </c>
      <c r="AH92" s="281"/>
      <c r="AI92" s="281"/>
      <c r="AJ92" s="281"/>
      <c r="AK92" s="281"/>
      <c r="AL92" s="281"/>
      <c r="AM92" s="281"/>
      <c r="AN92" s="280" t="s">
        <v>63</v>
      </c>
      <c r="AO92" s="281"/>
      <c r="AP92" s="282"/>
      <c r="AQ92" s="67" t="s">
        <v>64</v>
      </c>
      <c r="AR92" s="36"/>
      <c r="AS92" s="68" t="s">
        <v>65</v>
      </c>
      <c r="AT92" s="69" t="s">
        <v>66</v>
      </c>
      <c r="AU92" s="69" t="s">
        <v>67</v>
      </c>
      <c r="AV92" s="69" t="s">
        <v>68</v>
      </c>
      <c r="AW92" s="69" t="s">
        <v>69</v>
      </c>
      <c r="AX92" s="69" t="s">
        <v>70</v>
      </c>
      <c r="AY92" s="69" t="s">
        <v>71</v>
      </c>
      <c r="AZ92" s="69" t="s">
        <v>72</v>
      </c>
      <c r="BA92" s="69" t="s">
        <v>73</v>
      </c>
      <c r="BB92" s="69" t="s">
        <v>74</v>
      </c>
      <c r="BC92" s="69" t="s">
        <v>75</v>
      </c>
      <c r="BD92" s="70" t="s">
        <v>76</v>
      </c>
    </row>
    <row r="93" spans="2:56" s="1" customFormat="1" ht="10.9" customHeight="1">
      <c r="B93" s="32"/>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6"/>
      <c r="AS93" s="71"/>
      <c r="AT93" s="72"/>
      <c r="AU93" s="72"/>
      <c r="AV93" s="72"/>
      <c r="AW93" s="72"/>
      <c r="AX93" s="72"/>
      <c r="AY93" s="72"/>
      <c r="AZ93" s="72"/>
      <c r="BA93" s="72"/>
      <c r="BB93" s="72"/>
      <c r="BC93" s="72"/>
      <c r="BD93" s="73"/>
    </row>
    <row r="94" spans="2:90" s="5" customFormat="1" ht="32.45" customHeight="1">
      <c r="B94" s="74"/>
      <c r="C94" s="75" t="s">
        <v>77</v>
      </c>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289">
        <f>ROUND(AG95,2)</f>
        <v>0</v>
      </c>
      <c r="AH94" s="289"/>
      <c r="AI94" s="289"/>
      <c r="AJ94" s="289"/>
      <c r="AK94" s="289"/>
      <c r="AL94" s="289"/>
      <c r="AM94" s="289"/>
      <c r="AN94" s="290">
        <f>SUM(AG94,AT94)</f>
        <v>0</v>
      </c>
      <c r="AO94" s="290"/>
      <c r="AP94" s="290"/>
      <c r="AQ94" s="78" t="s">
        <v>1</v>
      </c>
      <c r="AR94" s="79"/>
      <c r="AS94" s="80">
        <f>ROUND(AS95,2)</f>
        <v>0</v>
      </c>
      <c r="AT94" s="81">
        <f>ROUND(SUM(AV94:AW94),2)</f>
        <v>0</v>
      </c>
      <c r="AU94" s="82">
        <f>ROUND(AU95,5)</f>
        <v>0</v>
      </c>
      <c r="AV94" s="81">
        <f>ROUND(AZ94*L29,2)</f>
        <v>0</v>
      </c>
      <c r="AW94" s="81">
        <f>ROUND(BA94*L30,2)</f>
        <v>0</v>
      </c>
      <c r="AX94" s="81">
        <f>ROUND(BB94*L29,2)</f>
        <v>0</v>
      </c>
      <c r="AY94" s="81">
        <f>ROUND(BC94*L30,2)</f>
        <v>0</v>
      </c>
      <c r="AZ94" s="81">
        <f>ROUND(AZ95,2)</f>
        <v>0</v>
      </c>
      <c r="BA94" s="81">
        <f>ROUND(BA95,2)</f>
        <v>0</v>
      </c>
      <c r="BB94" s="81">
        <f>ROUND(BB95,2)</f>
        <v>0</v>
      </c>
      <c r="BC94" s="81">
        <f>ROUND(BC95,2)</f>
        <v>0</v>
      </c>
      <c r="BD94" s="83">
        <f>ROUND(BD95,2)</f>
        <v>0</v>
      </c>
      <c r="BS94" s="84" t="s">
        <v>78</v>
      </c>
      <c r="BT94" s="84" t="s">
        <v>79</v>
      </c>
      <c r="BU94" s="85" t="s">
        <v>80</v>
      </c>
      <c r="BV94" s="84" t="s">
        <v>81</v>
      </c>
      <c r="BW94" s="84" t="s">
        <v>5</v>
      </c>
      <c r="BX94" s="84" t="s">
        <v>82</v>
      </c>
      <c r="CL94" s="84" t="s">
        <v>1</v>
      </c>
    </row>
    <row r="95" spans="2:91" s="6" customFormat="1" ht="16.5" customHeight="1">
      <c r="B95" s="86"/>
      <c r="C95" s="87"/>
      <c r="D95" s="292" t="s">
        <v>83</v>
      </c>
      <c r="E95" s="292"/>
      <c r="F95" s="292"/>
      <c r="G95" s="292"/>
      <c r="H95" s="292"/>
      <c r="I95" s="88"/>
      <c r="J95" s="292" t="s">
        <v>84</v>
      </c>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86">
        <f>ROUND(SUM(AG96:AG97),2)</f>
        <v>0</v>
      </c>
      <c r="AH95" s="285"/>
      <c r="AI95" s="285"/>
      <c r="AJ95" s="285"/>
      <c r="AK95" s="285"/>
      <c r="AL95" s="285"/>
      <c r="AM95" s="285"/>
      <c r="AN95" s="284">
        <f>SUM(AG95,AT95)</f>
        <v>0</v>
      </c>
      <c r="AO95" s="285"/>
      <c r="AP95" s="285"/>
      <c r="AQ95" s="89" t="s">
        <v>85</v>
      </c>
      <c r="AR95" s="90"/>
      <c r="AS95" s="91">
        <f>ROUND(SUM(AS96:AS97),2)</f>
        <v>0</v>
      </c>
      <c r="AT95" s="92">
        <f>ROUND(SUM(AV95:AW95),2)</f>
        <v>0</v>
      </c>
      <c r="AU95" s="93">
        <f>ROUND(SUM(AU96:AU97),5)</f>
        <v>0</v>
      </c>
      <c r="AV95" s="92">
        <f>ROUND(AZ95*L29,2)</f>
        <v>0</v>
      </c>
      <c r="AW95" s="92">
        <f>ROUND(BA95*L30,2)</f>
        <v>0</v>
      </c>
      <c r="AX95" s="92">
        <f>ROUND(BB95*L29,2)</f>
        <v>0</v>
      </c>
      <c r="AY95" s="92">
        <f>ROUND(BC95*L30,2)</f>
        <v>0</v>
      </c>
      <c r="AZ95" s="92">
        <f>ROUND(SUM(AZ96:AZ97),2)</f>
        <v>0</v>
      </c>
      <c r="BA95" s="92">
        <f>ROUND(SUM(BA96:BA97),2)</f>
        <v>0</v>
      </c>
      <c r="BB95" s="92">
        <f>ROUND(SUM(BB96:BB97),2)</f>
        <v>0</v>
      </c>
      <c r="BC95" s="92">
        <f>ROUND(SUM(BC96:BC97),2)</f>
        <v>0</v>
      </c>
      <c r="BD95" s="94">
        <f>ROUND(SUM(BD96:BD97),2)</f>
        <v>0</v>
      </c>
      <c r="BS95" s="95" t="s">
        <v>78</v>
      </c>
      <c r="BT95" s="95" t="s">
        <v>21</v>
      </c>
      <c r="BU95" s="95" t="s">
        <v>80</v>
      </c>
      <c r="BV95" s="95" t="s">
        <v>81</v>
      </c>
      <c r="BW95" s="95" t="s">
        <v>86</v>
      </c>
      <c r="BX95" s="95" t="s">
        <v>5</v>
      </c>
      <c r="CL95" s="95" t="s">
        <v>1</v>
      </c>
      <c r="CM95" s="95" t="s">
        <v>83</v>
      </c>
    </row>
    <row r="96" spans="1:90" s="3" customFormat="1" ht="16.5" customHeight="1">
      <c r="A96" s="96" t="s">
        <v>87</v>
      </c>
      <c r="B96" s="51"/>
      <c r="C96" s="97"/>
      <c r="D96" s="97"/>
      <c r="E96" s="293" t="s">
        <v>88</v>
      </c>
      <c r="F96" s="293"/>
      <c r="G96" s="293"/>
      <c r="H96" s="293"/>
      <c r="I96" s="293"/>
      <c r="J96" s="97"/>
      <c r="K96" s="293" t="s">
        <v>89</v>
      </c>
      <c r="L96" s="293"/>
      <c r="M96" s="293"/>
      <c r="N96" s="293"/>
      <c r="O96" s="293"/>
      <c r="P96" s="293"/>
      <c r="Q96" s="293"/>
      <c r="R96" s="293"/>
      <c r="S96" s="293"/>
      <c r="T96" s="293"/>
      <c r="U96" s="293"/>
      <c r="V96" s="293"/>
      <c r="W96" s="293"/>
      <c r="X96" s="293"/>
      <c r="Y96" s="293"/>
      <c r="Z96" s="293"/>
      <c r="AA96" s="293"/>
      <c r="AB96" s="293"/>
      <c r="AC96" s="293"/>
      <c r="AD96" s="293"/>
      <c r="AE96" s="293"/>
      <c r="AF96" s="293"/>
      <c r="AG96" s="287">
        <f>'00 - VEDLEJŠÍ A OSTATNÍ N...'!J32</f>
        <v>0</v>
      </c>
      <c r="AH96" s="288"/>
      <c r="AI96" s="288"/>
      <c r="AJ96" s="288"/>
      <c r="AK96" s="288"/>
      <c r="AL96" s="288"/>
      <c r="AM96" s="288"/>
      <c r="AN96" s="287">
        <f>SUM(AG96,AT96)</f>
        <v>0</v>
      </c>
      <c r="AO96" s="288"/>
      <c r="AP96" s="288"/>
      <c r="AQ96" s="98" t="s">
        <v>90</v>
      </c>
      <c r="AR96" s="53"/>
      <c r="AS96" s="99">
        <v>0</v>
      </c>
      <c r="AT96" s="100">
        <f>ROUND(SUM(AV96:AW96),2)</f>
        <v>0</v>
      </c>
      <c r="AU96" s="101">
        <f>'00 - VEDLEJŠÍ A OSTATNÍ N...'!P122</f>
        <v>0</v>
      </c>
      <c r="AV96" s="100">
        <f>'00 - VEDLEJŠÍ A OSTATNÍ N...'!J35</f>
        <v>0</v>
      </c>
      <c r="AW96" s="100">
        <f>'00 - VEDLEJŠÍ A OSTATNÍ N...'!J36</f>
        <v>0</v>
      </c>
      <c r="AX96" s="100">
        <f>'00 - VEDLEJŠÍ A OSTATNÍ N...'!J37</f>
        <v>0</v>
      </c>
      <c r="AY96" s="100">
        <f>'00 - VEDLEJŠÍ A OSTATNÍ N...'!J38</f>
        <v>0</v>
      </c>
      <c r="AZ96" s="100">
        <f>'00 - VEDLEJŠÍ A OSTATNÍ N...'!F35</f>
        <v>0</v>
      </c>
      <c r="BA96" s="100">
        <f>'00 - VEDLEJŠÍ A OSTATNÍ N...'!F36</f>
        <v>0</v>
      </c>
      <c r="BB96" s="100">
        <f>'00 - VEDLEJŠÍ A OSTATNÍ N...'!F37</f>
        <v>0</v>
      </c>
      <c r="BC96" s="100">
        <f>'00 - VEDLEJŠÍ A OSTATNÍ N...'!F38</f>
        <v>0</v>
      </c>
      <c r="BD96" s="102">
        <f>'00 - VEDLEJŠÍ A OSTATNÍ N...'!F39</f>
        <v>0</v>
      </c>
      <c r="BT96" s="103" t="s">
        <v>83</v>
      </c>
      <c r="BV96" s="103" t="s">
        <v>81</v>
      </c>
      <c r="BW96" s="103" t="s">
        <v>91</v>
      </c>
      <c r="BX96" s="103" t="s">
        <v>86</v>
      </c>
      <c r="CL96" s="103" t="s">
        <v>1</v>
      </c>
    </row>
    <row r="97" spans="1:90" s="3" customFormat="1" ht="16.5" customHeight="1">
      <c r="A97" s="96" t="s">
        <v>87</v>
      </c>
      <c r="B97" s="51"/>
      <c r="C97" s="97"/>
      <c r="D97" s="97"/>
      <c r="E97" s="293" t="s">
        <v>92</v>
      </c>
      <c r="F97" s="293"/>
      <c r="G97" s="293"/>
      <c r="H97" s="293"/>
      <c r="I97" s="293"/>
      <c r="J97" s="97"/>
      <c r="K97" s="293" t="s">
        <v>93</v>
      </c>
      <c r="L97" s="293"/>
      <c r="M97" s="293"/>
      <c r="N97" s="293"/>
      <c r="O97" s="293"/>
      <c r="P97" s="293"/>
      <c r="Q97" s="293"/>
      <c r="R97" s="293"/>
      <c r="S97" s="293"/>
      <c r="T97" s="293"/>
      <c r="U97" s="293"/>
      <c r="V97" s="293"/>
      <c r="W97" s="293"/>
      <c r="X97" s="293"/>
      <c r="Y97" s="293"/>
      <c r="Z97" s="293"/>
      <c r="AA97" s="293"/>
      <c r="AB97" s="293"/>
      <c r="AC97" s="293"/>
      <c r="AD97" s="293"/>
      <c r="AE97" s="293"/>
      <c r="AF97" s="293"/>
      <c r="AG97" s="287">
        <f>'01 - STAVEBNÍ ČÁST'!J32</f>
        <v>0</v>
      </c>
      <c r="AH97" s="288"/>
      <c r="AI97" s="288"/>
      <c r="AJ97" s="288"/>
      <c r="AK97" s="288"/>
      <c r="AL97" s="288"/>
      <c r="AM97" s="288"/>
      <c r="AN97" s="287">
        <f>SUM(AG97,AT97)</f>
        <v>0</v>
      </c>
      <c r="AO97" s="288"/>
      <c r="AP97" s="288"/>
      <c r="AQ97" s="98" t="s">
        <v>90</v>
      </c>
      <c r="AR97" s="53"/>
      <c r="AS97" s="104">
        <v>0</v>
      </c>
      <c r="AT97" s="105">
        <f>ROUND(SUM(AV97:AW97),2)</f>
        <v>0</v>
      </c>
      <c r="AU97" s="106">
        <f>'01 - STAVEBNÍ ČÁST'!P129</f>
        <v>0</v>
      </c>
      <c r="AV97" s="105">
        <f>'01 - STAVEBNÍ ČÁST'!J35</f>
        <v>0</v>
      </c>
      <c r="AW97" s="105">
        <f>'01 - STAVEBNÍ ČÁST'!J36</f>
        <v>0</v>
      </c>
      <c r="AX97" s="105">
        <f>'01 - STAVEBNÍ ČÁST'!J37</f>
        <v>0</v>
      </c>
      <c r="AY97" s="105">
        <f>'01 - STAVEBNÍ ČÁST'!J38</f>
        <v>0</v>
      </c>
      <c r="AZ97" s="105">
        <f>'01 - STAVEBNÍ ČÁST'!F35</f>
        <v>0</v>
      </c>
      <c r="BA97" s="105">
        <f>'01 - STAVEBNÍ ČÁST'!F36</f>
        <v>0</v>
      </c>
      <c r="BB97" s="105">
        <f>'01 - STAVEBNÍ ČÁST'!F37</f>
        <v>0</v>
      </c>
      <c r="BC97" s="105">
        <f>'01 - STAVEBNÍ ČÁST'!F38</f>
        <v>0</v>
      </c>
      <c r="BD97" s="107">
        <f>'01 - STAVEBNÍ ČÁST'!F39</f>
        <v>0</v>
      </c>
      <c r="BT97" s="103" t="s">
        <v>83</v>
      </c>
      <c r="BV97" s="103" t="s">
        <v>81</v>
      </c>
      <c r="BW97" s="103" t="s">
        <v>94</v>
      </c>
      <c r="BX97" s="103" t="s">
        <v>86</v>
      </c>
      <c r="CL97" s="103" t="s">
        <v>1</v>
      </c>
    </row>
    <row r="98" spans="2:44" s="1" customFormat="1" ht="30" customHeight="1">
      <c r="B98" s="32"/>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6"/>
    </row>
    <row r="99" spans="2:44" s="1" customFormat="1" ht="6.95" customHeight="1">
      <c r="B99" s="47"/>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36"/>
    </row>
  </sheetData>
  <sheetProtection algorithmName="SHA-512" hashValue="FODGbGoothr1PEJ9xU3j8NlNzDuXMToMTpPwJjGznytbBLdBuFsSKdudKBhq7pRmQPkinKnFZ7QMt0jwOKtEKA==" saltValue="tNMVH3/7Jkc+JGO57JUof4TedmB0oS79boRXXMkTcfn23Zvc+Tl7jh7uxt0werm12FZ0zkSbMwGvsRUXgBepGQ==" spinCount="100000" sheet="1" objects="1" scenarios="1" formatColumns="0" formatRows="0"/>
  <mergeCells count="50">
    <mergeCell ref="E96:I96"/>
    <mergeCell ref="K96:AF96"/>
    <mergeCell ref="E97:I97"/>
    <mergeCell ref="K97:AF97"/>
    <mergeCell ref="AG94:AM94"/>
    <mergeCell ref="AN94:AP94"/>
    <mergeCell ref="C92:G92"/>
    <mergeCell ref="I92:AF92"/>
    <mergeCell ref="D95:H95"/>
    <mergeCell ref="J95:AF95"/>
    <mergeCell ref="AN95:AP95"/>
    <mergeCell ref="AG95:AM95"/>
    <mergeCell ref="AN96:AP96"/>
    <mergeCell ref="AG96:AM96"/>
    <mergeCell ref="AN97:AP97"/>
    <mergeCell ref="AG97:AM97"/>
    <mergeCell ref="L30:P30"/>
    <mergeCell ref="L31:P31"/>
    <mergeCell ref="L32:P32"/>
    <mergeCell ref="L33:P33"/>
    <mergeCell ref="AN92:AP92"/>
    <mergeCell ref="AG92:AM92"/>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96" location="'00 - VEDLEJŠÍ A OSTATNÍ N...'!C2" display="/"/>
    <hyperlink ref="A97" location="'01 - STAVEBNÍ ČÁS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0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60"/>
      <c r="M2" s="260"/>
      <c r="N2" s="260"/>
      <c r="O2" s="260"/>
      <c r="P2" s="260"/>
      <c r="Q2" s="260"/>
      <c r="R2" s="260"/>
      <c r="S2" s="260"/>
      <c r="T2" s="260"/>
      <c r="U2" s="260"/>
      <c r="V2" s="260"/>
      <c r="AT2" s="15" t="s">
        <v>91</v>
      </c>
    </row>
    <row r="3" spans="2:46" ht="6.95" customHeight="1">
      <c r="B3" s="109"/>
      <c r="C3" s="110"/>
      <c r="D3" s="110"/>
      <c r="E3" s="110"/>
      <c r="F3" s="110"/>
      <c r="G3" s="110"/>
      <c r="H3" s="110"/>
      <c r="I3" s="111"/>
      <c r="J3" s="110"/>
      <c r="K3" s="110"/>
      <c r="L3" s="18"/>
      <c r="AT3" s="15" t="s">
        <v>83</v>
      </c>
    </row>
    <row r="4" spans="2:46" ht="24.95" customHeight="1">
      <c r="B4" s="18"/>
      <c r="D4" s="112" t="s">
        <v>95</v>
      </c>
      <c r="L4" s="18"/>
      <c r="M4" s="113" t="s">
        <v>10</v>
      </c>
      <c r="AT4" s="15" t="s">
        <v>4</v>
      </c>
    </row>
    <row r="5" spans="2:12" ht="6.95" customHeight="1">
      <c r="B5" s="18"/>
      <c r="L5" s="18"/>
    </row>
    <row r="6" spans="2:12" ht="12" customHeight="1">
      <c r="B6" s="18"/>
      <c r="D6" s="114" t="s">
        <v>16</v>
      </c>
      <c r="L6" s="18"/>
    </row>
    <row r="7" spans="2:12" ht="16.5" customHeight="1">
      <c r="B7" s="18"/>
      <c r="E7" s="294" t="str">
        <f>'Rekapitulace stavby'!K6</f>
        <v>II-181 Dražovice - Strašín</v>
      </c>
      <c r="F7" s="295"/>
      <c r="G7" s="295"/>
      <c r="H7" s="295"/>
      <c r="L7" s="18"/>
    </row>
    <row r="8" spans="2:12" ht="12" customHeight="1">
      <c r="B8" s="18"/>
      <c r="D8" s="114" t="s">
        <v>96</v>
      </c>
      <c r="L8" s="18"/>
    </row>
    <row r="9" spans="2:12" s="1" customFormat="1" ht="16.5" customHeight="1">
      <c r="B9" s="36"/>
      <c r="E9" s="294" t="s">
        <v>97</v>
      </c>
      <c r="F9" s="296"/>
      <c r="G9" s="296"/>
      <c r="H9" s="296"/>
      <c r="I9" s="115"/>
      <c r="L9" s="36"/>
    </row>
    <row r="10" spans="2:12" s="1" customFormat="1" ht="12" customHeight="1">
      <c r="B10" s="36"/>
      <c r="D10" s="114" t="s">
        <v>98</v>
      </c>
      <c r="I10" s="115"/>
      <c r="L10" s="36"/>
    </row>
    <row r="11" spans="2:12" s="1" customFormat="1" ht="36.95" customHeight="1">
      <c r="B11" s="36"/>
      <c r="E11" s="297" t="s">
        <v>99</v>
      </c>
      <c r="F11" s="296"/>
      <c r="G11" s="296"/>
      <c r="H11" s="296"/>
      <c r="I11" s="115"/>
      <c r="L11" s="36"/>
    </row>
    <row r="12" spans="2:12" s="1" customFormat="1" ht="11.25">
      <c r="B12" s="36"/>
      <c r="I12" s="115"/>
      <c r="L12" s="36"/>
    </row>
    <row r="13" spans="2:12" s="1" customFormat="1" ht="12" customHeight="1">
      <c r="B13" s="36"/>
      <c r="D13" s="114" t="s">
        <v>19</v>
      </c>
      <c r="F13" s="103" t="s">
        <v>1</v>
      </c>
      <c r="I13" s="116" t="s">
        <v>20</v>
      </c>
      <c r="J13" s="103" t="s">
        <v>1</v>
      </c>
      <c r="L13" s="36"/>
    </row>
    <row r="14" spans="2:12" s="1" customFormat="1" ht="12" customHeight="1">
      <c r="B14" s="36"/>
      <c r="D14" s="114" t="s">
        <v>22</v>
      </c>
      <c r="F14" s="103" t="s">
        <v>23</v>
      </c>
      <c r="I14" s="116" t="s">
        <v>24</v>
      </c>
      <c r="J14" s="117" t="str">
        <f>'Rekapitulace stavby'!AN8</f>
        <v>22. 10. 2017</v>
      </c>
      <c r="L14" s="36"/>
    </row>
    <row r="15" spans="2:12" s="1" customFormat="1" ht="10.9" customHeight="1">
      <c r="B15" s="36"/>
      <c r="I15" s="115"/>
      <c r="L15" s="36"/>
    </row>
    <row r="16" spans="2:12" s="1" customFormat="1" ht="12" customHeight="1">
      <c r="B16" s="36"/>
      <c r="D16" s="114" t="s">
        <v>28</v>
      </c>
      <c r="I16" s="116" t="s">
        <v>29</v>
      </c>
      <c r="J16" s="103" t="s">
        <v>1</v>
      </c>
      <c r="L16" s="36"/>
    </row>
    <row r="17" spans="2:12" s="1" customFormat="1" ht="18" customHeight="1">
      <c r="B17" s="36"/>
      <c r="E17" s="103" t="s">
        <v>30</v>
      </c>
      <c r="I17" s="116" t="s">
        <v>31</v>
      </c>
      <c r="J17" s="103" t="s">
        <v>1</v>
      </c>
      <c r="L17" s="36"/>
    </row>
    <row r="18" spans="2:12" s="1" customFormat="1" ht="6.95" customHeight="1">
      <c r="B18" s="36"/>
      <c r="I18" s="115"/>
      <c r="L18" s="36"/>
    </row>
    <row r="19" spans="2:12" s="1" customFormat="1" ht="12" customHeight="1">
      <c r="B19" s="36"/>
      <c r="D19" s="114" t="s">
        <v>32</v>
      </c>
      <c r="I19" s="116" t="s">
        <v>29</v>
      </c>
      <c r="J19" s="28" t="str">
        <f>'Rekapitulace stavby'!AN13</f>
        <v>Vyplň údaj</v>
      </c>
      <c r="L19" s="36"/>
    </row>
    <row r="20" spans="2:12" s="1" customFormat="1" ht="18" customHeight="1">
      <c r="B20" s="36"/>
      <c r="E20" s="298" t="str">
        <f>'Rekapitulace stavby'!E14</f>
        <v>Vyplň údaj</v>
      </c>
      <c r="F20" s="299"/>
      <c r="G20" s="299"/>
      <c r="H20" s="299"/>
      <c r="I20" s="116" t="s">
        <v>31</v>
      </c>
      <c r="J20" s="28" t="str">
        <f>'Rekapitulace stavby'!AN14</f>
        <v>Vyplň údaj</v>
      </c>
      <c r="L20" s="36"/>
    </row>
    <row r="21" spans="2:12" s="1" customFormat="1" ht="6.95" customHeight="1">
      <c r="B21" s="36"/>
      <c r="I21" s="115"/>
      <c r="L21" s="36"/>
    </row>
    <row r="22" spans="2:12" s="1" customFormat="1" ht="12" customHeight="1">
      <c r="B22" s="36"/>
      <c r="D22" s="114" t="s">
        <v>34</v>
      </c>
      <c r="I22" s="116" t="s">
        <v>29</v>
      </c>
      <c r="J22" s="103" t="s">
        <v>1</v>
      </c>
      <c r="L22" s="36"/>
    </row>
    <row r="23" spans="2:12" s="1" customFormat="1" ht="18" customHeight="1">
      <c r="B23" s="36"/>
      <c r="E23" s="103" t="s">
        <v>35</v>
      </c>
      <c r="I23" s="116" t="s">
        <v>31</v>
      </c>
      <c r="J23" s="103" t="s">
        <v>1</v>
      </c>
      <c r="L23" s="36"/>
    </row>
    <row r="24" spans="2:12" s="1" customFormat="1" ht="6.95" customHeight="1">
      <c r="B24" s="36"/>
      <c r="I24" s="115"/>
      <c r="L24" s="36"/>
    </row>
    <row r="25" spans="2:12" s="1" customFormat="1" ht="12" customHeight="1">
      <c r="B25" s="36"/>
      <c r="D25" s="114" t="s">
        <v>36</v>
      </c>
      <c r="I25" s="116" t="s">
        <v>29</v>
      </c>
      <c r="J25" s="103" t="str">
        <f>IF('Rekapitulace stavby'!AN19="","",'Rekapitulace stavby'!AN19)</f>
        <v/>
      </c>
      <c r="L25" s="36"/>
    </row>
    <row r="26" spans="2:12" s="1" customFormat="1" ht="18" customHeight="1">
      <c r="B26" s="36"/>
      <c r="E26" s="103" t="str">
        <f>IF('Rekapitulace stavby'!E20="","",'Rekapitulace stavby'!E20)</f>
        <v xml:space="preserve"> </v>
      </c>
      <c r="I26" s="116" t="s">
        <v>31</v>
      </c>
      <c r="J26" s="103" t="str">
        <f>IF('Rekapitulace stavby'!AN20="","",'Rekapitulace stavby'!AN20)</f>
        <v/>
      </c>
      <c r="L26" s="36"/>
    </row>
    <row r="27" spans="2:12" s="1" customFormat="1" ht="6.95" customHeight="1">
      <c r="B27" s="36"/>
      <c r="I27" s="115"/>
      <c r="L27" s="36"/>
    </row>
    <row r="28" spans="2:12" s="1" customFormat="1" ht="12" customHeight="1">
      <c r="B28" s="36"/>
      <c r="D28" s="114" t="s">
        <v>37</v>
      </c>
      <c r="I28" s="115"/>
      <c r="L28" s="36"/>
    </row>
    <row r="29" spans="2:12" s="7" customFormat="1" ht="16.5" customHeight="1">
      <c r="B29" s="118"/>
      <c r="E29" s="300" t="s">
        <v>1</v>
      </c>
      <c r="F29" s="300"/>
      <c r="G29" s="300"/>
      <c r="H29" s="300"/>
      <c r="I29" s="119"/>
      <c r="L29" s="118"/>
    </row>
    <row r="30" spans="2:12" s="1" customFormat="1" ht="6.95" customHeight="1">
      <c r="B30" s="36"/>
      <c r="I30" s="115"/>
      <c r="L30" s="36"/>
    </row>
    <row r="31" spans="2:12" s="1" customFormat="1" ht="6.95" customHeight="1">
      <c r="B31" s="36"/>
      <c r="D31" s="60"/>
      <c r="E31" s="60"/>
      <c r="F31" s="60"/>
      <c r="G31" s="60"/>
      <c r="H31" s="60"/>
      <c r="I31" s="120"/>
      <c r="J31" s="60"/>
      <c r="K31" s="60"/>
      <c r="L31" s="36"/>
    </row>
    <row r="32" spans="2:12" s="1" customFormat="1" ht="25.35" customHeight="1">
      <c r="B32" s="36"/>
      <c r="D32" s="121" t="s">
        <v>39</v>
      </c>
      <c r="I32" s="115"/>
      <c r="J32" s="122">
        <f>ROUND(J122,2)</f>
        <v>0</v>
      </c>
      <c r="L32" s="36"/>
    </row>
    <row r="33" spans="2:12" s="1" customFormat="1" ht="6.95" customHeight="1">
      <c r="B33" s="36"/>
      <c r="D33" s="60"/>
      <c r="E33" s="60"/>
      <c r="F33" s="60"/>
      <c r="G33" s="60"/>
      <c r="H33" s="60"/>
      <c r="I33" s="120"/>
      <c r="J33" s="60"/>
      <c r="K33" s="60"/>
      <c r="L33" s="36"/>
    </row>
    <row r="34" spans="2:12" s="1" customFormat="1" ht="14.45" customHeight="1">
      <c r="B34" s="36"/>
      <c r="F34" s="123" t="s">
        <v>41</v>
      </c>
      <c r="I34" s="124" t="s">
        <v>40</v>
      </c>
      <c r="J34" s="123" t="s">
        <v>42</v>
      </c>
      <c r="L34" s="36"/>
    </row>
    <row r="35" spans="2:12" s="1" customFormat="1" ht="14.45" customHeight="1">
      <c r="B35" s="36"/>
      <c r="D35" s="125" t="s">
        <v>43</v>
      </c>
      <c r="E35" s="114" t="s">
        <v>44</v>
      </c>
      <c r="F35" s="126">
        <f>ROUND((SUM(BE122:BE135)),2)</f>
        <v>0</v>
      </c>
      <c r="I35" s="127">
        <v>0.21</v>
      </c>
      <c r="J35" s="126">
        <f>ROUND(((SUM(BE122:BE135))*I35),2)</f>
        <v>0</v>
      </c>
      <c r="L35" s="36"/>
    </row>
    <row r="36" spans="2:12" s="1" customFormat="1" ht="14.45" customHeight="1">
      <c r="B36" s="36"/>
      <c r="E36" s="114" t="s">
        <v>45</v>
      </c>
      <c r="F36" s="126">
        <f>ROUND((SUM(BF122:BF135)),2)</f>
        <v>0</v>
      </c>
      <c r="I36" s="127">
        <v>0.15</v>
      </c>
      <c r="J36" s="126">
        <f>ROUND(((SUM(BF122:BF135))*I36),2)</f>
        <v>0</v>
      </c>
      <c r="L36" s="36"/>
    </row>
    <row r="37" spans="2:12" s="1" customFormat="1" ht="14.45" customHeight="1" hidden="1">
      <c r="B37" s="36"/>
      <c r="E37" s="114" t="s">
        <v>46</v>
      </c>
      <c r="F37" s="126">
        <f>ROUND((SUM(BG122:BG135)),2)</f>
        <v>0</v>
      </c>
      <c r="I37" s="127">
        <v>0.21</v>
      </c>
      <c r="J37" s="126">
        <f>0</f>
        <v>0</v>
      </c>
      <c r="L37" s="36"/>
    </row>
    <row r="38" spans="2:12" s="1" customFormat="1" ht="14.45" customHeight="1" hidden="1">
      <c r="B38" s="36"/>
      <c r="E38" s="114" t="s">
        <v>47</v>
      </c>
      <c r="F38" s="126">
        <f>ROUND((SUM(BH122:BH135)),2)</f>
        <v>0</v>
      </c>
      <c r="I38" s="127">
        <v>0.15</v>
      </c>
      <c r="J38" s="126">
        <f>0</f>
        <v>0</v>
      </c>
      <c r="L38" s="36"/>
    </row>
    <row r="39" spans="2:12" s="1" customFormat="1" ht="14.45" customHeight="1" hidden="1">
      <c r="B39" s="36"/>
      <c r="E39" s="114" t="s">
        <v>48</v>
      </c>
      <c r="F39" s="126">
        <f>ROUND((SUM(BI122:BI135)),2)</f>
        <v>0</v>
      </c>
      <c r="I39" s="127">
        <v>0</v>
      </c>
      <c r="J39" s="126">
        <f>0</f>
        <v>0</v>
      </c>
      <c r="L39" s="36"/>
    </row>
    <row r="40" spans="2:12" s="1" customFormat="1" ht="6.95" customHeight="1">
      <c r="B40" s="36"/>
      <c r="I40" s="115"/>
      <c r="L40" s="36"/>
    </row>
    <row r="41" spans="2:12" s="1" customFormat="1" ht="25.35" customHeight="1">
      <c r="B41" s="36"/>
      <c r="C41" s="128"/>
      <c r="D41" s="129" t="s">
        <v>49</v>
      </c>
      <c r="E41" s="130"/>
      <c r="F41" s="130"/>
      <c r="G41" s="131" t="s">
        <v>50</v>
      </c>
      <c r="H41" s="132" t="s">
        <v>51</v>
      </c>
      <c r="I41" s="133"/>
      <c r="J41" s="134">
        <f>SUM(J32:J39)</f>
        <v>0</v>
      </c>
      <c r="K41" s="135"/>
      <c r="L41" s="36"/>
    </row>
    <row r="42" spans="2:12" s="1" customFormat="1" ht="14.45" customHeight="1">
      <c r="B42" s="36"/>
      <c r="I42" s="115"/>
      <c r="L42" s="36"/>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36"/>
      <c r="D50" s="136" t="s">
        <v>52</v>
      </c>
      <c r="E50" s="137"/>
      <c r="F50" s="137"/>
      <c r="G50" s="136" t="s">
        <v>53</v>
      </c>
      <c r="H50" s="137"/>
      <c r="I50" s="138"/>
      <c r="J50" s="137"/>
      <c r="K50" s="137"/>
      <c r="L50" s="36"/>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2:12" s="1" customFormat="1" ht="12.75">
      <c r="B61" s="36"/>
      <c r="D61" s="139" t="s">
        <v>54</v>
      </c>
      <c r="E61" s="140"/>
      <c r="F61" s="141" t="s">
        <v>55</v>
      </c>
      <c r="G61" s="139" t="s">
        <v>54</v>
      </c>
      <c r="H61" s="140"/>
      <c r="I61" s="142"/>
      <c r="J61" s="143" t="s">
        <v>55</v>
      </c>
      <c r="K61" s="140"/>
      <c r="L61" s="36"/>
    </row>
    <row r="62" spans="2:12" ht="11.25">
      <c r="B62" s="18"/>
      <c r="L62" s="18"/>
    </row>
    <row r="63" spans="2:12" ht="11.25">
      <c r="B63" s="18"/>
      <c r="L63" s="18"/>
    </row>
    <row r="64" spans="2:12" ht="11.25">
      <c r="B64" s="18"/>
      <c r="L64" s="18"/>
    </row>
    <row r="65" spans="2:12" s="1" customFormat="1" ht="12.75">
      <c r="B65" s="36"/>
      <c r="D65" s="136" t="s">
        <v>56</v>
      </c>
      <c r="E65" s="137"/>
      <c r="F65" s="137"/>
      <c r="G65" s="136" t="s">
        <v>57</v>
      </c>
      <c r="H65" s="137"/>
      <c r="I65" s="138"/>
      <c r="J65" s="137"/>
      <c r="K65" s="137"/>
      <c r="L65" s="36"/>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2:12" s="1" customFormat="1" ht="12.75">
      <c r="B76" s="36"/>
      <c r="D76" s="139" t="s">
        <v>54</v>
      </c>
      <c r="E76" s="140"/>
      <c r="F76" s="141" t="s">
        <v>55</v>
      </c>
      <c r="G76" s="139" t="s">
        <v>54</v>
      </c>
      <c r="H76" s="140"/>
      <c r="I76" s="142"/>
      <c r="J76" s="143" t="s">
        <v>55</v>
      </c>
      <c r="K76" s="140"/>
      <c r="L76" s="36"/>
    </row>
    <row r="77" spans="2:12" s="1" customFormat="1" ht="14.45" customHeight="1">
      <c r="B77" s="144"/>
      <c r="C77" s="145"/>
      <c r="D77" s="145"/>
      <c r="E77" s="145"/>
      <c r="F77" s="145"/>
      <c r="G77" s="145"/>
      <c r="H77" s="145"/>
      <c r="I77" s="146"/>
      <c r="J77" s="145"/>
      <c r="K77" s="145"/>
      <c r="L77" s="36"/>
    </row>
    <row r="81" spans="2:12" s="1" customFormat="1" ht="6.95" customHeight="1" hidden="1">
      <c r="B81" s="147"/>
      <c r="C81" s="148"/>
      <c r="D81" s="148"/>
      <c r="E81" s="148"/>
      <c r="F81" s="148"/>
      <c r="G81" s="148"/>
      <c r="H81" s="148"/>
      <c r="I81" s="149"/>
      <c r="J81" s="148"/>
      <c r="K81" s="148"/>
      <c r="L81" s="36"/>
    </row>
    <row r="82" spans="2:12" s="1" customFormat="1" ht="24.95" customHeight="1" hidden="1">
      <c r="B82" s="32"/>
      <c r="C82" s="21" t="s">
        <v>100</v>
      </c>
      <c r="D82" s="33"/>
      <c r="E82" s="33"/>
      <c r="F82" s="33"/>
      <c r="G82" s="33"/>
      <c r="H82" s="33"/>
      <c r="I82" s="115"/>
      <c r="J82" s="33"/>
      <c r="K82" s="33"/>
      <c r="L82" s="36"/>
    </row>
    <row r="83" spans="2:12" s="1" customFormat="1" ht="6.95" customHeight="1" hidden="1">
      <c r="B83" s="32"/>
      <c r="C83" s="33"/>
      <c r="D83" s="33"/>
      <c r="E83" s="33"/>
      <c r="F83" s="33"/>
      <c r="G83" s="33"/>
      <c r="H83" s="33"/>
      <c r="I83" s="115"/>
      <c r="J83" s="33"/>
      <c r="K83" s="33"/>
      <c r="L83" s="36"/>
    </row>
    <row r="84" spans="2:12" s="1" customFormat="1" ht="12" customHeight="1" hidden="1">
      <c r="B84" s="32"/>
      <c r="C84" s="27" t="s">
        <v>16</v>
      </c>
      <c r="D84" s="33"/>
      <c r="E84" s="33"/>
      <c r="F84" s="33"/>
      <c r="G84" s="33"/>
      <c r="H84" s="33"/>
      <c r="I84" s="115"/>
      <c r="J84" s="33"/>
      <c r="K84" s="33"/>
      <c r="L84" s="36"/>
    </row>
    <row r="85" spans="2:12" s="1" customFormat="1" ht="16.5" customHeight="1" hidden="1">
      <c r="B85" s="32"/>
      <c r="C85" s="33"/>
      <c r="D85" s="33"/>
      <c r="E85" s="301" t="str">
        <f>E7</f>
        <v>II-181 Dražovice - Strašín</v>
      </c>
      <c r="F85" s="302"/>
      <c r="G85" s="302"/>
      <c r="H85" s="302"/>
      <c r="I85" s="115"/>
      <c r="J85" s="33"/>
      <c r="K85" s="33"/>
      <c r="L85" s="36"/>
    </row>
    <row r="86" spans="2:12" ht="12" customHeight="1" hidden="1">
      <c r="B86" s="19"/>
      <c r="C86" s="27" t="s">
        <v>96</v>
      </c>
      <c r="D86" s="20"/>
      <c r="E86" s="20"/>
      <c r="F86" s="20"/>
      <c r="G86" s="20"/>
      <c r="H86" s="20"/>
      <c r="J86" s="20"/>
      <c r="K86" s="20"/>
      <c r="L86" s="18"/>
    </row>
    <row r="87" spans="2:12" s="1" customFormat="1" ht="16.5" customHeight="1" hidden="1">
      <c r="B87" s="32"/>
      <c r="C87" s="33"/>
      <c r="D87" s="33"/>
      <c r="E87" s="301" t="s">
        <v>97</v>
      </c>
      <c r="F87" s="303"/>
      <c r="G87" s="303"/>
      <c r="H87" s="303"/>
      <c r="I87" s="115"/>
      <c r="J87" s="33"/>
      <c r="K87" s="33"/>
      <c r="L87" s="36"/>
    </row>
    <row r="88" spans="2:12" s="1" customFormat="1" ht="12" customHeight="1" hidden="1">
      <c r="B88" s="32"/>
      <c r="C88" s="27" t="s">
        <v>98</v>
      </c>
      <c r="D88" s="33"/>
      <c r="E88" s="33"/>
      <c r="F88" s="33"/>
      <c r="G88" s="33"/>
      <c r="H88" s="33"/>
      <c r="I88" s="115"/>
      <c r="J88" s="33"/>
      <c r="K88" s="33"/>
      <c r="L88" s="36"/>
    </row>
    <row r="89" spans="2:12" s="1" customFormat="1" ht="16.5" customHeight="1" hidden="1">
      <c r="B89" s="32"/>
      <c r="C89" s="33"/>
      <c r="D89" s="33"/>
      <c r="E89" s="269" t="str">
        <f>E11</f>
        <v>00 - VEDLEJŠÍ A OSTATNÍ NÁKLADY</v>
      </c>
      <c r="F89" s="303"/>
      <c r="G89" s="303"/>
      <c r="H89" s="303"/>
      <c r="I89" s="115"/>
      <c r="J89" s="33"/>
      <c r="K89" s="33"/>
      <c r="L89" s="36"/>
    </row>
    <row r="90" spans="2:12" s="1" customFormat="1" ht="6.95" customHeight="1" hidden="1">
      <c r="B90" s="32"/>
      <c r="C90" s="33"/>
      <c r="D90" s="33"/>
      <c r="E90" s="33"/>
      <c r="F90" s="33"/>
      <c r="G90" s="33"/>
      <c r="H90" s="33"/>
      <c r="I90" s="115"/>
      <c r="J90" s="33"/>
      <c r="K90" s="33"/>
      <c r="L90" s="36"/>
    </row>
    <row r="91" spans="2:12" s="1" customFormat="1" ht="12" customHeight="1" hidden="1">
      <c r="B91" s="32"/>
      <c r="C91" s="27" t="s">
        <v>22</v>
      </c>
      <c r="D91" s="33"/>
      <c r="E91" s="33"/>
      <c r="F91" s="25" t="str">
        <f>F14</f>
        <v xml:space="preserve"> </v>
      </c>
      <c r="G91" s="33"/>
      <c r="H91" s="33"/>
      <c r="I91" s="116" t="s">
        <v>24</v>
      </c>
      <c r="J91" s="59" t="str">
        <f>IF(J14="","",J14)</f>
        <v>22. 10. 2017</v>
      </c>
      <c r="K91" s="33"/>
      <c r="L91" s="36"/>
    </row>
    <row r="92" spans="2:12" s="1" customFormat="1" ht="6.95" customHeight="1" hidden="1">
      <c r="B92" s="32"/>
      <c r="C92" s="33"/>
      <c r="D92" s="33"/>
      <c r="E92" s="33"/>
      <c r="F92" s="33"/>
      <c r="G92" s="33"/>
      <c r="H92" s="33"/>
      <c r="I92" s="115"/>
      <c r="J92" s="33"/>
      <c r="K92" s="33"/>
      <c r="L92" s="36"/>
    </row>
    <row r="93" spans="2:12" s="1" customFormat="1" ht="15.2" customHeight="1" hidden="1">
      <c r="B93" s="32"/>
      <c r="C93" s="27" t="s">
        <v>28</v>
      </c>
      <c r="D93" s="33"/>
      <c r="E93" s="33"/>
      <c r="F93" s="25" t="str">
        <f>E17</f>
        <v>Správa a údržba silnic Plzeňského kraje</v>
      </c>
      <c r="G93" s="33"/>
      <c r="H93" s="33"/>
      <c r="I93" s="116" t="s">
        <v>34</v>
      </c>
      <c r="J93" s="30" t="str">
        <f>E23</f>
        <v>SG Geotechnika</v>
      </c>
      <c r="K93" s="33"/>
      <c r="L93" s="36"/>
    </row>
    <row r="94" spans="2:12" s="1" customFormat="1" ht="15.2" customHeight="1" hidden="1">
      <c r="B94" s="32"/>
      <c r="C94" s="27" t="s">
        <v>32</v>
      </c>
      <c r="D94" s="33"/>
      <c r="E94" s="33"/>
      <c r="F94" s="25" t="str">
        <f>IF(E20="","",E20)</f>
        <v>Vyplň údaj</v>
      </c>
      <c r="G94" s="33"/>
      <c r="H94" s="33"/>
      <c r="I94" s="116" t="s">
        <v>36</v>
      </c>
      <c r="J94" s="30" t="str">
        <f>E26</f>
        <v xml:space="preserve"> </v>
      </c>
      <c r="K94" s="33"/>
      <c r="L94" s="36"/>
    </row>
    <row r="95" spans="2:12" s="1" customFormat="1" ht="10.35" customHeight="1" hidden="1">
      <c r="B95" s="32"/>
      <c r="C95" s="33"/>
      <c r="D95" s="33"/>
      <c r="E95" s="33"/>
      <c r="F95" s="33"/>
      <c r="G95" s="33"/>
      <c r="H95" s="33"/>
      <c r="I95" s="115"/>
      <c r="J95" s="33"/>
      <c r="K95" s="33"/>
      <c r="L95" s="36"/>
    </row>
    <row r="96" spans="2:12" s="1" customFormat="1" ht="29.25" customHeight="1" hidden="1">
      <c r="B96" s="32"/>
      <c r="C96" s="150" t="s">
        <v>101</v>
      </c>
      <c r="D96" s="151"/>
      <c r="E96" s="151"/>
      <c r="F96" s="151"/>
      <c r="G96" s="151"/>
      <c r="H96" s="151"/>
      <c r="I96" s="152"/>
      <c r="J96" s="153" t="s">
        <v>102</v>
      </c>
      <c r="K96" s="151"/>
      <c r="L96" s="36"/>
    </row>
    <row r="97" spans="2:12" s="1" customFormat="1" ht="10.35" customHeight="1" hidden="1">
      <c r="B97" s="32"/>
      <c r="C97" s="33"/>
      <c r="D97" s="33"/>
      <c r="E97" s="33"/>
      <c r="F97" s="33"/>
      <c r="G97" s="33"/>
      <c r="H97" s="33"/>
      <c r="I97" s="115"/>
      <c r="J97" s="33"/>
      <c r="K97" s="33"/>
      <c r="L97" s="36"/>
    </row>
    <row r="98" spans="2:47" s="1" customFormat="1" ht="22.9" customHeight="1" hidden="1">
      <c r="B98" s="32"/>
      <c r="C98" s="154" t="s">
        <v>103</v>
      </c>
      <c r="D98" s="33"/>
      <c r="E98" s="33"/>
      <c r="F98" s="33"/>
      <c r="G98" s="33"/>
      <c r="H98" s="33"/>
      <c r="I98" s="115"/>
      <c r="J98" s="77">
        <f>J122</f>
        <v>0</v>
      </c>
      <c r="K98" s="33"/>
      <c r="L98" s="36"/>
      <c r="AU98" s="15" t="s">
        <v>104</v>
      </c>
    </row>
    <row r="99" spans="2:12" s="8" customFormat="1" ht="24.95" customHeight="1" hidden="1">
      <c r="B99" s="155"/>
      <c r="C99" s="156"/>
      <c r="D99" s="157" t="s">
        <v>105</v>
      </c>
      <c r="E99" s="158"/>
      <c r="F99" s="158"/>
      <c r="G99" s="158"/>
      <c r="H99" s="158"/>
      <c r="I99" s="159"/>
      <c r="J99" s="160">
        <f>J123</f>
        <v>0</v>
      </c>
      <c r="K99" s="156"/>
      <c r="L99" s="161"/>
    </row>
    <row r="100" spans="2:12" s="8" customFormat="1" ht="24.95" customHeight="1" hidden="1">
      <c r="B100" s="155"/>
      <c r="C100" s="156"/>
      <c r="D100" s="157" t="s">
        <v>106</v>
      </c>
      <c r="E100" s="158"/>
      <c r="F100" s="158"/>
      <c r="G100" s="158"/>
      <c r="H100" s="158"/>
      <c r="I100" s="159"/>
      <c r="J100" s="160">
        <f>J128</f>
        <v>0</v>
      </c>
      <c r="K100" s="156"/>
      <c r="L100" s="161"/>
    </row>
    <row r="101" spans="2:12" s="1" customFormat="1" ht="21.75" customHeight="1" hidden="1">
      <c r="B101" s="32"/>
      <c r="C101" s="33"/>
      <c r="D101" s="33"/>
      <c r="E101" s="33"/>
      <c r="F101" s="33"/>
      <c r="G101" s="33"/>
      <c r="H101" s="33"/>
      <c r="I101" s="115"/>
      <c r="J101" s="33"/>
      <c r="K101" s="33"/>
      <c r="L101" s="36"/>
    </row>
    <row r="102" spans="2:12" s="1" customFormat="1" ht="6.95" customHeight="1" hidden="1">
      <c r="B102" s="47"/>
      <c r="C102" s="48"/>
      <c r="D102" s="48"/>
      <c r="E102" s="48"/>
      <c r="F102" s="48"/>
      <c r="G102" s="48"/>
      <c r="H102" s="48"/>
      <c r="I102" s="146"/>
      <c r="J102" s="48"/>
      <c r="K102" s="48"/>
      <c r="L102" s="36"/>
    </row>
    <row r="103" ht="11.25" hidden="1"/>
    <row r="104" ht="11.25" hidden="1"/>
    <row r="105" ht="11.25" hidden="1"/>
    <row r="106" spans="2:12" s="1" customFormat="1" ht="6.95" customHeight="1">
      <c r="B106" s="49"/>
      <c r="C106" s="50"/>
      <c r="D106" s="50"/>
      <c r="E106" s="50"/>
      <c r="F106" s="50"/>
      <c r="G106" s="50"/>
      <c r="H106" s="50"/>
      <c r="I106" s="149"/>
      <c r="J106" s="50"/>
      <c r="K106" s="50"/>
      <c r="L106" s="36"/>
    </row>
    <row r="107" spans="2:12" s="1" customFormat="1" ht="24.95" customHeight="1">
      <c r="B107" s="32"/>
      <c r="C107" s="21" t="s">
        <v>107</v>
      </c>
      <c r="D107" s="33"/>
      <c r="E107" s="33"/>
      <c r="F107" s="33"/>
      <c r="G107" s="33"/>
      <c r="H107" s="33"/>
      <c r="I107" s="115"/>
      <c r="J107" s="33"/>
      <c r="K107" s="33"/>
      <c r="L107" s="36"/>
    </row>
    <row r="108" spans="2:12" s="1" customFormat="1" ht="6.95" customHeight="1">
      <c r="B108" s="32"/>
      <c r="C108" s="33"/>
      <c r="D108" s="33"/>
      <c r="E108" s="33"/>
      <c r="F108" s="33"/>
      <c r="G108" s="33"/>
      <c r="H108" s="33"/>
      <c r="I108" s="115"/>
      <c r="J108" s="33"/>
      <c r="K108" s="33"/>
      <c r="L108" s="36"/>
    </row>
    <row r="109" spans="2:12" s="1" customFormat="1" ht="12" customHeight="1">
      <c r="B109" s="32"/>
      <c r="C109" s="27" t="s">
        <v>16</v>
      </c>
      <c r="D109" s="33"/>
      <c r="E109" s="33"/>
      <c r="F109" s="33"/>
      <c r="G109" s="33"/>
      <c r="H109" s="33"/>
      <c r="I109" s="115"/>
      <c r="J109" s="33"/>
      <c r="K109" s="33"/>
      <c r="L109" s="36"/>
    </row>
    <row r="110" spans="2:12" s="1" customFormat="1" ht="16.5" customHeight="1">
      <c r="B110" s="32"/>
      <c r="C110" s="33"/>
      <c r="D110" s="33"/>
      <c r="E110" s="301" t="str">
        <f>E7</f>
        <v>II-181 Dražovice - Strašín</v>
      </c>
      <c r="F110" s="302"/>
      <c r="G110" s="302"/>
      <c r="H110" s="302"/>
      <c r="I110" s="115"/>
      <c r="J110" s="33"/>
      <c r="K110" s="33"/>
      <c r="L110" s="36"/>
    </row>
    <row r="111" spans="2:12" ht="12" customHeight="1">
      <c r="B111" s="19"/>
      <c r="C111" s="27" t="s">
        <v>96</v>
      </c>
      <c r="D111" s="20"/>
      <c r="E111" s="20"/>
      <c r="F111" s="20"/>
      <c r="G111" s="20"/>
      <c r="H111" s="20"/>
      <c r="J111" s="20"/>
      <c r="K111" s="20"/>
      <c r="L111" s="18"/>
    </row>
    <row r="112" spans="2:12" s="1" customFormat="1" ht="16.5" customHeight="1">
      <c r="B112" s="32"/>
      <c r="C112" s="33"/>
      <c r="D112" s="33"/>
      <c r="E112" s="301" t="s">
        <v>97</v>
      </c>
      <c r="F112" s="303"/>
      <c r="G112" s="303"/>
      <c r="H112" s="303"/>
      <c r="I112" s="115"/>
      <c r="J112" s="33"/>
      <c r="K112" s="33"/>
      <c r="L112" s="36"/>
    </row>
    <row r="113" spans="2:12" s="1" customFormat="1" ht="12" customHeight="1">
      <c r="B113" s="32"/>
      <c r="C113" s="27" t="s">
        <v>98</v>
      </c>
      <c r="D113" s="33"/>
      <c r="E113" s="33"/>
      <c r="F113" s="33"/>
      <c r="G113" s="33"/>
      <c r="H113" s="33"/>
      <c r="I113" s="115"/>
      <c r="J113" s="33"/>
      <c r="K113" s="33"/>
      <c r="L113" s="36"/>
    </row>
    <row r="114" spans="2:12" s="1" customFormat="1" ht="16.5" customHeight="1">
      <c r="B114" s="32"/>
      <c r="C114" s="33"/>
      <c r="D114" s="33"/>
      <c r="E114" s="269" t="str">
        <f>E11</f>
        <v>00 - VEDLEJŠÍ A OSTATNÍ NÁKLADY</v>
      </c>
      <c r="F114" s="303"/>
      <c r="G114" s="303"/>
      <c r="H114" s="303"/>
      <c r="I114" s="115"/>
      <c r="J114" s="33"/>
      <c r="K114" s="33"/>
      <c r="L114" s="36"/>
    </row>
    <row r="115" spans="2:12" s="1" customFormat="1" ht="6.95" customHeight="1">
      <c r="B115" s="32"/>
      <c r="C115" s="33"/>
      <c r="D115" s="33"/>
      <c r="E115" s="33"/>
      <c r="F115" s="33"/>
      <c r="G115" s="33"/>
      <c r="H115" s="33"/>
      <c r="I115" s="115"/>
      <c r="J115" s="33"/>
      <c r="K115" s="33"/>
      <c r="L115" s="36"/>
    </row>
    <row r="116" spans="2:12" s="1" customFormat="1" ht="12" customHeight="1">
      <c r="B116" s="32"/>
      <c r="C116" s="27" t="s">
        <v>22</v>
      </c>
      <c r="D116" s="33"/>
      <c r="E116" s="33"/>
      <c r="F116" s="25" t="str">
        <f>F14</f>
        <v xml:space="preserve"> </v>
      </c>
      <c r="G116" s="33"/>
      <c r="H116" s="33"/>
      <c r="I116" s="116" t="s">
        <v>24</v>
      </c>
      <c r="J116" s="59" t="str">
        <f>IF(J14="","",J14)</f>
        <v>22. 10. 2017</v>
      </c>
      <c r="K116" s="33"/>
      <c r="L116" s="36"/>
    </row>
    <row r="117" spans="2:12" s="1" customFormat="1" ht="6.95" customHeight="1">
      <c r="B117" s="32"/>
      <c r="C117" s="33"/>
      <c r="D117" s="33"/>
      <c r="E117" s="33"/>
      <c r="F117" s="33"/>
      <c r="G117" s="33"/>
      <c r="H117" s="33"/>
      <c r="I117" s="115"/>
      <c r="J117" s="33"/>
      <c r="K117" s="33"/>
      <c r="L117" s="36"/>
    </row>
    <row r="118" spans="2:12" s="1" customFormat="1" ht="15.2" customHeight="1">
      <c r="B118" s="32"/>
      <c r="C118" s="27" t="s">
        <v>28</v>
      </c>
      <c r="D118" s="33"/>
      <c r="E118" s="33"/>
      <c r="F118" s="25" t="str">
        <f>E17</f>
        <v>Správa a údržba silnic Plzeňského kraje</v>
      </c>
      <c r="G118" s="33"/>
      <c r="H118" s="33"/>
      <c r="I118" s="116" t="s">
        <v>34</v>
      </c>
      <c r="J118" s="30" t="str">
        <f>E23</f>
        <v>SG Geotechnika</v>
      </c>
      <c r="K118" s="33"/>
      <c r="L118" s="36"/>
    </row>
    <row r="119" spans="2:12" s="1" customFormat="1" ht="15.2" customHeight="1">
      <c r="B119" s="32"/>
      <c r="C119" s="27" t="s">
        <v>32</v>
      </c>
      <c r="D119" s="33"/>
      <c r="E119" s="33"/>
      <c r="F119" s="25" t="str">
        <f>IF(E20="","",E20)</f>
        <v>Vyplň údaj</v>
      </c>
      <c r="G119" s="33"/>
      <c r="H119" s="33"/>
      <c r="I119" s="116" t="s">
        <v>36</v>
      </c>
      <c r="J119" s="30" t="str">
        <f>E26</f>
        <v xml:space="preserve"> </v>
      </c>
      <c r="K119" s="33"/>
      <c r="L119" s="36"/>
    </row>
    <row r="120" spans="2:12" s="1" customFormat="1" ht="10.35" customHeight="1">
      <c r="B120" s="32"/>
      <c r="C120" s="33"/>
      <c r="D120" s="33"/>
      <c r="E120" s="33"/>
      <c r="F120" s="33"/>
      <c r="G120" s="33"/>
      <c r="H120" s="33"/>
      <c r="I120" s="115"/>
      <c r="J120" s="33"/>
      <c r="K120" s="33"/>
      <c r="L120" s="36"/>
    </row>
    <row r="121" spans="2:20" s="9" customFormat="1" ht="29.25" customHeight="1">
      <c r="B121" s="162"/>
      <c r="C121" s="163" t="s">
        <v>108</v>
      </c>
      <c r="D121" s="164" t="s">
        <v>64</v>
      </c>
      <c r="E121" s="164" t="s">
        <v>60</v>
      </c>
      <c r="F121" s="164" t="s">
        <v>61</v>
      </c>
      <c r="G121" s="164" t="s">
        <v>109</v>
      </c>
      <c r="H121" s="164" t="s">
        <v>110</v>
      </c>
      <c r="I121" s="165" t="s">
        <v>111</v>
      </c>
      <c r="J121" s="164" t="s">
        <v>102</v>
      </c>
      <c r="K121" s="166" t="s">
        <v>112</v>
      </c>
      <c r="L121" s="167"/>
      <c r="M121" s="68" t="s">
        <v>1</v>
      </c>
      <c r="N121" s="69" t="s">
        <v>43</v>
      </c>
      <c r="O121" s="69" t="s">
        <v>113</v>
      </c>
      <c r="P121" s="69" t="s">
        <v>114</v>
      </c>
      <c r="Q121" s="69" t="s">
        <v>115</v>
      </c>
      <c r="R121" s="69" t="s">
        <v>116</v>
      </c>
      <c r="S121" s="69" t="s">
        <v>117</v>
      </c>
      <c r="T121" s="70" t="s">
        <v>118</v>
      </c>
    </row>
    <row r="122" spans="2:63" s="1" customFormat="1" ht="22.9" customHeight="1">
      <c r="B122" s="32"/>
      <c r="C122" s="75" t="s">
        <v>119</v>
      </c>
      <c r="D122" s="33"/>
      <c r="E122" s="33"/>
      <c r="F122" s="33"/>
      <c r="G122" s="33"/>
      <c r="H122" s="33"/>
      <c r="I122" s="115"/>
      <c r="J122" s="168">
        <f>BK122</f>
        <v>0</v>
      </c>
      <c r="K122" s="33"/>
      <c r="L122" s="36"/>
      <c r="M122" s="71"/>
      <c r="N122" s="72"/>
      <c r="O122" s="72"/>
      <c r="P122" s="169">
        <f>P123+P128</f>
        <v>0</v>
      </c>
      <c r="Q122" s="72"/>
      <c r="R122" s="169">
        <f>R123+R128</f>
        <v>0</v>
      </c>
      <c r="S122" s="72"/>
      <c r="T122" s="170">
        <f>T123+T128</f>
        <v>0</v>
      </c>
      <c r="AT122" s="15" t="s">
        <v>78</v>
      </c>
      <c r="AU122" s="15" t="s">
        <v>104</v>
      </c>
      <c r="BK122" s="171">
        <f>BK123+BK128</f>
        <v>0</v>
      </c>
    </row>
    <row r="123" spans="2:63" s="10" customFormat="1" ht="25.9" customHeight="1">
      <c r="B123" s="172"/>
      <c r="C123" s="173"/>
      <c r="D123" s="174" t="s">
        <v>78</v>
      </c>
      <c r="E123" s="175" t="s">
        <v>120</v>
      </c>
      <c r="F123" s="175" t="s">
        <v>121</v>
      </c>
      <c r="G123" s="173"/>
      <c r="H123" s="173"/>
      <c r="I123" s="176"/>
      <c r="J123" s="177">
        <f>BK123</f>
        <v>0</v>
      </c>
      <c r="K123" s="173"/>
      <c r="L123" s="178"/>
      <c r="M123" s="179"/>
      <c r="N123" s="180"/>
      <c r="O123" s="180"/>
      <c r="P123" s="181">
        <f>SUM(P124:P127)</f>
        <v>0</v>
      </c>
      <c r="Q123" s="180"/>
      <c r="R123" s="181">
        <f>SUM(R124:R127)</f>
        <v>0</v>
      </c>
      <c r="S123" s="180"/>
      <c r="T123" s="182">
        <f>SUM(T124:T127)</f>
        <v>0</v>
      </c>
      <c r="AR123" s="183" t="s">
        <v>21</v>
      </c>
      <c r="AT123" s="184" t="s">
        <v>78</v>
      </c>
      <c r="AU123" s="184" t="s">
        <v>79</v>
      </c>
      <c r="AY123" s="183" t="s">
        <v>122</v>
      </c>
      <c r="BK123" s="185">
        <f>SUM(BK124:BK127)</f>
        <v>0</v>
      </c>
    </row>
    <row r="124" spans="2:65" s="1" customFormat="1" ht="24" customHeight="1">
      <c r="B124" s="32"/>
      <c r="C124" s="186" t="s">
        <v>21</v>
      </c>
      <c r="D124" s="186" t="s">
        <v>123</v>
      </c>
      <c r="E124" s="187" t="s">
        <v>124</v>
      </c>
      <c r="F124" s="188" t="s">
        <v>125</v>
      </c>
      <c r="G124" s="189" t="s">
        <v>126</v>
      </c>
      <c r="H124" s="190">
        <v>1</v>
      </c>
      <c r="I124" s="191"/>
      <c r="J124" s="192">
        <f>ROUND(I124*H124,2)</f>
        <v>0</v>
      </c>
      <c r="K124" s="188" t="s">
        <v>127</v>
      </c>
      <c r="L124" s="36"/>
      <c r="M124" s="193" t="s">
        <v>1</v>
      </c>
      <c r="N124" s="194" t="s">
        <v>44</v>
      </c>
      <c r="O124" s="64"/>
      <c r="P124" s="195">
        <f>O124*H124</f>
        <v>0</v>
      </c>
      <c r="Q124" s="195">
        <v>0</v>
      </c>
      <c r="R124" s="195">
        <f>Q124*H124</f>
        <v>0</v>
      </c>
      <c r="S124" s="195">
        <v>0</v>
      </c>
      <c r="T124" s="196">
        <f>S124*H124</f>
        <v>0</v>
      </c>
      <c r="AR124" s="197" t="s">
        <v>128</v>
      </c>
      <c r="AT124" s="197" t="s">
        <v>123</v>
      </c>
      <c r="AU124" s="197" t="s">
        <v>21</v>
      </c>
      <c r="AY124" s="15" t="s">
        <v>122</v>
      </c>
      <c r="BE124" s="198">
        <f>IF(N124="základní",J124,0)</f>
        <v>0</v>
      </c>
      <c r="BF124" s="198">
        <f>IF(N124="snížená",J124,0)</f>
        <v>0</v>
      </c>
      <c r="BG124" s="198">
        <f>IF(N124="zákl. přenesená",J124,0)</f>
        <v>0</v>
      </c>
      <c r="BH124" s="198">
        <f>IF(N124="sníž. přenesená",J124,0)</f>
        <v>0</v>
      </c>
      <c r="BI124" s="198">
        <f>IF(N124="nulová",J124,0)</f>
        <v>0</v>
      </c>
      <c r="BJ124" s="15" t="s">
        <v>21</v>
      </c>
      <c r="BK124" s="198">
        <f>ROUND(I124*H124,2)</f>
        <v>0</v>
      </c>
      <c r="BL124" s="15" t="s">
        <v>128</v>
      </c>
      <c r="BM124" s="197" t="s">
        <v>129</v>
      </c>
    </row>
    <row r="125" spans="2:65" s="1" customFormat="1" ht="24" customHeight="1">
      <c r="B125" s="32"/>
      <c r="C125" s="186" t="s">
        <v>83</v>
      </c>
      <c r="D125" s="186" t="s">
        <v>123</v>
      </c>
      <c r="E125" s="187" t="s">
        <v>130</v>
      </c>
      <c r="F125" s="188" t="s">
        <v>131</v>
      </c>
      <c r="G125" s="189" t="s">
        <v>132</v>
      </c>
      <c r="H125" s="190">
        <v>2</v>
      </c>
      <c r="I125" s="191"/>
      <c r="J125" s="192">
        <f>ROUND(I125*H125,2)</f>
        <v>0</v>
      </c>
      <c r="K125" s="188" t="s">
        <v>127</v>
      </c>
      <c r="L125" s="36"/>
      <c r="M125" s="193" t="s">
        <v>1</v>
      </c>
      <c r="N125" s="194" t="s">
        <v>44</v>
      </c>
      <c r="O125" s="64"/>
      <c r="P125" s="195">
        <f>O125*H125</f>
        <v>0</v>
      </c>
      <c r="Q125" s="195">
        <v>0</v>
      </c>
      <c r="R125" s="195">
        <f>Q125*H125</f>
        <v>0</v>
      </c>
      <c r="S125" s="195">
        <v>0</v>
      </c>
      <c r="T125" s="196">
        <f>S125*H125</f>
        <v>0</v>
      </c>
      <c r="AR125" s="197" t="s">
        <v>128</v>
      </c>
      <c r="AT125" s="197" t="s">
        <v>123</v>
      </c>
      <c r="AU125" s="197" t="s">
        <v>21</v>
      </c>
      <c r="AY125" s="15" t="s">
        <v>122</v>
      </c>
      <c r="BE125" s="198">
        <f>IF(N125="základní",J125,0)</f>
        <v>0</v>
      </c>
      <c r="BF125" s="198">
        <f>IF(N125="snížená",J125,0)</f>
        <v>0</v>
      </c>
      <c r="BG125" s="198">
        <f>IF(N125="zákl. přenesená",J125,0)</f>
        <v>0</v>
      </c>
      <c r="BH125" s="198">
        <f>IF(N125="sníž. přenesená",J125,0)</f>
        <v>0</v>
      </c>
      <c r="BI125" s="198">
        <f>IF(N125="nulová",J125,0)</f>
        <v>0</v>
      </c>
      <c r="BJ125" s="15" t="s">
        <v>21</v>
      </c>
      <c r="BK125" s="198">
        <f>ROUND(I125*H125,2)</f>
        <v>0</v>
      </c>
      <c r="BL125" s="15" t="s">
        <v>128</v>
      </c>
      <c r="BM125" s="197" t="s">
        <v>133</v>
      </c>
    </row>
    <row r="126" spans="2:47" s="1" customFormat="1" ht="19.5">
      <c r="B126" s="32"/>
      <c r="C126" s="33"/>
      <c r="D126" s="199" t="s">
        <v>134</v>
      </c>
      <c r="E126" s="33"/>
      <c r="F126" s="200" t="s">
        <v>135</v>
      </c>
      <c r="G126" s="33"/>
      <c r="H126" s="33"/>
      <c r="I126" s="115"/>
      <c r="J126" s="33"/>
      <c r="K126" s="33"/>
      <c r="L126" s="36"/>
      <c r="M126" s="201"/>
      <c r="N126" s="64"/>
      <c r="O126" s="64"/>
      <c r="P126" s="64"/>
      <c r="Q126" s="64"/>
      <c r="R126" s="64"/>
      <c r="S126" s="64"/>
      <c r="T126" s="65"/>
      <c r="AT126" s="15" t="s">
        <v>134</v>
      </c>
      <c r="AU126" s="15" t="s">
        <v>21</v>
      </c>
    </row>
    <row r="127" spans="2:65" s="1" customFormat="1" ht="24" customHeight="1">
      <c r="B127" s="32"/>
      <c r="C127" s="186" t="s">
        <v>136</v>
      </c>
      <c r="D127" s="186" t="s">
        <v>123</v>
      </c>
      <c r="E127" s="187" t="s">
        <v>137</v>
      </c>
      <c r="F127" s="188" t="s">
        <v>131</v>
      </c>
      <c r="G127" s="189" t="s">
        <v>126</v>
      </c>
      <c r="H127" s="190">
        <v>1</v>
      </c>
      <c r="I127" s="191"/>
      <c r="J127" s="192">
        <f>ROUND(I127*H127,2)</f>
        <v>0</v>
      </c>
      <c r="K127" s="188" t="s">
        <v>1</v>
      </c>
      <c r="L127" s="36"/>
      <c r="M127" s="193" t="s">
        <v>1</v>
      </c>
      <c r="N127" s="194" t="s">
        <v>44</v>
      </c>
      <c r="O127" s="64"/>
      <c r="P127" s="195">
        <f>O127*H127</f>
        <v>0</v>
      </c>
      <c r="Q127" s="195">
        <v>0</v>
      </c>
      <c r="R127" s="195">
        <f>Q127*H127</f>
        <v>0</v>
      </c>
      <c r="S127" s="195">
        <v>0</v>
      </c>
      <c r="T127" s="196">
        <f>S127*H127</f>
        <v>0</v>
      </c>
      <c r="AR127" s="197" t="s">
        <v>128</v>
      </c>
      <c r="AT127" s="197" t="s">
        <v>123</v>
      </c>
      <c r="AU127" s="197" t="s">
        <v>21</v>
      </c>
      <c r="AY127" s="15" t="s">
        <v>122</v>
      </c>
      <c r="BE127" s="198">
        <f>IF(N127="základní",J127,0)</f>
        <v>0</v>
      </c>
      <c r="BF127" s="198">
        <f>IF(N127="snížená",J127,0)</f>
        <v>0</v>
      </c>
      <c r="BG127" s="198">
        <f>IF(N127="zákl. přenesená",J127,0)</f>
        <v>0</v>
      </c>
      <c r="BH127" s="198">
        <f>IF(N127="sníž. přenesená",J127,0)</f>
        <v>0</v>
      </c>
      <c r="BI127" s="198">
        <f>IF(N127="nulová",J127,0)</f>
        <v>0</v>
      </c>
      <c r="BJ127" s="15" t="s">
        <v>21</v>
      </c>
      <c r="BK127" s="198">
        <f>ROUND(I127*H127,2)</f>
        <v>0</v>
      </c>
      <c r="BL127" s="15" t="s">
        <v>128</v>
      </c>
      <c r="BM127" s="197" t="s">
        <v>138</v>
      </c>
    </row>
    <row r="128" spans="2:63" s="10" customFormat="1" ht="25.9" customHeight="1">
      <c r="B128" s="172"/>
      <c r="C128" s="173"/>
      <c r="D128" s="174" t="s">
        <v>78</v>
      </c>
      <c r="E128" s="175" t="s">
        <v>139</v>
      </c>
      <c r="F128" s="175" t="s">
        <v>140</v>
      </c>
      <c r="G128" s="173"/>
      <c r="H128" s="173"/>
      <c r="I128" s="176"/>
      <c r="J128" s="177">
        <f>BK128</f>
        <v>0</v>
      </c>
      <c r="K128" s="173"/>
      <c r="L128" s="178"/>
      <c r="M128" s="179"/>
      <c r="N128" s="180"/>
      <c r="O128" s="180"/>
      <c r="P128" s="181">
        <f>SUM(P129:P135)</f>
        <v>0</v>
      </c>
      <c r="Q128" s="180"/>
      <c r="R128" s="181">
        <f>SUM(R129:R135)</f>
        <v>0</v>
      </c>
      <c r="S128" s="180"/>
      <c r="T128" s="182">
        <f>SUM(T129:T135)</f>
        <v>0</v>
      </c>
      <c r="AR128" s="183" t="s">
        <v>21</v>
      </c>
      <c r="AT128" s="184" t="s">
        <v>78</v>
      </c>
      <c r="AU128" s="184" t="s">
        <v>79</v>
      </c>
      <c r="AY128" s="183" t="s">
        <v>122</v>
      </c>
      <c r="BK128" s="185">
        <f>SUM(BK129:BK135)</f>
        <v>0</v>
      </c>
    </row>
    <row r="129" spans="2:65" s="1" customFormat="1" ht="24" customHeight="1">
      <c r="B129" s="32"/>
      <c r="C129" s="186" t="s">
        <v>141</v>
      </c>
      <c r="D129" s="186" t="s">
        <v>123</v>
      </c>
      <c r="E129" s="187" t="s">
        <v>142</v>
      </c>
      <c r="F129" s="188" t="s">
        <v>143</v>
      </c>
      <c r="G129" s="189" t="s">
        <v>126</v>
      </c>
      <c r="H129" s="190">
        <v>1</v>
      </c>
      <c r="I129" s="191"/>
      <c r="J129" s="192">
        <f aca="true" t="shared" si="0" ref="J129:J134">ROUND(I129*H129,2)</f>
        <v>0</v>
      </c>
      <c r="K129" s="188" t="s">
        <v>127</v>
      </c>
      <c r="L129" s="36"/>
      <c r="M129" s="193" t="s">
        <v>1</v>
      </c>
      <c r="N129" s="194" t="s">
        <v>44</v>
      </c>
      <c r="O129" s="64"/>
      <c r="P129" s="195">
        <f aca="true" t="shared" si="1" ref="P129:P134">O129*H129</f>
        <v>0</v>
      </c>
      <c r="Q129" s="195">
        <v>0</v>
      </c>
      <c r="R129" s="195">
        <f aca="true" t="shared" si="2" ref="R129:R134">Q129*H129</f>
        <v>0</v>
      </c>
      <c r="S129" s="195">
        <v>0</v>
      </c>
      <c r="T129" s="196">
        <f aca="true" t="shared" si="3" ref="T129:T134">S129*H129</f>
        <v>0</v>
      </c>
      <c r="AR129" s="197" t="s">
        <v>128</v>
      </c>
      <c r="AT129" s="197" t="s">
        <v>123</v>
      </c>
      <c r="AU129" s="197" t="s">
        <v>21</v>
      </c>
      <c r="AY129" s="15" t="s">
        <v>122</v>
      </c>
      <c r="BE129" s="198">
        <f aca="true" t="shared" si="4" ref="BE129:BE134">IF(N129="základní",J129,0)</f>
        <v>0</v>
      </c>
      <c r="BF129" s="198">
        <f aca="true" t="shared" si="5" ref="BF129:BF134">IF(N129="snížená",J129,0)</f>
        <v>0</v>
      </c>
      <c r="BG129" s="198">
        <f aca="true" t="shared" si="6" ref="BG129:BG134">IF(N129="zákl. přenesená",J129,0)</f>
        <v>0</v>
      </c>
      <c r="BH129" s="198">
        <f aca="true" t="shared" si="7" ref="BH129:BH134">IF(N129="sníž. přenesená",J129,0)</f>
        <v>0</v>
      </c>
      <c r="BI129" s="198">
        <f aca="true" t="shared" si="8" ref="BI129:BI134">IF(N129="nulová",J129,0)</f>
        <v>0</v>
      </c>
      <c r="BJ129" s="15" t="s">
        <v>21</v>
      </c>
      <c r="BK129" s="198">
        <f aca="true" t="shared" si="9" ref="BK129:BK134">ROUND(I129*H129,2)</f>
        <v>0</v>
      </c>
      <c r="BL129" s="15" t="s">
        <v>128</v>
      </c>
      <c r="BM129" s="197" t="s">
        <v>144</v>
      </c>
    </row>
    <row r="130" spans="2:65" s="1" customFormat="1" ht="24" customHeight="1">
      <c r="B130" s="32"/>
      <c r="C130" s="186" t="s">
        <v>145</v>
      </c>
      <c r="D130" s="186" t="s">
        <v>123</v>
      </c>
      <c r="E130" s="187" t="s">
        <v>146</v>
      </c>
      <c r="F130" s="188" t="s">
        <v>147</v>
      </c>
      <c r="G130" s="189" t="s">
        <v>126</v>
      </c>
      <c r="H130" s="190">
        <v>1</v>
      </c>
      <c r="I130" s="191"/>
      <c r="J130" s="192">
        <f t="shared" si="0"/>
        <v>0</v>
      </c>
      <c r="K130" s="188" t="s">
        <v>127</v>
      </c>
      <c r="L130" s="36"/>
      <c r="M130" s="193" t="s">
        <v>1</v>
      </c>
      <c r="N130" s="194" t="s">
        <v>44</v>
      </c>
      <c r="O130" s="64"/>
      <c r="P130" s="195">
        <f t="shared" si="1"/>
        <v>0</v>
      </c>
      <c r="Q130" s="195">
        <v>0</v>
      </c>
      <c r="R130" s="195">
        <f t="shared" si="2"/>
        <v>0</v>
      </c>
      <c r="S130" s="195">
        <v>0</v>
      </c>
      <c r="T130" s="196">
        <f t="shared" si="3"/>
        <v>0</v>
      </c>
      <c r="AR130" s="197" t="s">
        <v>128</v>
      </c>
      <c r="AT130" s="197" t="s">
        <v>123</v>
      </c>
      <c r="AU130" s="197" t="s">
        <v>21</v>
      </c>
      <c r="AY130" s="15" t="s">
        <v>122</v>
      </c>
      <c r="BE130" s="198">
        <f t="shared" si="4"/>
        <v>0</v>
      </c>
      <c r="BF130" s="198">
        <f t="shared" si="5"/>
        <v>0</v>
      </c>
      <c r="BG130" s="198">
        <f t="shared" si="6"/>
        <v>0</v>
      </c>
      <c r="BH130" s="198">
        <f t="shared" si="7"/>
        <v>0</v>
      </c>
      <c r="BI130" s="198">
        <f t="shared" si="8"/>
        <v>0</v>
      </c>
      <c r="BJ130" s="15" t="s">
        <v>21</v>
      </c>
      <c r="BK130" s="198">
        <f t="shared" si="9"/>
        <v>0</v>
      </c>
      <c r="BL130" s="15" t="s">
        <v>128</v>
      </c>
      <c r="BM130" s="197" t="s">
        <v>148</v>
      </c>
    </row>
    <row r="131" spans="2:65" s="1" customFormat="1" ht="24" customHeight="1">
      <c r="B131" s="32"/>
      <c r="C131" s="186" t="s">
        <v>149</v>
      </c>
      <c r="D131" s="186" t="s">
        <v>123</v>
      </c>
      <c r="E131" s="187" t="s">
        <v>150</v>
      </c>
      <c r="F131" s="188" t="s">
        <v>151</v>
      </c>
      <c r="G131" s="189" t="s">
        <v>126</v>
      </c>
      <c r="H131" s="190">
        <v>1</v>
      </c>
      <c r="I131" s="191"/>
      <c r="J131" s="192">
        <f t="shared" si="0"/>
        <v>0</v>
      </c>
      <c r="K131" s="188" t="s">
        <v>127</v>
      </c>
      <c r="L131" s="36"/>
      <c r="M131" s="193" t="s">
        <v>1</v>
      </c>
      <c r="N131" s="194" t="s">
        <v>44</v>
      </c>
      <c r="O131" s="64"/>
      <c r="P131" s="195">
        <f t="shared" si="1"/>
        <v>0</v>
      </c>
      <c r="Q131" s="195">
        <v>0</v>
      </c>
      <c r="R131" s="195">
        <f t="shared" si="2"/>
        <v>0</v>
      </c>
      <c r="S131" s="195">
        <v>0</v>
      </c>
      <c r="T131" s="196">
        <f t="shared" si="3"/>
        <v>0</v>
      </c>
      <c r="AR131" s="197" t="s">
        <v>128</v>
      </c>
      <c r="AT131" s="197" t="s">
        <v>123</v>
      </c>
      <c r="AU131" s="197" t="s">
        <v>21</v>
      </c>
      <c r="AY131" s="15" t="s">
        <v>122</v>
      </c>
      <c r="BE131" s="198">
        <f t="shared" si="4"/>
        <v>0</v>
      </c>
      <c r="BF131" s="198">
        <f t="shared" si="5"/>
        <v>0</v>
      </c>
      <c r="BG131" s="198">
        <f t="shared" si="6"/>
        <v>0</v>
      </c>
      <c r="BH131" s="198">
        <f t="shared" si="7"/>
        <v>0</v>
      </c>
      <c r="BI131" s="198">
        <f t="shared" si="8"/>
        <v>0</v>
      </c>
      <c r="BJ131" s="15" t="s">
        <v>21</v>
      </c>
      <c r="BK131" s="198">
        <f t="shared" si="9"/>
        <v>0</v>
      </c>
      <c r="BL131" s="15" t="s">
        <v>128</v>
      </c>
      <c r="BM131" s="197" t="s">
        <v>152</v>
      </c>
    </row>
    <row r="132" spans="2:65" s="1" customFormat="1" ht="36" customHeight="1">
      <c r="B132" s="32"/>
      <c r="C132" s="186" t="s">
        <v>153</v>
      </c>
      <c r="D132" s="186" t="s">
        <v>123</v>
      </c>
      <c r="E132" s="187" t="s">
        <v>154</v>
      </c>
      <c r="F132" s="188" t="s">
        <v>155</v>
      </c>
      <c r="G132" s="189" t="s">
        <v>126</v>
      </c>
      <c r="H132" s="190">
        <v>1</v>
      </c>
      <c r="I132" s="191"/>
      <c r="J132" s="192">
        <f t="shared" si="0"/>
        <v>0</v>
      </c>
      <c r="K132" s="188" t="s">
        <v>127</v>
      </c>
      <c r="L132" s="36"/>
      <c r="M132" s="193" t="s">
        <v>1</v>
      </c>
      <c r="N132" s="194" t="s">
        <v>44</v>
      </c>
      <c r="O132" s="64"/>
      <c r="P132" s="195">
        <f t="shared" si="1"/>
        <v>0</v>
      </c>
      <c r="Q132" s="195">
        <v>0</v>
      </c>
      <c r="R132" s="195">
        <f t="shared" si="2"/>
        <v>0</v>
      </c>
      <c r="S132" s="195">
        <v>0</v>
      </c>
      <c r="T132" s="196">
        <f t="shared" si="3"/>
        <v>0</v>
      </c>
      <c r="AR132" s="197" t="s">
        <v>128</v>
      </c>
      <c r="AT132" s="197" t="s">
        <v>123</v>
      </c>
      <c r="AU132" s="197" t="s">
        <v>21</v>
      </c>
      <c r="AY132" s="15" t="s">
        <v>122</v>
      </c>
      <c r="BE132" s="198">
        <f t="shared" si="4"/>
        <v>0</v>
      </c>
      <c r="BF132" s="198">
        <f t="shared" si="5"/>
        <v>0</v>
      </c>
      <c r="BG132" s="198">
        <f t="shared" si="6"/>
        <v>0</v>
      </c>
      <c r="BH132" s="198">
        <f t="shared" si="7"/>
        <v>0</v>
      </c>
      <c r="BI132" s="198">
        <f t="shared" si="8"/>
        <v>0</v>
      </c>
      <c r="BJ132" s="15" t="s">
        <v>21</v>
      </c>
      <c r="BK132" s="198">
        <f t="shared" si="9"/>
        <v>0</v>
      </c>
      <c r="BL132" s="15" t="s">
        <v>128</v>
      </c>
      <c r="BM132" s="197" t="s">
        <v>156</v>
      </c>
    </row>
    <row r="133" spans="2:65" s="1" customFormat="1" ht="24" customHeight="1">
      <c r="B133" s="32"/>
      <c r="C133" s="186" t="s">
        <v>157</v>
      </c>
      <c r="D133" s="186" t="s">
        <v>123</v>
      </c>
      <c r="E133" s="187" t="s">
        <v>158</v>
      </c>
      <c r="F133" s="188" t="s">
        <v>159</v>
      </c>
      <c r="G133" s="189" t="s">
        <v>126</v>
      </c>
      <c r="H133" s="190">
        <v>1</v>
      </c>
      <c r="I133" s="191"/>
      <c r="J133" s="192">
        <f t="shared" si="0"/>
        <v>0</v>
      </c>
      <c r="K133" s="188" t="s">
        <v>127</v>
      </c>
      <c r="L133" s="36"/>
      <c r="M133" s="193" t="s">
        <v>1</v>
      </c>
      <c r="N133" s="194" t="s">
        <v>44</v>
      </c>
      <c r="O133" s="64"/>
      <c r="P133" s="195">
        <f t="shared" si="1"/>
        <v>0</v>
      </c>
      <c r="Q133" s="195">
        <v>0</v>
      </c>
      <c r="R133" s="195">
        <f t="shared" si="2"/>
        <v>0</v>
      </c>
      <c r="S133" s="195">
        <v>0</v>
      </c>
      <c r="T133" s="196">
        <f t="shared" si="3"/>
        <v>0</v>
      </c>
      <c r="AR133" s="197" t="s">
        <v>128</v>
      </c>
      <c r="AT133" s="197" t="s">
        <v>123</v>
      </c>
      <c r="AU133" s="197" t="s">
        <v>21</v>
      </c>
      <c r="AY133" s="15" t="s">
        <v>122</v>
      </c>
      <c r="BE133" s="198">
        <f t="shared" si="4"/>
        <v>0</v>
      </c>
      <c r="BF133" s="198">
        <f t="shared" si="5"/>
        <v>0</v>
      </c>
      <c r="BG133" s="198">
        <f t="shared" si="6"/>
        <v>0</v>
      </c>
      <c r="BH133" s="198">
        <f t="shared" si="7"/>
        <v>0</v>
      </c>
      <c r="BI133" s="198">
        <f t="shared" si="8"/>
        <v>0</v>
      </c>
      <c r="BJ133" s="15" t="s">
        <v>21</v>
      </c>
      <c r="BK133" s="198">
        <f t="shared" si="9"/>
        <v>0</v>
      </c>
      <c r="BL133" s="15" t="s">
        <v>128</v>
      </c>
      <c r="BM133" s="197" t="s">
        <v>160</v>
      </c>
    </row>
    <row r="134" spans="2:65" s="1" customFormat="1" ht="16.5" customHeight="1">
      <c r="B134" s="32"/>
      <c r="C134" s="186" t="s">
        <v>161</v>
      </c>
      <c r="D134" s="186" t="s">
        <v>123</v>
      </c>
      <c r="E134" s="187" t="s">
        <v>162</v>
      </c>
      <c r="F134" s="188" t="s">
        <v>163</v>
      </c>
      <c r="G134" s="189" t="s">
        <v>126</v>
      </c>
      <c r="H134" s="190">
        <v>1</v>
      </c>
      <c r="I134" s="191"/>
      <c r="J134" s="192">
        <f t="shared" si="0"/>
        <v>0</v>
      </c>
      <c r="K134" s="188" t="s">
        <v>1</v>
      </c>
      <c r="L134" s="36"/>
      <c r="M134" s="193" t="s">
        <v>1</v>
      </c>
      <c r="N134" s="194" t="s">
        <v>44</v>
      </c>
      <c r="O134" s="64"/>
      <c r="P134" s="195">
        <f t="shared" si="1"/>
        <v>0</v>
      </c>
      <c r="Q134" s="195">
        <v>0</v>
      </c>
      <c r="R134" s="195">
        <f t="shared" si="2"/>
        <v>0</v>
      </c>
      <c r="S134" s="195">
        <v>0</v>
      </c>
      <c r="T134" s="196">
        <f t="shared" si="3"/>
        <v>0</v>
      </c>
      <c r="AR134" s="197" t="s">
        <v>128</v>
      </c>
      <c r="AT134" s="197" t="s">
        <v>123</v>
      </c>
      <c r="AU134" s="197" t="s">
        <v>21</v>
      </c>
      <c r="AY134" s="15" t="s">
        <v>122</v>
      </c>
      <c r="BE134" s="198">
        <f t="shared" si="4"/>
        <v>0</v>
      </c>
      <c r="BF134" s="198">
        <f t="shared" si="5"/>
        <v>0</v>
      </c>
      <c r="BG134" s="198">
        <f t="shared" si="6"/>
        <v>0</v>
      </c>
      <c r="BH134" s="198">
        <f t="shared" si="7"/>
        <v>0</v>
      </c>
      <c r="BI134" s="198">
        <f t="shared" si="8"/>
        <v>0</v>
      </c>
      <c r="BJ134" s="15" t="s">
        <v>21</v>
      </c>
      <c r="BK134" s="198">
        <f t="shared" si="9"/>
        <v>0</v>
      </c>
      <c r="BL134" s="15" t="s">
        <v>128</v>
      </c>
      <c r="BM134" s="197" t="s">
        <v>164</v>
      </c>
    </row>
    <row r="135" spans="2:47" s="1" customFormat="1" ht="29.25">
      <c r="B135" s="32"/>
      <c r="C135" s="33"/>
      <c r="D135" s="199" t="s">
        <v>134</v>
      </c>
      <c r="E135" s="33"/>
      <c r="F135" s="200" t="s">
        <v>165</v>
      </c>
      <c r="G135" s="33"/>
      <c r="H135" s="33"/>
      <c r="I135" s="115"/>
      <c r="J135" s="33"/>
      <c r="K135" s="33"/>
      <c r="L135" s="36"/>
      <c r="M135" s="202"/>
      <c r="N135" s="203"/>
      <c r="O135" s="203"/>
      <c r="P135" s="203"/>
      <c r="Q135" s="203"/>
      <c r="R135" s="203"/>
      <c r="S135" s="203"/>
      <c r="T135" s="204"/>
      <c r="AT135" s="15" t="s">
        <v>134</v>
      </c>
      <c r="AU135" s="15" t="s">
        <v>21</v>
      </c>
    </row>
    <row r="136" spans="2:12" s="1" customFormat="1" ht="6.95" customHeight="1">
      <c r="B136" s="47"/>
      <c r="C136" s="48"/>
      <c r="D136" s="48"/>
      <c r="E136" s="48"/>
      <c r="F136" s="48"/>
      <c r="G136" s="48"/>
      <c r="H136" s="48"/>
      <c r="I136" s="146"/>
      <c r="J136" s="48"/>
      <c r="K136" s="48"/>
      <c r="L136" s="36"/>
    </row>
  </sheetData>
  <sheetProtection algorithmName="SHA-512" hashValue="TxPZrNrf1fM0oxwQsSH2qgnlYQbW6Dy2S8fPlKS0M9D+9UQ/HUnlvcQqs5RmQoogcbYhZfgMe1NxktC84QqOAg==" saltValue="wmDBJY4D0xitlJwFgw3JgyqFQzwMS9zCZfybguIhrysMnrekU03fBpz/Zi1P3wdNyL5eUfv6cQEzkw63dzzpQw==" spinCount="100000" sheet="1" objects="1" scenarios="1" formatColumns="0" formatRows="0" autoFilter="0"/>
  <autoFilter ref="C121:K135"/>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1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0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60"/>
      <c r="M2" s="260"/>
      <c r="N2" s="260"/>
      <c r="O2" s="260"/>
      <c r="P2" s="260"/>
      <c r="Q2" s="260"/>
      <c r="R2" s="260"/>
      <c r="S2" s="260"/>
      <c r="T2" s="260"/>
      <c r="U2" s="260"/>
      <c r="V2" s="260"/>
      <c r="AT2" s="15" t="s">
        <v>94</v>
      </c>
    </row>
    <row r="3" spans="2:46" ht="6.95" customHeight="1">
      <c r="B3" s="109"/>
      <c r="C3" s="110"/>
      <c r="D3" s="110"/>
      <c r="E3" s="110"/>
      <c r="F3" s="110"/>
      <c r="G3" s="110"/>
      <c r="H3" s="110"/>
      <c r="I3" s="111"/>
      <c r="J3" s="110"/>
      <c r="K3" s="110"/>
      <c r="L3" s="18"/>
      <c r="AT3" s="15" t="s">
        <v>83</v>
      </c>
    </row>
    <row r="4" spans="2:46" ht="24.95" customHeight="1">
      <c r="B4" s="18"/>
      <c r="D4" s="112" t="s">
        <v>95</v>
      </c>
      <c r="L4" s="18"/>
      <c r="M4" s="113" t="s">
        <v>10</v>
      </c>
      <c r="AT4" s="15" t="s">
        <v>4</v>
      </c>
    </row>
    <row r="5" spans="2:12" ht="6.95" customHeight="1">
      <c r="B5" s="18"/>
      <c r="L5" s="18"/>
    </row>
    <row r="6" spans="2:12" ht="12" customHeight="1">
      <c r="B6" s="18"/>
      <c r="D6" s="114" t="s">
        <v>16</v>
      </c>
      <c r="L6" s="18"/>
    </row>
    <row r="7" spans="2:12" ht="16.5" customHeight="1">
      <c r="B7" s="18"/>
      <c r="E7" s="294" t="str">
        <f>'Rekapitulace stavby'!K6</f>
        <v>II-181 Dražovice - Strašín</v>
      </c>
      <c r="F7" s="295"/>
      <c r="G7" s="295"/>
      <c r="H7" s="295"/>
      <c r="L7" s="18"/>
    </row>
    <row r="8" spans="2:12" ht="12" customHeight="1">
      <c r="B8" s="18"/>
      <c r="D8" s="114" t="s">
        <v>96</v>
      </c>
      <c r="L8" s="18"/>
    </row>
    <row r="9" spans="2:12" s="1" customFormat="1" ht="16.5" customHeight="1">
      <c r="B9" s="36"/>
      <c r="E9" s="294" t="s">
        <v>97</v>
      </c>
      <c r="F9" s="296"/>
      <c r="G9" s="296"/>
      <c r="H9" s="296"/>
      <c r="I9" s="115"/>
      <c r="L9" s="36"/>
    </row>
    <row r="10" spans="2:12" s="1" customFormat="1" ht="12" customHeight="1">
      <c r="B10" s="36"/>
      <c r="D10" s="114" t="s">
        <v>98</v>
      </c>
      <c r="I10" s="115"/>
      <c r="L10" s="36"/>
    </row>
    <row r="11" spans="2:12" s="1" customFormat="1" ht="36.95" customHeight="1">
      <c r="B11" s="36"/>
      <c r="E11" s="297" t="s">
        <v>166</v>
      </c>
      <c r="F11" s="296"/>
      <c r="G11" s="296"/>
      <c r="H11" s="296"/>
      <c r="I11" s="115"/>
      <c r="L11" s="36"/>
    </row>
    <row r="12" spans="2:12" s="1" customFormat="1" ht="11.25">
      <c r="B12" s="36"/>
      <c r="I12" s="115"/>
      <c r="L12" s="36"/>
    </row>
    <row r="13" spans="2:12" s="1" customFormat="1" ht="12" customHeight="1">
      <c r="B13" s="36"/>
      <c r="D13" s="114" t="s">
        <v>19</v>
      </c>
      <c r="F13" s="103" t="s">
        <v>1</v>
      </c>
      <c r="I13" s="116" t="s">
        <v>20</v>
      </c>
      <c r="J13" s="103" t="s">
        <v>1</v>
      </c>
      <c r="L13" s="36"/>
    </row>
    <row r="14" spans="2:12" s="1" customFormat="1" ht="12" customHeight="1">
      <c r="B14" s="36"/>
      <c r="D14" s="114" t="s">
        <v>22</v>
      </c>
      <c r="F14" s="103" t="s">
        <v>23</v>
      </c>
      <c r="I14" s="116" t="s">
        <v>24</v>
      </c>
      <c r="J14" s="117" t="str">
        <f>'Rekapitulace stavby'!AN8</f>
        <v>22. 10. 2017</v>
      </c>
      <c r="L14" s="36"/>
    </row>
    <row r="15" spans="2:12" s="1" customFormat="1" ht="10.9" customHeight="1">
      <c r="B15" s="36"/>
      <c r="I15" s="115"/>
      <c r="L15" s="36"/>
    </row>
    <row r="16" spans="2:12" s="1" customFormat="1" ht="12" customHeight="1">
      <c r="B16" s="36"/>
      <c r="D16" s="114" t="s">
        <v>28</v>
      </c>
      <c r="I16" s="116" t="s">
        <v>29</v>
      </c>
      <c r="J16" s="103" t="str">
        <f>IF('Rekapitulace stavby'!AN10="","",'Rekapitulace stavby'!AN10)</f>
        <v/>
      </c>
      <c r="L16" s="36"/>
    </row>
    <row r="17" spans="2:12" s="1" customFormat="1" ht="18" customHeight="1">
      <c r="B17" s="36"/>
      <c r="E17" s="103" t="str">
        <f>IF('Rekapitulace stavby'!E11="","",'Rekapitulace stavby'!E11)</f>
        <v>Správa a údržba silnic Plzeňského kraje</v>
      </c>
      <c r="I17" s="116" t="s">
        <v>31</v>
      </c>
      <c r="J17" s="103" t="str">
        <f>IF('Rekapitulace stavby'!AN11="","",'Rekapitulace stavby'!AN11)</f>
        <v/>
      </c>
      <c r="L17" s="36"/>
    </row>
    <row r="18" spans="2:12" s="1" customFormat="1" ht="6.95" customHeight="1">
      <c r="B18" s="36"/>
      <c r="I18" s="115"/>
      <c r="L18" s="36"/>
    </row>
    <row r="19" spans="2:12" s="1" customFormat="1" ht="12" customHeight="1">
      <c r="B19" s="36"/>
      <c r="D19" s="114" t="s">
        <v>32</v>
      </c>
      <c r="I19" s="116" t="s">
        <v>29</v>
      </c>
      <c r="J19" s="28" t="str">
        <f>'Rekapitulace stavby'!AN13</f>
        <v>Vyplň údaj</v>
      </c>
      <c r="L19" s="36"/>
    </row>
    <row r="20" spans="2:12" s="1" customFormat="1" ht="18" customHeight="1">
      <c r="B20" s="36"/>
      <c r="E20" s="298" t="str">
        <f>'Rekapitulace stavby'!E14</f>
        <v>Vyplň údaj</v>
      </c>
      <c r="F20" s="299"/>
      <c r="G20" s="299"/>
      <c r="H20" s="299"/>
      <c r="I20" s="116" t="s">
        <v>31</v>
      </c>
      <c r="J20" s="28" t="str">
        <f>'Rekapitulace stavby'!AN14</f>
        <v>Vyplň údaj</v>
      </c>
      <c r="L20" s="36"/>
    </row>
    <row r="21" spans="2:12" s="1" customFormat="1" ht="6.95" customHeight="1">
      <c r="B21" s="36"/>
      <c r="I21" s="115"/>
      <c r="L21" s="36"/>
    </row>
    <row r="22" spans="2:12" s="1" customFormat="1" ht="12" customHeight="1">
      <c r="B22" s="36"/>
      <c r="D22" s="114" t="s">
        <v>34</v>
      </c>
      <c r="I22" s="116" t="s">
        <v>29</v>
      </c>
      <c r="J22" s="103" t="str">
        <f>IF('Rekapitulace stavby'!AN16="","",'Rekapitulace stavby'!AN16)</f>
        <v/>
      </c>
      <c r="L22" s="36"/>
    </row>
    <row r="23" spans="2:12" s="1" customFormat="1" ht="18" customHeight="1">
      <c r="B23" s="36"/>
      <c r="E23" s="103" t="str">
        <f>IF('Rekapitulace stavby'!E17="","",'Rekapitulace stavby'!E17)</f>
        <v>SG Geotechnika</v>
      </c>
      <c r="I23" s="116" t="s">
        <v>31</v>
      </c>
      <c r="J23" s="103" t="str">
        <f>IF('Rekapitulace stavby'!AN17="","",'Rekapitulace stavby'!AN17)</f>
        <v/>
      </c>
      <c r="L23" s="36"/>
    </row>
    <row r="24" spans="2:12" s="1" customFormat="1" ht="6.95" customHeight="1">
      <c r="B24" s="36"/>
      <c r="I24" s="115"/>
      <c r="L24" s="36"/>
    </row>
    <row r="25" spans="2:12" s="1" customFormat="1" ht="12" customHeight="1">
      <c r="B25" s="36"/>
      <c r="D25" s="114" t="s">
        <v>36</v>
      </c>
      <c r="I25" s="116" t="s">
        <v>29</v>
      </c>
      <c r="J25" s="103" t="str">
        <f>IF('Rekapitulace stavby'!AN19="","",'Rekapitulace stavby'!AN19)</f>
        <v/>
      </c>
      <c r="L25" s="36"/>
    </row>
    <row r="26" spans="2:12" s="1" customFormat="1" ht="18" customHeight="1">
      <c r="B26" s="36"/>
      <c r="E26" s="103" t="str">
        <f>IF('Rekapitulace stavby'!E20="","",'Rekapitulace stavby'!E20)</f>
        <v xml:space="preserve"> </v>
      </c>
      <c r="I26" s="116" t="s">
        <v>31</v>
      </c>
      <c r="J26" s="103" t="str">
        <f>IF('Rekapitulace stavby'!AN20="","",'Rekapitulace stavby'!AN20)</f>
        <v/>
      </c>
      <c r="L26" s="36"/>
    </row>
    <row r="27" spans="2:12" s="1" customFormat="1" ht="6.95" customHeight="1">
      <c r="B27" s="36"/>
      <c r="I27" s="115"/>
      <c r="L27" s="36"/>
    </row>
    <row r="28" spans="2:12" s="1" customFormat="1" ht="12" customHeight="1">
      <c r="B28" s="36"/>
      <c r="D28" s="114" t="s">
        <v>37</v>
      </c>
      <c r="I28" s="115"/>
      <c r="L28" s="36"/>
    </row>
    <row r="29" spans="2:12" s="7" customFormat="1" ht="16.5" customHeight="1">
      <c r="B29" s="118"/>
      <c r="E29" s="300" t="s">
        <v>1</v>
      </c>
      <c r="F29" s="300"/>
      <c r="G29" s="300"/>
      <c r="H29" s="300"/>
      <c r="I29" s="119"/>
      <c r="L29" s="118"/>
    </row>
    <row r="30" spans="2:12" s="1" customFormat="1" ht="6.95" customHeight="1">
      <c r="B30" s="36"/>
      <c r="I30" s="115"/>
      <c r="L30" s="36"/>
    </row>
    <row r="31" spans="2:12" s="1" customFormat="1" ht="6.95" customHeight="1">
      <c r="B31" s="36"/>
      <c r="D31" s="60"/>
      <c r="E31" s="60"/>
      <c r="F31" s="60"/>
      <c r="G31" s="60"/>
      <c r="H31" s="60"/>
      <c r="I31" s="120"/>
      <c r="J31" s="60"/>
      <c r="K31" s="60"/>
      <c r="L31" s="36"/>
    </row>
    <row r="32" spans="2:12" s="1" customFormat="1" ht="25.35" customHeight="1">
      <c r="B32" s="36"/>
      <c r="D32" s="121" t="s">
        <v>39</v>
      </c>
      <c r="I32" s="115"/>
      <c r="J32" s="122">
        <f>ROUND(J129,2)</f>
        <v>0</v>
      </c>
      <c r="L32" s="36"/>
    </row>
    <row r="33" spans="2:12" s="1" customFormat="1" ht="6.95" customHeight="1">
      <c r="B33" s="36"/>
      <c r="D33" s="60"/>
      <c r="E33" s="60"/>
      <c r="F33" s="60"/>
      <c r="G33" s="60"/>
      <c r="H33" s="60"/>
      <c r="I33" s="120"/>
      <c r="J33" s="60"/>
      <c r="K33" s="60"/>
      <c r="L33" s="36"/>
    </row>
    <row r="34" spans="2:12" s="1" customFormat="1" ht="14.45" customHeight="1">
      <c r="B34" s="36"/>
      <c r="F34" s="123" t="s">
        <v>41</v>
      </c>
      <c r="I34" s="124" t="s">
        <v>40</v>
      </c>
      <c r="J34" s="123" t="s">
        <v>42</v>
      </c>
      <c r="L34" s="36"/>
    </row>
    <row r="35" spans="2:12" s="1" customFormat="1" ht="14.45" customHeight="1">
      <c r="B35" s="36"/>
      <c r="D35" s="125" t="s">
        <v>43</v>
      </c>
      <c r="E35" s="114" t="s">
        <v>44</v>
      </c>
      <c r="F35" s="126">
        <f>ROUND((SUM(BE129:BE317)),2)</f>
        <v>0</v>
      </c>
      <c r="I35" s="127">
        <v>0.21</v>
      </c>
      <c r="J35" s="126">
        <f>ROUND(((SUM(BE129:BE317))*I35),2)</f>
        <v>0</v>
      </c>
      <c r="L35" s="36"/>
    </row>
    <row r="36" spans="2:12" s="1" customFormat="1" ht="14.45" customHeight="1">
      <c r="B36" s="36"/>
      <c r="E36" s="114" t="s">
        <v>45</v>
      </c>
      <c r="F36" s="126">
        <f>ROUND((SUM(BF129:BF317)),2)</f>
        <v>0</v>
      </c>
      <c r="I36" s="127">
        <v>0.15</v>
      </c>
      <c r="J36" s="126">
        <f>ROUND(((SUM(BF129:BF317))*I36),2)</f>
        <v>0</v>
      </c>
      <c r="L36" s="36"/>
    </row>
    <row r="37" spans="2:12" s="1" customFormat="1" ht="14.45" customHeight="1" hidden="1">
      <c r="B37" s="36"/>
      <c r="E37" s="114" t="s">
        <v>46</v>
      </c>
      <c r="F37" s="126">
        <f>ROUND((SUM(BG129:BG317)),2)</f>
        <v>0</v>
      </c>
      <c r="I37" s="127">
        <v>0.21</v>
      </c>
      <c r="J37" s="126">
        <f>0</f>
        <v>0</v>
      </c>
      <c r="L37" s="36"/>
    </row>
    <row r="38" spans="2:12" s="1" customFormat="1" ht="14.45" customHeight="1" hidden="1">
      <c r="B38" s="36"/>
      <c r="E38" s="114" t="s">
        <v>47</v>
      </c>
      <c r="F38" s="126">
        <f>ROUND((SUM(BH129:BH317)),2)</f>
        <v>0</v>
      </c>
      <c r="I38" s="127">
        <v>0.15</v>
      </c>
      <c r="J38" s="126">
        <f>0</f>
        <v>0</v>
      </c>
      <c r="L38" s="36"/>
    </row>
    <row r="39" spans="2:12" s="1" customFormat="1" ht="14.45" customHeight="1" hidden="1">
      <c r="B39" s="36"/>
      <c r="E39" s="114" t="s">
        <v>48</v>
      </c>
      <c r="F39" s="126">
        <f>ROUND((SUM(BI129:BI317)),2)</f>
        <v>0</v>
      </c>
      <c r="I39" s="127">
        <v>0</v>
      </c>
      <c r="J39" s="126">
        <f>0</f>
        <v>0</v>
      </c>
      <c r="L39" s="36"/>
    </row>
    <row r="40" spans="2:12" s="1" customFormat="1" ht="6.95" customHeight="1">
      <c r="B40" s="36"/>
      <c r="I40" s="115"/>
      <c r="L40" s="36"/>
    </row>
    <row r="41" spans="2:12" s="1" customFormat="1" ht="25.35" customHeight="1">
      <c r="B41" s="36"/>
      <c r="C41" s="128"/>
      <c r="D41" s="129" t="s">
        <v>49</v>
      </c>
      <c r="E41" s="130"/>
      <c r="F41" s="130"/>
      <c r="G41" s="131" t="s">
        <v>50</v>
      </c>
      <c r="H41" s="132" t="s">
        <v>51</v>
      </c>
      <c r="I41" s="133"/>
      <c r="J41" s="134">
        <f>SUM(J32:J39)</f>
        <v>0</v>
      </c>
      <c r="K41" s="135"/>
      <c r="L41" s="36"/>
    </row>
    <row r="42" spans="2:12" s="1" customFormat="1" ht="14.45" customHeight="1">
      <c r="B42" s="36"/>
      <c r="I42" s="115"/>
      <c r="L42" s="36"/>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36"/>
      <c r="D50" s="136" t="s">
        <v>52</v>
      </c>
      <c r="E50" s="137"/>
      <c r="F50" s="137"/>
      <c r="G50" s="136" t="s">
        <v>53</v>
      </c>
      <c r="H50" s="137"/>
      <c r="I50" s="138"/>
      <c r="J50" s="137"/>
      <c r="K50" s="137"/>
      <c r="L50" s="36"/>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2:12" s="1" customFormat="1" ht="12.75">
      <c r="B61" s="36"/>
      <c r="D61" s="139" t="s">
        <v>54</v>
      </c>
      <c r="E61" s="140"/>
      <c r="F61" s="141" t="s">
        <v>55</v>
      </c>
      <c r="G61" s="139" t="s">
        <v>54</v>
      </c>
      <c r="H61" s="140"/>
      <c r="I61" s="142"/>
      <c r="J61" s="143" t="s">
        <v>55</v>
      </c>
      <c r="K61" s="140"/>
      <c r="L61" s="36"/>
    </row>
    <row r="62" spans="2:12" ht="11.25">
      <c r="B62" s="18"/>
      <c r="L62" s="18"/>
    </row>
    <row r="63" spans="2:12" ht="11.25">
      <c r="B63" s="18"/>
      <c r="L63" s="18"/>
    </row>
    <row r="64" spans="2:12" ht="11.25">
      <c r="B64" s="18"/>
      <c r="L64" s="18"/>
    </row>
    <row r="65" spans="2:12" s="1" customFormat="1" ht="12.75">
      <c r="B65" s="36"/>
      <c r="D65" s="136" t="s">
        <v>56</v>
      </c>
      <c r="E65" s="137"/>
      <c r="F65" s="137"/>
      <c r="G65" s="136" t="s">
        <v>57</v>
      </c>
      <c r="H65" s="137"/>
      <c r="I65" s="138"/>
      <c r="J65" s="137"/>
      <c r="K65" s="137"/>
      <c r="L65" s="36"/>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2:12" s="1" customFormat="1" ht="12.75">
      <c r="B76" s="36"/>
      <c r="D76" s="139" t="s">
        <v>54</v>
      </c>
      <c r="E76" s="140"/>
      <c r="F76" s="141" t="s">
        <v>55</v>
      </c>
      <c r="G76" s="139" t="s">
        <v>54</v>
      </c>
      <c r="H76" s="140"/>
      <c r="I76" s="142"/>
      <c r="J76" s="143" t="s">
        <v>55</v>
      </c>
      <c r="K76" s="140"/>
      <c r="L76" s="36"/>
    </row>
    <row r="77" spans="2:12" s="1" customFormat="1" ht="14.45" customHeight="1">
      <c r="B77" s="144"/>
      <c r="C77" s="145"/>
      <c r="D77" s="145"/>
      <c r="E77" s="145"/>
      <c r="F77" s="145"/>
      <c r="G77" s="145"/>
      <c r="H77" s="145"/>
      <c r="I77" s="146"/>
      <c r="J77" s="145"/>
      <c r="K77" s="145"/>
      <c r="L77" s="36"/>
    </row>
    <row r="81" spans="2:12" s="1" customFormat="1" ht="6.95" customHeight="1" hidden="1">
      <c r="B81" s="147"/>
      <c r="C81" s="148"/>
      <c r="D81" s="148"/>
      <c r="E81" s="148"/>
      <c r="F81" s="148"/>
      <c r="G81" s="148"/>
      <c r="H81" s="148"/>
      <c r="I81" s="149"/>
      <c r="J81" s="148"/>
      <c r="K81" s="148"/>
      <c r="L81" s="36"/>
    </row>
    <row r="82" spans="2:12" s="1" customFormat="1" ht="24.95" customHeight="1" hidden="1">
      <c r="B82" s="32"/>
      <c r="C82" s="21" t="s">
        <v>100</v>
      </c>
      <c r="D82" s="33"/>
      <c r="E82" s="33"/>
      <c r="F82" s="33"/>
      <c r="G82" s="33"/>
      <c r="H82" s="33"/>
      <c r="I82" s="115"/>
      <c r="J82" s="33"/>
      <c r="K82" s="33"/>
      <c r="L82" s="36"/>
    </row>
    <row r="83" spans="2:12" s="1" customFormat="1" ht="6.95" customHeight="1" hidden="1">
      <c r="B83" s="32"/>
      <c r="C83" s="33"/>
      <c r="D83" s="33"/>
      <c r="E83" s="33"/>
      <c r="F83" s="33"/>
      <c r="G83" s="33"/>
      <c r="H83" s="33"/>
      <c r="I83" s="115"/>
      <c r="J83" s="33"/>
      <c r="K83" s="33"/>
      <c r="L83" s="36"/>
    </row>
    <row r="84" spans="2:12" s="1" customFormat="1" ht="12" customHeight="1" hidden="1">
      <c r="B84" s="32"/>
      <c r="C84" s="27" t="s">
        <v>16</v>
      </c>
      <c r="D84" s="33"/>
      <c r="E84" s="33"/>
      <c r="F84" s="33"/>
      <c r="G84" s="33"/>
      <c r="H84" s="33"/>
      <c r="I84" s="115"/>
      <c r="J84" s="33"/>
      <c r="K84" s="33"/>
      <c r="L84" s="36"/>
    </row>
    <row r="85" spans="2:12" s="1" customFormat="1" ht="16.5" customHeight="1" hidden="1">
      <c r="B85" s="32"/>
      <c r="C85" s="33"/>
      <c r="D85" s="33"/>
      <c r="E85" s="301" t="str">
        <f>E7</f>
        <v>II-181 Dražovice - Strašín</v>
      </c>
      <c r="F85" s="302"/>
      <c r="G85" s="302"/>
      <c r="H85" s="302"/>
      <c r="I85" s="115"/>
      <c r="J85" s="33"/>
      <c r="K85" s="33"/>
      <c r="L85" s="36"/>
    </row>
    <row r="86" spans="2:12" ht="12" customHeight="1" hidden="1">
      <c r="B86" s="19"/>
      <c r="C86" s="27" t="s">
        <v>96</v>
      </c>
      <c r="D86" s="20"/>
      <c r="E86" s="20"/>
      <c r="F86" s="20"/>
      <c r="G86" s="20"/>
      <c r="H86" s="20"/>
      <c r="J86" s="20"/>
      <c r="K86" s="20"/>
      <c r="L86" s="18"/>
    </row>
    <row r="87" spans="2:12" s="1" customFormat="1" ht="16.5" customHeight="1" hidden="1">
      <c r="B87" s="32"/>
      <c r="C87" s="33"/>
      <c r="D87" s="33"/>
      <c r="E87" s="301" t="s">
        <v>97</v>
      </c>
      <c r="F87" s="303"/>
      <c r="G87" s="303"/>
      <c r="H87" s="303"/>
      <c r="I87" s="115"/>
      <c r="J87" s="33"/>
      <c r="K87" s="33"/>
      <c r="L87" s="36"/>
    </row>
    <row r="88" spans="2:12" s="1" customFormat="1" ht="12" customHeight="1" hidden="1">
      <c r="B88" s="32"/>
      <c r="C88" s="27" t="s">
        <v>98</v>
      </c>
      <c r="D88" s="33"/>
      <c r="E88" s="33"/>
      <c r="F88" s="33"/>
      <c r="G88" s="33"/>
      <c r="H88" s="33"/>
      <c r="I88" s="115"/>
      <c r="J88" s="33"/>
      <c r="K88" s="33"/>
      <c r="L88" s="36"/>
    </row>
    <row r="89" spans="2:12" s="1" customFormat="1" ht="16.5" customHeight="1" hidden="1">
      <c r="B89" s="32"/>
      <c r="C89" s="33"/>
      <c r="D89" s="33"/>
      <c r="E89" s="269" t="str">
        <f>E11</f>
        <v>01 - STAVEBNÍ ČÁST</v>
      </c>
      <c r="F89" s="303"/>
      <c r="G89" s="303"/>
      <c r="H89" s="303"/>
      <c r="I89" s="115"/>
      <c r="J89" s="33"/>
      <c r="K89" s="33"/>
      <c r="L89" s="36"/>
    </row>
    <row r="90" spans="2:12" s="1" customFormat="1" ht="6.95" customHeight="1" hidden="1">
      <c r="B90" s="32"/>
      <c r="C90" s="33"/>
      <c r="D90" s="33"/>
      <c r="E90" s="33"/>
      <c r="F90" s="33"/>
      <c r="G90" s="33"/>
      <c r="H90" s="33"/>
      <c r="I90" s="115"/>
      <c r="J90" s="33"/>
      <c r="K90" s="33"/>
      <c r="L90" s="36"/>
    </row>
    <row r="91" spans="2:12" s="1" customFormat="1" ht="12" customHeight="1" hidden="1">
      <c r="B91" s="32"/>
      <c r="C91" s="27" t="s">
        <v>22</v>
      </c>
      <c r="D91" s="33"/>
      <c r="E91" s="33"/>
      <c r="F91" s="25" t="str">
        <f>F14</f>
        <v xml:space="preserve"> </v>
      </c>
      <c r="G91" s="33"/>
      <c r="H91" s="33"/>
      <c r="I91" s="116" t="s">
        <v>24</v>
      </c>
      <c r="J91" s="59" t="str">
        <f>IF(J14="","",J14)</f>
        <v>22. 10. 2017</v>
      </c>
      <c r="K91" s="33"/>
      <c r="L91" s="36"/>
    </row>
    <row r="92" spans="2:12" s="1" customFormat="1" ht="6.95" customHeight="1" hidden="1">
      <c r="B92" s="32"/>
      <c r="C92" s="33"/>
      <c r="D92" s="33"/>
      <c r="E92" s="33"/>
      <c r="F92" s="33"/>
      <c r="G92" s="33"/>
      <c r="H92" s="33"/>
      <c r="I92" s="115"/>
      <c r="J92" s="33"/>
      <c r="K92" s="33"/>
      <c r="L92" s="36"/>
    </row>
    <row r="93" spans="2:12" s="1" customFormat="1" ht="15.2" customHeight="1" hidden="1">
      <c r="B93" s="32"/>
      <c r="C93" s="27" t="s">
        <v>28</v>
      </c>
      <c r="D93" s="33"/>
      <c r="E93" s="33"/>
      <c r="F93" s="25" t="str">
        <f>E17</f>
        <v>Správa a údržba silnic Plzeňského kraje</v>
      </c>
      <c r="G93" s="33"/>
      <c r="H93" s="33"/>
      <c r="I93" s="116" t="s">
        <v>34</v>
      </c>
      <c r="J93" s="30" t="str">
        <f>E23</f>
        <v>SG Geotechnika</v>
      </c>
      <c r="K93" s="33"/>
      <c r="L93" s="36"/>
    </row>
    <row r="94" spans="2:12" s="1" customFormat="1" ht="15.2" customHeight="1" hidden="1">
      <c r="B94" s="32"/>
      <c r="C94" s="27" t="s">
        <v>32</v>
      </c>
      <c r="D94" s="33"/>
      <c r="E94" s="33"/>
      <c r="F94" s="25" t="str">
        <f>IF(E20="","",E20)</f>
        <v>Vyplň údaj</v>
      </c>
      <c r="G94" s="33"/>
      <c r="H94" s="33"/>
      <c r="I94" s="116" t="s">
        <v>36</v>
      </c>
      <c r="J94" s="30" t="str">
        <f>E26</f>
        <v xml:space="preserve"> </v>
      </c>
      <c r="K94" s="33"/>
      <c r="L94" s="36"/>
    </row>
    <row r="95" spans="2:12" s="1" customFormat="1" ht="10.35" customHeight="1" hidden="1">
      <c r="B95" s="32"/>
      <c r="C95" s="33"/>
      <c r="D95" s="33"/>
      <c r="E95" s="33"/>
      <c r="F95" s="33"/>
      <c r="G95" s="33"/>
      <c r="H95" s="33"/>
      <c r="I95" s="115"/>
      <c r="J95" s="33"/>
      <c r="K95" s="33"/>
      <c r="L95" s="36"/>
    </row>
    <row r="96" spans="2:12" s="1" customFormat="1" ht="29.25" customHeight="1" hidden="1">
      <c r="B96" s="32"/>
      <c r="C96" s="150" t="s">
        <v>101</v>
      </c>
      <c r="D96" s="151"/>
      <c r="E96" s="151"/>
      <c r="F96" s="151"/>
      <c r="G96" s="151"/>
      <c r="H96" s="151"/>
      <c r="I96" s="152"/>
      <c r="J96" s="153" t="s">
        <v>102</v>
      </c>
      <c r="K96" s="151"/>
      <c r="L96" s="36"/>
    </row>
    <row r="97" spans="2:12" s="1" customFormat="1" ht="10.35" customHeight="1" hidden="1">
      <c r="B97" s="32"/>
      <c r="C97" s="33"/>
      <c r="D97" s="33"/>
      <c r="E97" s="33"/>
      <c r="F97" s="33"/>
      <c r="G97" s="33"/>
      <c r="H97" s="33"/>
      <c r="I97" s="115"/>
      <c r="J97" s="33"/>
      <c r="K97" s="33"/>
      <c r="L97" s="36"/>
    </row>
    <row r="98" spans="2:47" s="1" customFormat="1" ht="22.9" customHeight="1" hidden="1">
      <c r="B98" s="32"/>
      <c r="C98" s="154" t="s">
        <v>103</v>
      </c>
      <c r="D98" s="33"/>
      <c r="E98" s="33"/>
      <c r="F98" s="33"/>
      <c r="G98" s="33"/>
      <c r="H98" s="33"/>
      <c r="I98" s="115"/>
      <c r="J98" s="77">
        <f>J129</f>
        <v>0</v>
      </c>
      <c r="K98" s="33"/>
      <c r="L98" s="36"/>
      <c r="AU98" s="15" t="s">
        <v>104</v>
      </c>
    </row>
    <row r="99" spans="2:12" s="8" customFormat="1" ht="24.95" customHeight="1" hidden="1">
      <c r="B99" s="155"/>
      <c r="C99" s="156"/>
      <c r="D99" s="157" t="s">
        <v>167</v>
      </c>
      <c r="E99" s="158"/>
      <c r="F99" s="158"/>
      <c r="G99" s="158"/>
      <c r="H99" s="158"/>
      <c r="I99" s="159"/>
      <c r="J99" s="160">
        <f>J130</f>
        <v>0</v>
      </c>
      <c r="K99" s="156"/>
      <c r="L99" s="161"/>
    </row>
    <row r="100" spans="2:12" s="11" customFormat="1" ht="19.9" customHeight="1" hidden="1">
      <c r="B100" s="205"/>
      <c r="C100" s="97"/>
      <c r="D100" s="206" t="s">
        <v>168</v>
      </c>
      <c r="E100" s="207"/>
      <c r="F100" s="207"/>
      <c r="G100" s="207"/>
      <c r="H100" s="207"/>
      <c r="I100" s="208"/>
      <c r="J100" s="209">
        <f>J131</f>
        <v>0</v>
      </c>
      <c r="K100" s="97"/>
      <c r="L100" s="210"/>
    </row>
    <row r="101" spans="2:12" s="11" customFormat="1" ht="19.9" customHeight="1" hidden="1">
      <c r="B101" s="205"/>
      <c r="C101" s="97"/>
      <c r="D101" s="206" t="s">
        <v>169</v>
      </c>
      <c r="E101" s="207"/>
      <c r="F101" s="207"/>
      <c r="G101" s="207"/>
      <c r="H101" s="207"/>
      <c r="I101" s="208"/>
      <c r="J101" s="209">
        <f>J202</f>
        <v>0</v>
      </c>
      <c r="K101" s="97"/>
      <c r="L101" s="210"/>
    </row>
    <row r="102" spans="2:12" s="11" customFormat="1" ht="19.9" customHeight="1" hidden="1">
      <c r="B102" s="205"/>
      <c r="C102" s="97"/>
      <c r="D102" s="206" t="s">
        <v>170</v>
      </c>
      <c r="E102" s="207"/>
      <c r="F102" s="207"/>
      <c r="G102" s="207"/>
      <c r="H102" s="207"/>
      <c r="I102" s="208"/>
      <c r="J102" s="209">
        <f>J209</f>
        <v>0</v>
      </c>
      <c r="K102" s="97"/>
      <c r="L102" s="210"/>
    </row>
    <row r="103" spans="2:12" s="11" customFormat="1" ht="19.9" customHeight="1" hidden="1">
      <c r="B103" s="205"/>
      <c r="C103" s="97"/>
      <c r="D103" s="206" t="s">
        <v>171</v>
      </c>
      <c r="E103" s="207"/>
      <c r="F103" s="207"/>
      <c r="G103" s="207"/>
      <c r="H103" s="207"/>
      <c r="I103" s="208"/>
      <c r="J103" s="209">
        <f>J243</f>
        <v>0</v>
      </c>
      <c r="K103" s="97"/>
      <c r="L103" s="210"/>
    </row>
    <row r="104" spans="2:12" s="11" customFormat="1" ht="14.85" customHeight="1" hidden="1">
      <c r="B104" s="205"/>
      <c r="C104" s="97"/>
      <c r="D104" s="206" t="s">
        <v>172</v>
      </c>
      <c r="E104" s="207"/>
      <c r="F104" s="207"/>
      <c r="G104" s="207"/>
      <c r="H104" s="207"/>
      <c r="I104" s="208"/>
      <c r="J104" s="209">
        <f>J275</f>
        <v>0</v>
      </c>
      <c r="K104" s="97"/>
      <c r="L104" s="210"/>
    </row>
    <row r="105" spans="2:12" s="11" customFormat="1" ht="19.9" customHeight="1" hidden="1">
      <c r="B105" s="205"/>
      <c r="C105" s="97"/>
      <c r="D105" s="206" t="s">
        <v>173</v>
      </c>
      <c r="E105" s="207"/>
      <c r="F105" s="207"/>
      <c r="G105" s="207"/>
      <c r="H105" s="207"/>
      <c r="I105" s="208"/>
      <c r="J105" s="209">
        <f>J278</f>
        <v>0</v>
      </c>
      <c r="K105" s="97"/>
      <c r="L105" s="210"/>
    </row>
    <row r="106" spans="2:12" s="8" customFormat="1" ht="24.95" customHeight="1" hidden="1">
      <c r="B106" s="155"/>
      <c r="C106" s="156"/>
      <c r="D106" s="157" t="s">
        <v>174</v>
      </c>
      <c r="E106" s="158"/>
      <c r="F106" s="158"/>
      <c r="G106" s="158"/>
      <c r="H106" s="158"/>
      <c r="I106" s="159"/>
      <c r="J106" s="160">
        <f>J309</f>
        <v>0</v>
      </c>
      <c r="K106" s="156"/>
      <c r="L106" s="161"/>
    </row>
    <row r="107" spans="2:12" s="11" customFormat="1" ht="19.9" customHeight="1" hidden="1">
      <c r="B107" s="205"/>
      <c r="C107" s="97"/>
      <c r="D107" s="206" t="s">
        <v>175</v>
      </c>
      <c r="E107" s="207"/>
      <c r="F107" s="207"/>
      <c r="G107" s="207"/>
      <c r="H107" s="207"/>
      <c r="I107" s="208"/>
      <c r="J107" s="209">
        <f>J310</f>
        <v>0</v>
      </c>
      <c r="K107" s="97"/>
      <c r="L107" s="210"/>
    </row>
    <row r="108" spans="2:12" s="1" customFormat="1" ht="21.75" customHeight="1" hidden="1">
      <c r="B108" s="32"/>
      <c r="C108" s="33"/>
      <c r="D108" s="33"/>
      <c r="E108" s="33"/>
      <c r="F108" s="33"/>
      <c r="G108" s="33"/>
      <c r="H108" s="33"/>
      <c r="I108" s="115"/>
      <c r="J108" s="33"/>
      <c r="K108" s="33"/>
      <c r="L108" s="36"/>
    </row>
    <row r="109" spans="2:12" s="1" customFormat="1" ht="6.95" customHeight="1" hidden="1">
      <c r="B109" s="47"/>
      <c r="C109" s="48"/>
      <c r="D109" s="48"/>
      <c r="E109" s="48"/>
      <c r="F109" s="48"/>
      <c r="G109" s="48"/>
      <c r="H109" s="48"/>
      <c r="I109" s="146"/>
      <c r="J109" s="48"/>
      <c r="K109" s="48"/>
      <c r="L109" s="36"/>
    </row>
    <row r="110" ht="11.25" hidden="1"/>
    <row r="111" ht="11.25" hidden="1"/>
    <row r="112" ht="11.25" hidden="1"/>
    <row r="113" spans="2:12" s="1" customFormat="1" ht="6.95" customHeight="1">
      <c r="B113" s="49"/>
      <c r="C113" s="50"/>
      <c r="D113" s="50"/>
      <c r="E113" s="50"/>
      <c r="F113" s="50"/>
      <c r="G113" s="50"/>
      <c r="H113" s="50"/>
      <c r="I113" s="149"/>
      <c r="J113" s="50"/>
      <c r="K113" s="50"/>
      <c r="L113" s="36"/>
    </row>
    <row r="114" spans="2:12" s="1" customFormat="1" ht="24.95" customHeight="1">
      <c r="B114" s="32"/>
      <c r="C114" s="21" t="s">
        <v>107</v>
      </c>
      <c r="D114" s="33"/>
      <c r="E114" s="33"/>
      <c r="F114" s="33"/>
      <c r="G114" s="33"/>
      <c r="H114" s="33"/>
      <c r="I114" s="115"/>
      <c r="J114" s="33"/>
      <c r="K114" s="33"/>
      <c r="L114" s="36"/>
    </row>
    <row r="115" spans="2:12" s="1" customFormat="1" ht="6.95" customHeight="1">
      <c r="B115" s="32"/>
      <c r="C115" s="33"/>
      <c r="D115" s="33"/>
      <c r="E115" s="33"/>
      <c r="F115" s="33"/>
      <c r="G115" s="33"/>
      <c r="H115" s="33"/>
      <c r="I115" s="115"/>
      <c r="J115" s="33"/>
      <c r="K115" s="33"/>
      <c r="L115" s="36"/>
    </row>
    <row r="116" spans="2:12" s="1" customFormat="1" ht="12" customHeight="1">
      <c r="B116" s="32"/>
      <c r="C116" s="27" t="s">
        <v>16</v>
      </c>
      <c r="D116" s="33"/>
      <c r="E116" s="33"/>
      <c r="F116" s="33"/>
      <c r="G116" s="33"/>
      <c r="H116" s="33"/>
      <c r="I116" s="115"/>
      <c r="J116" s="33"/>
      <c r="K116" s="33"/>
      <c r="L116" s="36"/>
    </row>
    <row r="117" spans="2:12" s="1" customFormat="1" ht="16.5" customHeight="1">
      <c r="B117" s="32"/>
      <c r="C117" s="33"/>
      <c r="D117" s="33"/>
      <c r="E117" s="301" t="str">
        <f>E7</f>
        <v>II-181 Dražovice - Strašín</v>
      </c>
      <c r="F117" s="302"/>
      <c r="G117" s="302"/>
      <c r="H117" s="302"/>
      <c r="I117" s="115"/>
      <c r="J117" s="33"/>
      <c r="K117" s="33"/>
      <c r="L117" s="36"/>
    </row>
    <row r="118" spans="2:12" ht="12" customHeight="1">
      <c r="B118" s="19"/>
      <c r="C118" s="27" t="s">
        <v>96</v>
      </c>
      <c r="D118" s="20"/>
      <c r="E118" s="20"/>
      <c r="F118" s="20"/>
      <c r="G118" s="20"/>
      <c r="H118" s="20"/>
      <c r="J118" s="20"/>
      <c r="K118" s="20"/>
      <c r="L118" s="18"/>
    </row>
    <row r="119" spans="2:12" s="1" customFormat="1" ht="16.5" customHeight="1">
      <c r="B119" s="32"/>
      <c r="C119" s="33"/>
      <c r="D119" s="33"/>
      <c r="E119" s="301" t="s">
        <v>97</v>
      </c>
      <c r="F119" s="303"/>
      <c r="G119" s="303"/>
      <c r="H119" s="303"/>
      <c r="I119" s="115"/>
      <c r="J119" s="33"/>
      <c r="K119" s="33"/>
      <c r="L119" s="36"/>
    </row>
    <row r="120" spans="2:12" s="1" customFormat="1" ht="12" customHeight="1">
      <c r="B120" s="32"/>
      <c r="C120" s="27" t="s">
        <v>98</v>
      </c>
      <c r="D120" s="33"/>
      <c r="E120" s="33"/>
      <c r="F120" s="33"/>
      <c r="G120" s="33"/>
      <c r="H120" s="33"/>
      <c r="I120" s="115"/>
      <c r="J120" s="33"/>
      <c r="K120" s="33"/>
      <c r="L120" s="36"/>
    </row>
    <row r="121" spans="2:12" s="1" customFormat="1" ht="16.5" customHeight="1">
      <c r="B121" s="32"/>
      <c r="C121" s="33"/>
      <c r="D121" s="33"/>
      <c r="E121" s="269" t="str">
        <f>E11</f>
        <v>01 - STAVEBNÍ ČÁST</v>
      </c>
      <c r="F121" s="303"/>
      <c r="G121" s="303"/>
      <c r="H121" s="303"/>
      <c r="I121" s="115"/>
      <c r="J121" s="33"/>
      <c r="K121" s="33"/>
      <c r="L121" s="36"/>
    </row>
    <row r="122" spans="2:12" s="1" customFormat="1" ht="6.95" customHeight="1">
      <c r="B122" s="32"/>
      <c r="C122" s="33"/>
      <c r="D122" s="33"/>
      <c r="E122" s="33"/>
      <c r="F122" s="33"/>
      <c r="G122" s="33"/>
      <c r="H122" s="33"/>
      <c r="I122" s="115"/>
      <c r="J122" s="33"/>
      <c r="K122" s="33"/>
      <c r="L122" s="36"/>
    </row>
    <row r="123" spans="2:12" s="1" customFormat="1" ht="12" customHeight="1">
      <c r="B123" s="32"/>
      <c r="C123" s="27" t="s">
        <v>22</v>
      </c>
      <c r="D123" s="33"/>
      <c r="E123" s="33"/>
      <c r="F123" s="25" t="str">
        <f>F14</f>
        <v xml:space="preserve"> </v>
      </c>
      <c r="G123" s="33"/>
      <c r="H123" s="33"/>
      <c r="I123" s="116" t="s">
        <v>24</v>
      </c>
      <c r="J123" s="59" t="str">
        <f>IF(J14="","",J14)</f>
        <v>22. 10. 2017</v>
      </c>
      <c r="K123" s="33"/>
      <c r="L123" s="36"/>
    </row>
    <row r="124" spans="2:12" s="1" customFormat="1" ht="6.95" customHeight="1">
      <c r="B124" s="32"/>
      <c r="C124" s="33"/>
      <c r="D124" s="33"/>
      <c r="E124" s="33"/>
      <c r="F124" s="33"/>
      <c r="G124" s="33"/>
      <c r="H124" s="33"/>
      <c r="I124" s="115"/>
      <c r="J124" s="33"/>
      <c r="K124" s="33"/>
      <c r="L124" s="36"/>
    </row>
    <row r="125" spans="2:12" s="1" customFormat="1" ht="15.2" customHeight="1">
      <c r="B125" s="32"/>
      <c r="C125" s="27" t="s">
        <v>28</v>
      </c>
      <c r="D125" s="33"/>
      <c r="E125" s="33"/>
      <c r="F125" s="25" t="str">
        <f>E17</f>
        <v>Správa a údržba silnic Plzeňského kraje</v>
      </c>
      <c r="G125" s="33"/>
      <c r="H125" s="33"/>
      <c r="I125" s="116" t="s">
        <v>34</v>
      </c>
      <c r="J125" s="30" t="str">
        <f>E23</f>
        <v>SG Geotechnika</v>
      </c>
      <c r="K125" s="33"/>
      <c r="L125" s="36"/>
    </row>
    <row r="126" spans="2:12" s="1" customFormat="1" ht="15.2" customHeight="1">
      <c r="B126" s="32"/>
      <c r="C126" s="27" t="s">
        <v>32</v>
      </c>
      <c r="D126" s="33"/>
      <c r="E126" s="33"/>
      <c r="F126" s="25" t="str">
        <f>IF(E20="","",E20)</f>
        <v>Vyplň údaj</v>
      </c>
      <c r="G126" s="33"/>
      <c r="H126" s="33"/>
      <c r="I126" s="116" t="s">
        <v>36</v>
      </c>
      <c r="J126" s="30" t="str">
        <f>E26</f>
        <v xml:space="preserve"> </v>
      </c>
      <c r="K126" s="33"/>
      <c r="L126" s="36"/>
    </row>
    <row r="127" spans="2:12" s="1" customFormat="1" ht="10.35" customHeight="1">
      <c r="B127" s="32"/>
      <c r="C127" s="33"/>
      <c r="D127" s="33"/>
      <c r="E127" s="33"/>
      <c r="F127" s="33"/>
      <c r="G127" s="33"/>
      <c r="H127" s="33"/>
      <c r="I127" s="115"/>
      <c r="J127" s="33"/>
      <c r="K127" s="33"/>
      <c r="L127" s="36"/>
    </row>
    <row r="128" spans="2:20" s="9" customFormat="1" ht="29.25" customHeight="1">
      <c r="B128" s="162"/>
      <c r="C128" s="163" t="s">
        <v>108</v>
      </c>
      <c r="D128" s="164" t="s">
        <v>64</v>
      </c>
      <c r="E128" s="164" t="s">
        <v>60</v>
      </c>
      <c r="F128" s="164" t="s">
        <v>61</v>
      </c>
      <c r="G128" s="164" t="s">
        <v>109</v>
      </c>
      <c r="H128" s="164" t="s">
        <v>110</v>
      </c>
      <c r="I128" s="165" t="s">
        <v>111</v>
      </c>
      <c r="J128" s="164" t="s">
        <v>102</v>
      </c>
      <c r="K128" s="166" t="s">
        <v>112</v>
      </c>
      <c r="L128" s="167"/>
      <c r="M128" s="68" t="s">
        <v>1</v>
      </c>
      <c r="N128" s="69" t="s">
        <v>43</v>
      </c>
      <c r="O128" s="69" t="s">
        <v>113</v>
      </c>
      <c r="P128" s="69" t="s">
        <v>114</v>
      </c>
      <c r="Q128" s="69" t="s">
        <v>115</v>
      </c>
      <c r="R128" s="69" t="s">
        <v>116</v>
      </c>
      <c r="S128" s="69" t="s">
        <v>117</v>
      </c>
      <c r="T128" s="70" t="s">
        <v>118</v>
      </c>
    </row>
    <row r="129" spans="2:63" s="1" customFormat="1" ht="22.9" customHeight="1">
      <c r="B129" s="32"/>
      <c r="C129" s="75" t="s">
        <v>119</v>
      </c>
      <c r="D129" s="33"/>
      <c r="E129" s="33"/>
      <c r="F129" s="33"/>
      <c r="G129" s="33"/>
      <c r="H129" s="33"/>
      <c r="I129" s="115"/>
      <c r="J129" s="168">
        <f>BK129</f>
        <v>0</v>
      </c>
      <c r="K129" s="33"/>
      <c r="L129" s="36"/>
      <c r="M129" s="71"/>
      <c r="N129" s="72"/>
      <c r="O129" s="72"/>
      <c r="P129" s="169">
        <f>P130+P309</f>
        <v>0</v>
      </c>
      <c r="Q129" s="72"/>
      <c r="R129" s="169">
        <f>R130+R309</f>
        <v>5107.4237840000005</v>
      </c>
      <c r="S129" s="72"/>
      <c r="T129" s="170">
        <f>T130+T309</f>
        <v>5222.85</v>
      </c>
      <c r="AT129" s="15" t="s">
        <v>78</v>
      </c>
      <c r="AU129" s="15" t="s">
        <v>104</v>
      </c>
      <c r="BK129" s="171">
        <f>BK130+BK309</f>
        <v>0</v>
      </c>
    </row>
    <row r="130" spans="2:63" s="10" customFormat="1" ht="25.9" customHeight="1">
      <c r="B130" s="172"/>
      <c r="C130" s="173"/>
      <c r="D130" s="174" t="s">
        <v>78</v>
      </c>
      <c r="E130" s="175" t="s">
        <v>176</v>
      </c>
      <c r="F130" s="175" t="s">
        <v>177</v>
      </c>
      <c r="G130" s="173"/>
      <c r="H130" s="173"/>
      <c r="I130" s="176"/>
      <c r="J130" s="177">
        <f>BK130</f>
        <v>0</v>
      </c>
      <c r="K130" s="173"/>
      <c r="L130" s="178"/>
      <c r="M130" s="179"/>
      <c r="N130" s="180"/>
      <c r="O130" s="180"/>
      <c r="P130" s="181">
        <f>P131+P202+P209+P243+P278</f>
        <v>0</v>
      </c>
      <c r="Q130" s="180"/>
      <c r="R130" s="181">
        <f>R131+R202+R209+R243+R278</f>
        <v>5107.400904</v>
      </c>
      <c r="S130" s="180"/>
      <c r="T130" s="182">
        <f>T131+T202+T209+T243+T278</f>
        <v>5222.85</v>
      </c>
      <c r="AR130" s="183" t="s">
        <v>21</v>
      </c>
      <c r="AT130" s="184" t="s">
        <v>78</v>
      </c>
      <c r="AU130" s="184" t="s">
        <v>79</v>
      </c>
      <c r="AY130" s="183" t="s">
        <v>122</v>
      </c>
      <c r="BK130" s="185">
        <f>BK131+BK202+BK209+BK243+BK278</f>
        <v>0</v>
      </c>
    </row>
    <row r="131" spans="2:63" s="10" customFormat="1" ht="22.9" customHeight="1">
      <c r="B131" s="172"/>
      <c r="C131" s="173"/>
      <c r="D131" s="174" t="s">
        <v>78</v>
      </c>
      <c r="E131" s="211" t="s">
        <v>21</v>
      </c>
      <c r="F131" s="211" t="s">
        <v>178</v>
      </c>
      <c r="G131" s="173"/>
      <c r="H131" s="173"/>
      <c r="I131" s="176"/>
      <c r="J131" s="212">
        <f>BK131</f>
        <v>0</v>
      </c>
      <c r="K131" s="173"/>
      <c r="L131" s="178"/>
      <c r="M131" s="179"/>
      <c r="N131" s="180"/>
      <c r="O131" s="180"/>
      <c r="P131" s="181">
        <f>SUM(P132:P201)</f>
        <v>0</v>
      </c>
      <c r="Q131" s="180"/>
      <c r="R131" s="181">
        <f>SUM(R132:R201)</f>
        <v>4366.70275</v>
      </c>
      <c r="S131" s="180"/>
      <c r="T131" s="182">
        <f>SUM(T132:T201)</f>
        <v>5220.5560000000005</v>
      </c>
      <c r="AR131" s="183" t="s">
        <v>21</v>
      </c>
      <c r="AT131" s="184" t="s">
        <v>78</v>
      </c>
      <c r="AU131" s="184" t="s">
        <v>21</v>
      </c>
      <c r="AY131" s="183" t="s">
        <v>122</v>
      </c>
      <c r="BK131" s="185">
        <f>SUM(BK132:BK201)</f>
        <v>0</v>
      </c>
    </row>
    <row r="132" spans="2:65" s="1" customFormat="1" ht="60" customHeight="1">
      <c r="B132" s="32"/>
      <c r="C132" s="186" t="s">
        <v>21</v>
      </c>
      <c r="D132" s="186" t="s">
        <v>123</v>
      </c>
      <c r="E132" s="187" t="s">
        <v>179</v>
      </c>
      <c r="F132" s="188" t="s">
        <v>180</v>
      </c>
      <c r="G132" s="189" t="s">
        <v>181</v>
      </c>
      <c r="H132" s="190">
        <v>25</v>
      </c>
      <c r="I132" s="191"/>
      <c r="J132" s="192">
        <f>ROUND(I132*H132,2)</f>
        <v>0</v>
      </c>
      <c r="K132" s="188" t="s">
        <v>127</v>
      </c>
      <c r="L132" s="36"/>
      <c r="M132" s="193" t="s">
        <v>1</v>
      </c>
      <c r="N132" s="194" t="s">
        <v>44</v>
      </c>
      <c r="O132" s="64"/>
      <c r="P132" s="195">
        <f>O132*H132</f>
        <v>0</v>
      </c>
      <c r="Q132" s="195">
        <v>0</v>
      </c>
      <c r="R132" s="195">
        <f>Q132*H132</f>
        <v>0</v>
      </c>
      <c r="S132" s="195">
        <v>0.586</v>
      </c>
      <c r="T132" s="196">
        <f>S132*H132</f>
        <v>14.649999999999999</v>
      </c>
      <c r="AR132" s="197" t="s">
        <v>141</v>
      </c>
      <c r="AT132" s="197" t="s">
        <v>123</v>
      </c>
      <c r="AU132" s="197" t="s">
        <v>83</v>
      </c>
      <c r="AY132" s="15" t="s">
        <v>122</v>
      </c>
      <c r="BE132" s="198">
        <f>IF(N132="základní",J132,0)</f>
        <v>0</v>
      </c>
      <c r="BF132" s="198">
        <f>IF(N132="snížená",J132,0)</f>
        <v>0</v>
      </c>
      <c r="BG132" s="198">
        <f>IF(N132="zákl. přenesená",J132,0)</f>
        <v>0</v>
      </c>
      <c r="BH132" s="198">
        <f>IF(N132="sníž. přenesená",J132,0)</f>
        <v>0</v>
      </c>
      <c r="BI132" s="198">
        <f>IF(N132="nulová",J132,0)</f>
        <v>0</v>
      </c>
      <c r="BJ132" s="15" t="s">
        <v>21</v>
      </c>
      <c r="BK132" s="198">
        <f>ROUND(I132*H132,2)</f>
        <v>0</v>
      </c>
      <c r="BL132" s="15" t="s">
        <v>141</v>
      </c>
      <c r="BM132" s="197" t="s">
        <v>182</v>
      </c>
    </row>
    <row r="133" spans="2:47" s="1" customFormat="1" ht="78">
      <c r="B133" s="32"/>
      <c r="C133" s="33"/>
      <c r="D133" s="199" t="s">
        <v>183</v>
      </c>
      <c r="E133" s="33"/>
      <c r="F133" s="200" t="s">
        <v>184</v>
      </c>
      <c r="G133" s="33"/>
      <c r="H133" s="33"/>
      <c r="I133" s="115"/>
      <c r="J133" s="33"/>
      <c r="K133" s="33"/>
      <c r="L133" s="36"/>
      <c r="M133" s="201"/>
      <c r="N133" s="64"/>
      <c r="O133" s="64"/>
      <c r="P133" s="64"/>
      <c r="Q133" s="64"/>
      <c r="R133" s="64"/>
      <c r="S133" s="64"/>
      <c r="T133" s="65"/>
      <c r="AT133" s="15" t="s">
        <v>183</v>
      </c>
      <c r="AU133" s="15" t="s">
        <v>83</v>
      </c>
    </row>
    <row r="134" spans="2:51" s="12" customFormat="1" ht="11.25">
      <c r="B134" s="213"/>
      <c r="C134" s="214"/>
      <c r="D134" s="199" t="s">
        <v>185</v>
      </c>
      <c r="E134" s="215" t="s">
        <v>1</v>
      </c>
      <c r="F134" s="216" t="s">
        <v>186</v>
      </c>
      <c r="G134" s="214"/>
      <c r="H134" s="215" t="s">
        <v>1</v>
      </c>
      <c r="I134" s="217"/>
      <c r="J134" s="214"/>
      <c r="K134" s="214"/>
      <c r="L134" s="218"/>
      <c r="M134" s="219"/>
      <c r="N134" s="220"/>
      <c r="O134" s="220"/>
      <c r="P134" s="220"/>
      <c r="Q134" s="220"/>
      <c r="R134" s="220"/>
      <c r="S134" s="220"/>
      <c r="T134" s="221"/>
      <c r="AT134" s="222" t="s">
        <v>185</v>
      </c>
      <c r="AU134" s="222" t="s">
        <v>83</v>
      </c>
      <c r="AV134" s="12" t="s">
        <v>21</v>
      </c>
      <c r="AW134" s="12" t="s">
        <v>187</v>
      </c>
      <c r="AX134" s="12" t="s">
        <v>79</v>
      </c>
      <c r="AY134" s="222" t="s">
        <v>122</v>
      </c>
    </row>
    <row r="135" spans="2:51" s="13" customFormat="1" ht="11.25">
      <c r="B135" s="223"/>
      <c r="C135" s="224"/>
      <c r="D135" s="199" t="s">
        <v>185</v>
      </c>
      <c r="E135" s="225" t="s">
        <v>1</v>
      </c>
      <c r="F135" s="226" t="s">
        <v>188</v>
      </c>
      <c r="G135" s="224"/>
      <c r="H135" s="227">
        <v>25</v>
      </c>
      <c r="I135" s="228"/>
      <c r="J135" s="224"/>
      <c r="K135" s="224"/>
      <c r="L135" s="229"/>
      <c r="M135" s="230"/>
      <c r="N135" s="231"/>
      <c r="O135" s="231"/>
      <c r="P135" s="231"/>
      <c r="Q135" s="231"/>
      <c r="R135" s="231"/>
      <c r="S135" s="231"/>
      <c r="T135" s="232"/>
      <c r="AT135" s="233" t="s">
        <v>185</v>
      </c>
      <c r="AU135" s="233" t="s">
        <v>83</v>
      </c>
      <c r="AV135" s="13" t="s">
        <v>83</v>
      </c>
      <c r="AW135" s="13" t="s">
        <v>187</v>
      </c>
      <c r="AX135" s="13" t="s">
        <v>79</v>
      </c>
      <c r="AY135" s="233" t="s">
        <v>122</v>
      </c>
    </row>
    <row r="136" spans="2:65" s="1" customFormat="1" ht="48" customHeight="1">
      <c r="B136" s="32"/>
      <c r="C136" s="186" t="s">
        <v>83</v>
      </c>
      <c r="D136" s="186" t="s">
        <v>123</v>
      </c>
      <c r="E136" s="187" t="s">
        <v>189</v>
      </c>
      <c r="F136" s="188" t="s">
        <v>190</v>
      </c>
      <c r="G136" s="189" t="s">
        <v>181</v>
      </c>
      <c r="H136" s="190">
        <v>215</v>
      </c>
      <c r="I136" s="191"/>
      <c r="J136" s="192">
        <f>ROUND(I136*H136,2)</f>
        <v>0</v>
      </c>
      <c r="K136" s="188" t="s">
        <v>127</v>
      </c>
      <c r="L136" s="36"/>
      <c r="M136" s="193" t="s">
        <v>1</v>
      </c>
      <c r="N136" s="194" t="s">
        <v>44</v>
      </c>
      <c r="O136" s="64"/>
      <c r="P136" s="195">
        <f>O136*H136</f>
        <v>0</v>
      </c>
      <c r="Q136" s="195">
        <v>0</v>
      </c>
      <c r="R136" s="195">
        <f>Q136*H136</f>
        <v>0</v>
      </c>
      <c r="S136" s="195">
        <v>0.3</v>
      </c>
      <c r="T136" s="196">
        <f>S136*H136</f>
        <v>64.5</v>
      </c>
      <c r="AR136" s="197" t="s">
        <v>141</v>
      </c>
      <c r="AT136" s="197" t="s">
        <v>123</v>
      </c>
      <c r="AU136" s="197" t="s">
        <v>83</v>
      </c>
      <c r="AY136" s="15" t="s">
        <v>122</v>
      </c>
      <c r="BE136" s="198">
        <f>IF(N136="základní",J136,0)</f>
        <v>0</v>
      </c>
      <c r="BF136" s="198">
        <f>IF(N136="snížená",J136,0)</f>
        <v>0</v>
      </c>
      <c r="BG136" s="198">
        <f>IF(N136="zákl. přenesená",J136,0)</f>
        <v>0</v>
      </c>
      <c r="BH136" s="198">
        <f>IF(N136="sníž. přenesená",J136,0)</f>
        <v>0</v>
      </c>
      <c r="BI136" s="198">
        <f>IF(N136="nulová",J136,0)</f>
        <v>0</v>
      </c>
      <c r="BJ136" s="15" t="s">
        <v>21</v>
      </c>
      <c r="BK136" s="198">
        <f>ROUND(I136*H136,2)</f>
        <v>0</v>
      </c>
      <c r="BL136" s="15" t="s">
        <v>141</v>
      </c>
      <c r="BM136" s="197" t="s">
        <v>191</v>
      </c>
    </row>
    <row r="137" spans="2:47" s="1" customFormat="1" ht="263.25">
      <c r="B137" s="32"/>
      <c r="C137" s="33"/>
      <c r="D137" s="199" t="s">
        <v>183</v>
      </c>
      <c r="E137" s="33"/>
      <c r="F137" s="200" t="s">
        <v>192</v>
      </c>
      <c r="G137" s="33"/>
      <c r="H137" s="33"/>
      <c r="I137" s="115"/>
      <c r="J137" s="33"/>
      <c r="K137" s="33"/>
      <c r="L137" s="36"/>
      <c r="M137" s="201"/>
      <c r="N137" s="64"/>
      <c r="O137" s="64"/>
      <c r="P137" s="64"/>
      <c r="Q137" s="64"/>
      <c r="R137" s="64"/>
      <c r="S137" s="64"/>
      <c r="T137" s="65"/>
      <c r="AT137" s="15" t="s">
        <v>183</v>
      </c>
      <c r="AU137" s="15" t="s">
        <v>83</v>
      </c>
    </row>
    <row r="138" spans="2:51" s="12" customFormat="1" ht="11.25">
      <c r="B138" s="213"/>
      <c r="C138" s="214"/>
      <c r="D138" s="199" t="s">
        <v>185</v>
      </c>
      <c r="E138" s="215" t="s">
        <v>1</v>
      </c>
      <c r="F138" s="216" t="s">
        <v>193</v>
      </c>
      <c r="G138" s="214"/>
      <c r="H138" s="215" t="s">
        <v>1</v>
      </c>
      <c r="I138" s="217"/>
      <c r="J138" s="214"/>
      <c r="K138" s="214"/>
      <c r="L138" s="218"/>
      <c r="M138" s="219"/>
      <c r="N138" s="220"/>
      <c r="O138" s="220"/>
      <c r="P138" s="220"/>
      <c r="Q138" s="220"/>
      <c r="R138" s="220"/>
      <c r="S138" s="220"/>
      <c r="T138" s="221"/>
      <c r="AT138" s="222" t="s">
        <v>185</v>
      </c>
      <c r="AU138" s="222" t="s">
        <v>83</v>
      </c>
      <c r="AV138" s="12" t="s">
        <v>21</v>
      </c>
      <c r="AW138" s="12" t="s">
        <v>187</v>
      </c>
      <c r="AX138" s="12" t="s">
        <v>79</v>
      </c>
      <c r="AY138" s="222" t="s">
        <v>122</v>
      </c>
    </row>
    <row r="139" spans="2:51" s="13" customFormat="1" ht="11.25">
      <c r="B139" s="223"/>
      <c r="C139" s="224"/>
      <c r="D139" s="199" t="s">
        <v>185</v>
      </c>
      <c r="E139" s="225" t="s">
        <v>1</v>
      </c>
      <c r="F139" s="226" t="s">
        <v>194</v>
      </c>
      <c r="G139" s="224"/>
      <c r="H139" s="227">
        <v>215</v>
      </c>
      <c r="I139" s="228"/>
      <c r="J139" s="224"/>
      <c r="K139" s="224"/>
      <c r="L139" s="229"/>
      <c r="M139" s="230"/>
      <c r="N139" s="231"/>
      <c r="O139" s="231"/>
      <c r="P139" s="231"/>
      <c r="Q139" s="231"/>
      <c r="R139" s="231"/>
      <c r="S139" s="231"/>
      <c r="T139" s="232"/>
      <c r="AT139" s="233" t="s">
        <v>185</v>
      </c>
      <c r="AU139" s="233" t="s">
        <v>83</v>
      </c>
      <c r="AV139" s="13" t="s">
        <v>83</v>
      </c>
      <c r="AW139" s="13" t="s">
        <v>187</v>
      </c>
      <c r="AX139" s="13" t="s">
        <v>79</v>
      </c>
      <c r="AY139" s="233" t="s">
        <v>122</v>
      </c>
    </row>
    <row r="140" spans="2:65" s="1" customFormat="1" ht="60" customHeight="1">
      <c r="B140" s="32"/>
      <c r="C140" s="186" t="s">
        <v>136</v>
      </c>
      <c r="D140" s="186" t="s">
        <v>123</v>
      </c>
      <c r="E140" s="187" t="s">
        <v>195</v>
      </c>
      <c r="F140" s="188" t="s">
        <v>196</v>
      </c>
      <c r="G140" s="189" t="s">
        <v>181</v>
      </c>
      <c r="H140" s="190">
        <v>4400</v>
      </c>
      <c r="I140" s="191"/>
      <c r="J140" s="192">
        <f>ROUND(I140*H140,2)</f>
        <v>0</v>
      </c>
      <c r="K140" s="188" t="s">
        <v>127</v>
      </c>
      <c r="L140" s="36"/>
      <c r="M140" s="193" t="s">
        <v>1</v>
      </c>
      <c r="N140" s="194" t="s">
        <v>44</v>
      </c>
      <c r="O140" s="64"/>
      <c r="P140" s="195">
        <f>O140*H140</f>
        <v>0</v>
      </c>
      <c r="Q140" s="195">
        <v>0</v>
      </c>
      <c r="R140" s="195">
        <f>Q140*H140</f>
        <v>0</v>
      </c>
      <c r="S140" s="195">
        <v>0.58</v>
      </c>
      <c r="T140" s="196">
        <f>S140*H140</f>
        <v>2552</v>
      </c>
      <c r="AR140" s="197" t="s">
        <v>141</v>
      </c>
      <c r="AT140" s="197" t="s">
        <v>123</v>
      </c>
      <c r="AU140" s="197" t="s">
        <v>83</v>
      </c>
      <c r="AY140" s="15" t="s">
        <v>122</v>
      </c>
      <c r="BE140" s="198">
        <f>IF(N140="základní",J140,0)</f>
        <v>0</v>
      </c>
      <c r="BF140" s="198">
        <f>IF(N140="snížená",J140,0)</f>
        <v>0</v>
      </c>
      <c r="BG140" s="198">
        <f>IF(N140="zákl. přenesená",J140,0)</f>
        <v>0</v>
      </c>
      <c r="BH140" s="198">
        <f>IF(N140="sníž. přenesená",J140,0)</f>
        <v>0</v>
      </c>
      <c r="BI140" s="198">
        <f>IF(N140="nulová",J140,0)</f>
        <v>0</v>
      </c>
      <c r="BJ140" s="15" t="s">
        <v>21</v>
      </c>
      <c r="BK140" s="198">
        <f>ROUND(I140*H140,2)</f>
        <v>0</v>
      </c>
      <c r="BL140" s="15" t="s">
        <v>141</v>
      </c>
      <c r="BM140" s="197" t="s">
        <v>197</v>
      </c>
    </row>
    <row r="141" spans="2:47" s="1" customFormat="1" ht="263.25">
      <c r="B141" s="32"/>
      <c r="C141" s="33"/>
      <c r="D141" s="199" t="s">
        <v>183</v>
      </c>
      <c r="E141" s="33"/>
      <c r="F141" s="200" t="s">
        <v>192</v>
      </c>
      <c r="G141" s="33"/>
      <c r="H141" s="33"/>
      <c r="I141" s="115"/>
      <c r="J141" s="33"/>
      <c r="K141" s="33"/>
      <c r="L141" s="36"/>
      <c r="M141" s="201"/>
      <c r="N141" s="64"/>
      <c r="O141" s="64"/>
      <c r="P141" s="64"/>
      <c r="Q141" s="64"/>
      <c r="R141" s="64"/>
      <c r="S141" s="64"/>
      <c r="T141" s="65"/>
      <c r="AT141" s="15" t="s">
        <v>183</v>
      </c>
      <c r="AU141" s="15" t="s">
        <v>83</v>
      </c>
    </row>
    <row r="142" spans="2:51" s="12" customFormat="1" ht="11.25">
      <c r="B142" s="213"/>
      <c r="C142" s="214"/>
      <c r="D142" s="199" t="s">
        <v>185</v>
      </c>
      <c r="E142" s="215" t="s">
        <v>1</v>
      </c>
      <c r="F142" s="216" t="s">
        <v>198</v>
      </c>
      <c r="G142" s="214"/>
      <c r="H142" s="215" t="s">
        <v>1</v>
      </c>
      <c r="I142" s="217"/>
      <c r="J142" s="214"/>
      <c r="K142" s="214"/>
      <c r="L142" s="218"/>
      <c r="M142" s="219"/>
      <c r="N142" s="220"/>
      <c r="O142" s="220"/>
      <c r="P142" s="220"/>
      <c r="Q142" s="220"/>
      <c r="R142" s="220"/>
      <c r="S142" s="220"/>
      <c r="T142" s="221"/>
      <c r="AT142" s="222" t="s">
        <v>185</v>
      </c>
      <c r="AU142" s="222" t="s">
        <v>83</v>
      </c>
      <c r="AV142" s="12" t="s">
        <v>21</v>
      </c>
      <c r="AW142" s="12" t="s">
        <v>187</v>
      </c>
      <c r="AX142" s="12" t="s">
        <v>79</v>
      </c>
      <c r="AY142" s="222" t="s">
        <v>122</v>
      </c>
    </row>
    <row r="143" spans="2:51" s="13" customFormat="1" ht="11.25">
      <c r="B143" s="223"/>
      <c r="C143" s="224"/>
      <c r="D143" s="199" t="s">
        <v>185</v>
      </c>
      <c r="E143" s="225" t="s">
        <v>1</v>
      </c>
      <c r="F143" s="226" t="s">
        <v>199</v>
      </c>
      <c r="G143" s="224"/>
      <c r="H143" s="227">
        <v>4400</v>
      </c>
      <c r="I143" s="228"/>
      <c r="J143" s="224"/>
      <c r="K143" s="224"/>
      <c r="L143" s="229"/>
      <c r="M143" s="230"/>
      <c r="N143" s="231"/>
      <c r="O143" s="231"/>
      <c r="P143" s="231"/>
      <c r="Q143" s="231"/>
      <c r="R143" s="231"/>
      <c r="S143" s="231"/>
      <c r="T143" s="232"/>
      <c r="AT143" s="233" t="s">
        <v>185</v>
      </c>
      <c r="AU143" s="233" t="s">
        <v>83</v>
      </c>
      <c r="AV143" s="13" t="s">
        <v>83</v>
      </c>
      <c r="AW143" s="13" t="s">
        <v>187</v>
      </c>
      <c r="AX143" s="13" t="s">
        <v>79</v>
      </c>
      <c r="AY143" s="233" t="s">
        <v>122</v>
      </c>
    </row>
    <row r="144" spans="2:65" s="1" customFormat="1" ht="48" customHeight="1">
      <c r="B144" s="32"/>
      <c r="C144" s="186" t="s">
        <v>141</v>
      </c>
      <c r="D144" s="186" t="s">
        <v>123</v>
      </c>
      <c r="E144" s="187" t="s">
        <v>200</v>
      </c>
      <c r="F144" s="188" t="s">
        <v>201</v>
      </c>
      <c r="G144" s="189" t="s">
        <v>181</v>
      </c>
      <c r="H144" s="190">
        <v>20310</v>
      </c>
      <c r="I144" s="191"/>
      <c r="J144" s="192">
        <f>ROUND(I144*H144,2)</f>
        <v>0</v>
      </c>
      <c r="K144" s="188" t="s">
        <v>127</v>
      </c>
      <c r="L144" s="36"/>
      <c r="M144" s="193" t="s">
        <v>1</v>
      </c>
      <c r="N144" s="194" t="s">
        <v>44</v>
      </c>
      <c r="O144" s="64"/>
      <c r="P144" s="195">
        <f>O144*H144</f>
        <v>0</v>
      </c>
      <c r="Q144" s="195">
        <v>3E-05</v>
      </c>
      <c r="R144" s="195">
        <f>Q144*H144</f>
        <v>0.6093000000000001</v>
      </c>
      <c r="S144" s="195">
        <v>0.077</v>
      </c>
      <c r="T144" s="196">
        <f>S144*H144</f>
        <v>1563.87</v>
      </c>
      <c r="AR144" s="197" t="s">
        <v>141</v>
      </c>
      <c r="AT144" s="197" t="s">
        <v>123</v>
      </c>
      <c r="AU144" s="197" t="s">
        <v>83</v>
      </c>
      <c r="AY144" s="15" t="s">
        <v>122</v>
      </c>
      <c r="BE144" s="198">
        <f>IF(N144="základní",J144,0)</f>
        <v>0</v>
      </c>
      <c r="BF144" s="198">
        <f>IF(N144="snížená",J144,0)</f>
        <v>0</v>
      </c>
      <c r="BG144" s="198">
        <f>IF(N144="zákl. přenesená",J144,0)</f>
        <v>0</v>
      </c>
      <c r="BH144" s="198">
        <f>IF(N144="sníž. přenesená",J144,0)</f>
        <v>0</v>
      </c>
      <c r="BI144" s="198">
        <f>IF(N144="nulová",J144,0)</f>
        <v>0</v>
      </c>
      <c r="BJ144" s="15" t="s">
        <v>21</v>
      </c>
      <c r="BK144" s="198">
        <f>ROUND(I144*H144,2)</f>
        <v>0</v>
      </c>
      <c r="BL144" s="15" t="s">
        <v>141</v>
      </c>
      <c r="BM144" s="197" t="s">
        <v>202</v>
      </c>
    </row>
    <row r="145" spans="2:47" s="1" customFormat="1" ht="224.25">
      <c r="B145" s="32"/>
      <c r="C145" s="33"/>
      <c r="D145" s="199" t="s">
        <v>183</v>
      </c>
      <c r="E145" s="33"/>
      <c r="F145" s="200" t="s">
        <v>203</v>
      </c>
      <c r="G145" s="33"/>
      <c r="H145" s="33"/>
      <c r="I145" s="115"/>
      <c r="J145" s="33"/>
      <c r="K145" s="33"/>
      <c r="L145" s="36"/>
      <c r="M145" s="201"/>
      <c r="N145" s="64"/>
      <c r="O145" s="64"/>
      <c r="P145" s="64"/>
      <c r="Q145" s="64"/>
      <c r="R145" s="64"/>
      <c r="S145" s="64"/>
      <c r="T145" s="65"/>
      <c r="AT145" s="15" t="s">
        <v>183</v>
      </c>
      <c r="AU145" s="15" t="s">
        <v>83</v>
      </c>
    </row>
    <row r="146" spans="2:47" s="1" customFormat="1" ht="78">
      <c r="B146" s="32"/>
      <c r="C146" s="33"/>
      <c r="D146" s="199" t="s">
        <v>134</v>
      </c>
      <c r="E146" s="33"/>
      <c r="F146" s="200" t="s">
        <v>204</v>
      </c>
      <c r="G146" s="33"/>
      <c r="H146" s="33"/>
      <c r="I146" s="115"/>
      <c r="J146" s="33"/>
      <c r="K146" s="33"/>
      <c r="L146" s="36"/>
      <c r="M146" s="201"/>
      <c r="N146" s="64"/>
      <c r="O146" s="64"/>
      <c r="P146" s="64"/>
      <c r="Q146" s="64"/>
      <c r="R146" s="64"/>
      <c r="S146" s="64"/>
      <c r="T146" s="65"/>
      <c r="AT146" s="15" t="s">
        <v>134</v>
      </c>
      <c r="AU146" s="15" t="s">
        <v>83</v>
      </c>
    </row>
    <row r="147" spans="2:51" s="12" customFormat="1" ht="11.25">
      <c r="B147" s="213"/>
      <c r="C147" s="214"/>
      <c r="D147" s="199" t="s">
        <v>185</v>
      </c>
      <c r="E147" s="215" t="s">
        <v>1</v>
      </c>
      <c r="F147" s="216" t="s">
        <v>205</v>
      </c>
      <c r="G147" s="214"/>
      <c r="H147" s="215" t="s">
        <v>1</v>
      </c>
      <c r="I147" s="217"/>
      <c r="J147" s="214"/>
      <c r="K147" s="214"/>
      <c r="L147" s="218"/>
      <c r="M147" s="219"/>
      <c r="N147" s="220"/>
      <c r="O147" s="220"/>
      <c r="P147" s="220"/>
      <c r="Q147" s="220"/>
      <c r="R147" s="220"/>
      <c r="S147" s="220"/>
      <c r="T147" s="221"/>
      <c r="AT147" s="222" t="s">
        <v>185</v>
      </c>
      <c r="AU147" s="222" t="s">
        <v>83</v>
      </c>
      <c r="AV147" s="12" t="s">
        <v>21</v>
      </c>
      <c r="AW147" s="12" t="s">
        <v>187</v>
      </c>
      <c r="AX147" s="12" t="s">
        <v>79</v>
      </c>
      <c r="AY147" s="222" t="s">
        <v>122</v>
      </c>
    </row>
    <row r="148" spans="2:51" s="13" customFormat="1" ht="11.25">
      <c r="B148" s="223"/>
      <c r="C148" s="224"/>
      <c r="D148" s="199" t="s">
        <v>185</v>
      </c>
      <c r="E148" s="225" t="s">
        <v>1</v>
      </c>
      <c r="F148" s="226" t="s">
        <v>206</v>
      </c>
      <c r="G148" s="224"/>
      <c r="H148" s="227">
        <v>20310</v>
      </c>
      <c r="I148" s="228"/>
      <c r="J148" s="224"/>
      <c r="K148" s="224"/>
      <c r="L148" s="229"/>
      <c r="M148" s="230"/>
      <c r="N148" s="231"/>
      <c r="O148" s="231"/>
      <c r="P148" s="231"/>
      <c r="Q148" s="231"/>
      <c r="R148" s="231"/>
      <c r="S148" s="231"/>
      <c r="T148" s="232"/>
      <c r="AT148" s="233" t="s">
        <v>185</v>
      </c>
      <c r="AU148" s="233" t="s">
        <v>83</v>
      </c>
      <c r="AV148" s="13" t="s">
        <v>83</v>
      </c>
      <c r="AW148" s="13" t="s">
        <v>187</v>
      </c>
      <c r="AX148" s="13" t="s">
        <v>79</v>
      </c>
      <c r="AY148" s="233" t="s">
        <v>122</v>
      </c>
    </row>
    <row r="149" spans="2:65" s="1" customFormat="1" ht="48" customHeight="1">
      <c r="B149" s="32"/>
      <c r="C149" s="186" t="s">
        <v>145</v>
      </c>
      <c r="D149" s="186" t="s">
        <v>123</v>
      </c>
      <c r="E149" s="187" t="s">
        <v>207</v>
      </c>
      <c r="F149" s="188" t="s">
        <v>208</v>
      </c>
      <c r="G149" s="189" t="s">
        <v>181</v>
      </c>
      <c r="H149" s="190">
        <v>7582</v>
      </c>
      <c r="I149" s="191"/>
      <c r="J149" s="192">
        <f>ROUND(I149*H149,2)</f>
        <v>0</v>
      </c>
      <c r="K149" s="188" t="s">
        <v>127</v>
      </c>
      <c r="L149" s="36"/>
      <c r="M149" s="193" t="s">
        <v>1</v>
      </c>
      <c r="N149" s="194" t="s">
        <v>44</v>
      </c>
      <c r="O149" s="64"/>
      <c r="P149" s="195">
        <f>O149*H149</f>
        <v>0</v>
      </c>
      <c r="Q149" s="195">
        <v>5E-05</v>
      </c>
      <c r="R149" s="195">
        <f>Q149*H149</f>
        <v>0.3791</v>
      </c>
      <c r="S149" s="195">
        <v>0.128</v>
      </c>
      <c r="T149" s="196">
        <f>S149*H149</f>
        <v>970.496</v>
      </c>
      <c r="AR149" s="197" t="s">
        <v>141</v>
      </c>
      <c r="AT149" s="197" t="s">
        <v>123</v>
      </c>
      <c r="AU149" s="197" t="s">
        <v>83</v>
      </c>
      <c r="AY149" s="15" t="s">
        <v>122</v>
      </c>
      <c r="BE149" s="198">
        <f>IF(N149="základní",J149,0)</f>
        <v>0</v>
      </c>
      <c r="BF149" s="198">
        <f>IF(N149="snížená",J149,0)</f>
        <v>0</v>
      </c>
      <c r="BG149" s="198">
        <f>IF(N149="zákl. přenesená",J149,0)</f>
        <v>0</v>
      </c>
      <c r="BH149" s="198">
        <f>IF(N149="sníž. přenesená",J149,0)</f>
        <v>0</v>
      </c>
      <c r="BI149" s="198">
        <f>IF(N149="nulová",J149,0)</f>
        <v>0</v>
      </c>
      <c r="BJ149" s="15" t="s">
        <v>21</v>
      </c>
      <c r="BK149" s="198">
        <f>ROUND(I149*H149,2)</f>
        <v>0</v>
      </c>
      <c r="BL149" s="15" t="s">
        <v>141</v>
      </c>
      <c r="BM149" s="197" t="s">
        <v>209</v>
      </c>
    </row>
    <row r="150" spans="2:47" s="1" customFormat="1" ht="224.25">
      <c r="B150" s="32"/>
      <c r="C150" s="33"/>
      <c r="D150" s="199" t="s">
        <v>183</v>
      </c>
      <c r="E150" s="33"/>
      <c r="F150" s="200" t="s">
        <v>203</v>
      </c>
      <c r="G150" s="33"/>
      <c r="H150" s="33"/>
      <c r="I150" s="115"/>
      <c r="J150" s="33"/>
      <c r="K150" s="33"/>
      <c r="L150" s="36"/>
      <c r="M150" s="201"/>
      <c r="N150" s="64"/>
      <c r="O150" s="64"/>
      <c r="P150" s="64"/>
      <c r="Q150" s="64"/>
      <c r="R150" s="64"/>
      <c r="S150" s="64"/>
      <c r="T150" s="65"/>
      <c r="AT150" s="15" t="s">
        <v>183</v>
      </c>
      <c r="AU150" s="15" t="s">
        <v>83</v>
      </c>
    </row>
    <row r="151" spans="2:47" s="1" customFormat="1" ht="78">
      <c r="B151" s="32"/>
      <c r="C151" s="33"/>
      <c r="D151" s="199" t="s">
        <v>134</v>
      </c>
      <c r="E151" s="33"/>
      <c r="F151" s="200" t="s">
        <v>204</v>
      </c>
      <c r="G151" s="33"/>
      <c r="H151" s="33"/>
      <c r="I151" s="115"/>
      <c r="J151" s="33"/>
      <c r="K151" s="33"/>
      <c r="L151" s="36"/>
      <c r="M151" s="201"/>
      <c r="N151" s="64"/>
      <c r="O151" s="64"/>
      <c r="P151" s="64"/>
      <c r="Q151" s="64"/>
      <c r="R151" s="64"/>
      <c r="S151" s="64"/>
      <c r="T151" s="65"/>
      <c r="AT151" s="15" t="s">
        <v>134</v>
      </c>
      <c r="AU151" s="15" t="s">
        <v>83</v>
      </c>
    </row>
    <row r="152" spans="2:51" s="12" customFormat="1" ht="11.25">
      <c r="B152" s="213"/>
      <c r="C152" s="214"/>
      <c r="D152" s="199" t="s">
        <v>185</v>
      </c>
      <c r="E152" s="215" t="s">
        <v>1</v>
      </c>
      <c r="F152" s="216" t="s">
        <v>198</v>
      </c>
      <c r="G152" s="214"/>
      <c r="H152" s="215" t="s">
        <v>1</v>
      </c>
      <c r="I152" s="217"/>
      <c r="J152" s="214"/>
      <c r="K152" s="214"/>
      <c r="L152" s="218"/>
      <c r="M152" s="219"/>
      <c r="N152" s="220"/>
      <c r="O152" s="220"/>
      <c r="P152" s="220"/>
      <c r="Q152" s="220"/>
      <c r="R152" s="220"/>
      <c r="S152" s="220"/>
      <c r="T152" s="221"/>
      <c r="AT152" s="222" t="s">
        <v>185</v>
      </c>
      <c r="AU152" s="222" t="s">
        <v>83</v>
      </c>
      <c r="AV152" s="12" t="s">
        <v>21</v>
      </c>
      <c r="AW152" s="12" t="s">
        <v>187</v>
      </c>
      <c r="AX152" s="12" t="s">
        <v>79</v>
      </c>
      <c r="AY152" s="222" t="s">
        <v>122</v>
      </c>
    </row>
    <row r="153" spans="2:51" s="13" customFormat="1" ht="11.25">
      <c r="B153" s="223"/>
      <c r="C153" s="224"/>
      <c r="D153" s="199" t="s">
        <v>185</v>
      </c>
      <c r="E153" s="225" t="s">
        <v>1</v>
      </c>
      <c r="F153" s="226" t="s">
        <v>199</v>
      </c>
      <c r="G153" s="224"/>
      <c r="H153" s="227">
        <v>4400</v>
      </c>
      <c r="I153" s="228"/>
      <c r="J153" s="224"/>
      <c r="K153" s="224"/>
      <c r="L153" s="229"/>
      <c r="M153" s="230"/>
      <c r="N153" s="231"/>
      <c r="O153" s="231"/>
      <c r="P153" s="231"/>
      <c r="Q153" s="231"/>
      <c r="R153" s="231"/>
      <c r="S153" s="231"/>
      <c r="T153" s="232"/>
      <c r="AT153" s="233" t="s">
        <v>185</v>
      </c>
      <c r="AU153" s="233" t="s">
        <v>83</v>
      </c>
      <c r="AV153" s="13" t="s">
        <v>83</v>
      </c>
      <c r="AW153" s="13" t="s">
        <v>187</v>
      </c>
      <c r="AX153" s="13" t="s">
        <v>79</v>
      </c>
      <c r="AY153" s="233" t="s">
        <v>122</v>
      </c>
    </row>
    <row r="154" spans="2:51" s="12" customFormat="1" ht="11.25">
      <c r="B154" s="213"/>
      <c r="C154" s="214"/>
      <c r="D154" s="199" t="s">
        <v>185</v>
      </c>
      <c r="E154" s="215" t="s">
        <v>1</v>
      </c>
      <c r="F154" s="216" t="s">
        <v>210</v>
      </c>
      <c r="G154" s="214"/>
      <c r="H154" s="215" t="s">
        <v>1</v>
      </c>
      <c r="I154" s="217"/>
      <c r="J154" s="214"/>
      <c r="K154" s="214"/>
      <c r="L154" s="218"/>
      <c r="M154" s="219"/>
      <c r="N154" s="220"/>
      <c r="O154" s="220"/>
      <c r="P154" s="220"/>
      <c r="Q154" s="220"/>
      <c r="R154" s="220"/>
      <c r="S154" s="220"/>
      <c r="T154" s="221"/>
      <c r="AT154" s="222" t="s">
        <v>185</v>
      </c>
      <c r="AU154" s="222" t="s">
        <v>83</v>
      </c>
      <c r="AV154" s="12" t="s">
        <v>21</v>
      </c>
      <c r="AW154" s="12" t="s">
        <v>187</v>
      </c>
      <c r="AX154" s="12" t="s">
        <v>79</v>
      </c>
      <c r="AY154" s="222" t="s">
        <v>122</v>
      </c>
    </row>
    <row r="155" spans="2:51" s="13" customFormat="1" ht="11.25">
      <c r="B155" s="223"/>
      <c r="C155" s="224"/>
      <c r="D155" s="199" t="s">
        <v>185</v>
      </c>
      <c r="E155" s="225" t="s">
        <v>1</v>
      </c>
      <c r="F155" s="226" t="s">
        <v>211</v>
      </c>
      <c r="G155" s="224"/>
      <c r="H155" s="227">
        <v>3182</v>
      </c>
      <c r="I155" s="228"/>
      <c r="J155" s="224"/>
      <c r="K155" s="224"/>
      <c r="L155" s="229"/>
      <c r="M155" s="230"/>
      <c r="N155" s="231"/>
      <c r="O155" s="231"/>
      <c r="P155" s="231"/>
      <c r="Q155" s="231"/>
      <c r="R155" s="231"/>
      <c r="S155" s="231"/>
      <c r="T155" s="232"/>
      <c r="AT155" s="233" t="s">
        <v>185</v>
      </c>
      <c r="AU155" s="233" t="s">
        <v>83</v>
      </c>
      <c r="AV155" s="13" t="s">
        <v>83</v>
      </c>
      <c r="AW155" s="13" t="s">
        <v>187</v>
      </c>
      <c r="AX155" s="13" t="s">
        <v>79</v>
      </c>
      <c r="AY155" s="233" t="s">
        <v>122</v>
      </c>
    </row>
    <row r="156" spans="2:65" s="1" customFormat="1" ht="48" customHeight="1">
      <c r="B156" s="32"/>
      <c r="C156" s="186" t="s">
        <v>149</v>
      </c>
      <c r="D156" s="186" t="s">
        <v>123</v>
      </c>
      <c r="E156" s="187" t="s">
        <v>212</v>
      </c>
      <c r="F156" s="188" t="s">
        <v>213</v>
      </c>
      <c r="G156" s="189" t="s">
        <v>181</v>
      </c>
      <c r="H156" s="190">
        <v>215</v>
      </c>
      <c r="I156" s="191"/>
      <c r="J156" s="192">
        <f>ROUND(I156*H156,2)</f>
        <v>0</v>
      </c>
      <c r="K156" s="188" t="s">
        <v>127</v>
      </c>
      <c r="L156" s="36"/>
      <c r="M156" s="193" t="s">
        <v>1</v>
      </c>
      <c r="N156" s="194" t="s">
        <v>44</v>
      </c>
      <c r="O156" s="64"/>
      <c r="P156" s="195">
        <f>O156*H156</f>
        <v>0</v>
      </c>
      <c r="Q156" s="195">
        <v>9E-05</v>
      </c>
      <c r="R156" s="195">
        <f>Q156*H156</f>
        <v>0.019350000000000003</v>
      </c>
      <c r="S156" s="195">
        <v>0.256</v>
      </c>
      <c r="T156" s="196">
        <f>S156*H156</f>
        <v>55.04</v>
      </c>
      <c r="AR156" s="197" t="s">
        <v>141</v>
      </c>
      <c r="AT156" s="197" t="s">
        <v>123</v>
      </c>
      <c r="AU156" s="197" t="s">
        <v>83</v>
      </c>
      <c r="AY156" s="15" t="s">
        <v>122</v>
      </c>
      <c r="BE156" s="198">
        <f>IF(N156="základní",J156,0)</f>
        <v>0</v>
      </c>
      <c r="BF156" s="198">
        <f>IF(N156="snížená",J156,0)</f>
        <v>0</v>
      </c>
      <c r="BG156" s="198">
        <f>IF(N156="zákl. přenesená",J156,0)</f>
        <v>0</v>
      </c>
      <c r="BH156" s="198">
        <f>IF(N156="sníž. přenesená",J156,0)</f>
        <v>0</v>
      </c>
      <c r="BI156" s="198">
        <f>IF(N156="nulová",J156,0)</f>
        <v>0</v>
      </c>
      <c r="BJ156" s="15" t="s">
        <v>21</v>
      </c>
      <c r="BK156" s="198">
        <f>ROUND(I156*H156,2)</f>
        <v>0</v>
      </c>
      <c r="BL156" s="15" t="s">
        <v>141</v>
      </c>
      <c r="BM156" s="197" t="s">
        <v>214</v>
      </c>
    </row>
    <row r="157" spans="2:47" s="1" customFormat="1" ht="224.25">
      <c r="B157" s="32"/>
      <c r="C157" s="33"/>
      <c r="D157" s="199" t="s">
        <v>183</v>
      </c>
      <c r="E157" s="33"/>
      <c r="F157" s="200" t="s">
        <v>203</v>
      </c>
      <c r="G157" s="33"/>
      <c r="H157" s="33"/>
      <c r="I157" s="115"/>
      <c r="J157" s="33"/>
      <c r="K157" s="33"/>
      <c r="L157" s="36"/>
      <c r="M157" s="201"/>
      <c r="N157" s="64"/>
      <c r="O157" s="64"/>
      <c r="P157" s="64"/>
      <c r="Q157" s="64"/>
      <c r="R157" s="64"/>
      <c r="S157" s="64"/>
      <c r="T157" s="65"/>
      <c r="AT157" s="15" t="s">
        <v>183</v>
      </c>
      <c r="AU157" s="15" t="s">
        <v>83</v>
      </c>
    </row>
    <row r="158" spans="2:47" s="1" customFormat="1" ht="78">
      <c r="B158" s="32"/>
      <c r="C158" s="33"/>
      <c r="D158" s="199" t="s">
        <v>134</v>
      </c>
      <c r="E158" s="33"/>
      <c r="F158" s="200" t="s">
        <v>204</v>
      </c>
      <c r="G158" s="33"/>
      <c r="H158" s="33"/>
      <c r="I158" s="115"/>
      <c r="J158" s="33"/>
      <c r="K158" s="33"/>
      <c r="L158" s="36"/>
      <c r="M158" s="201"/>
      <c r="N158" s="64"/>
      <c r="O158" s="64"/>
      <c r="P158" s="64"/>
      <c r="Q158" s="64"/>
      <c r="R158" s="64"/>
      <c r="S158" s="64"/>
      <c r="T158" s="65"/>
      <c r="AT158" s="15" t="s">
        <v>134</v>
      </c>
      <c r="AU158" s="15" t="s">
        <v>83</v>
      </c>
    </row>
    <row r="159" spans="2:51" s="12" customFormat="1" ht="11.25">
      <c r="B159" s="213"/>
      <c r="C159" s="214"/>
      <c r="D159" s="199" t="s">
        <v>185</v>
      </c>
      <c r="E159" s="215" t="s">
        <v>1</v>
      </c>
      <c r="F159" s="216" t="s">
        <v>215</v>
      </c>
      <c r="G159" s="214"/>
      <c r="H159" s="215" t="s">
        <v>1</v>
      </c>
      <c r="I159" s="217"/>
      <c r="J159" s="214"/>
      <c r="K159" s="214"/>
      <c r="L159" s="218"/>
      <c r="M159" s="219"/>
      <c r="N159" s="220"/>
      <c r="O159" s="220"/>
      <c r="P159" s="220"/>
      <c r="Q159" s="220"/>
      <c r="R159" s="220"/>
      <c r="S159" s="220"/>
      <c r="T159" s="221"/>
      <c r="AT159" s="222" t="s">
        <v>185</v>
      </c>
      <c r="AU159" s="222" t="s">
        <v>83</v>
      </c>
      <c r="AV159" s="12" t="s">
        <v>21</v>
      </c>
      <c r="AW159" s="12" t="s">
        <v>187</v>
      </c>
      <c r="AX159" s="12" t="s">
        <v>79</v>
      </c>
      <c r="AY159" s="222" t="s">
        <v>122</v>
      </c>
    </row>
    <row r="160" spans="2:51" s="13" customFormat="1" ht="11.25">
      <c r="B160" s="223"/>
      <c r="C160" s="224"/>
      <c r="D160" s="199" t="s">
        <v>185</v>
      </c>
      <c r="E160" s="225" t="s">
        <v>1</v>
      </c>
      <c r="F160" s="226" t="s">
        <v>194</v>
      </c>
      <c r="G160" s="224"/>
      <c r="H160" s="227">
        <v>215</v>
      </c>
      <c r="I160" s="228"/>
      <c r="J160" s="224"/>
      <c r="K160" s="224"/>
      <c r="L160" s="229"/>
      <c r="M160" s="230"/>
      <c r="N160" s="231"/>
      <c r="O160" s="231"/>
      <c r="P160" s="231"/>
      <c r="Q160" s="231"/>
      <c r="R160" s="231"/>
      <c r="S160" s="231"/>
      <c r="T160" s="232"/>
      <c r="AT160" s="233" t="s">
        <v>185</v>
      </c>
      <c r="AU160" s="233" t="s">
        <v>83</v>
      </c>
      <c r="AV160" s="13" t="s">
        <v>83</v>
      </c>
      <c r="AW160" s="13" t="s">
        <v>187</v>
      </c>
      <c r="AX160" s="13" t="s">
        <v>79</v>
      </c>
      <c r="AY160" s="233" t="s">
        <v>122</v>
      </c>
    </row>
    <row r="161" spans="2:65" s="1" customFormat="1" ht="24" customHeight="1">
      <c r="B161" s="32"/>
      <c r="C161" s="186" t="s">
        <v>153</v>
      </c>
      <c r="D161" s="186" t="s">
        <v>123</v>
      </c>
      <c r="E161" s="187" t="s">
        <v>216</v>
      </c>
      <c r="F161" s="188" t="s">
        <v>217</v>
      </c>
      <c r="G161" s="189" t="s">
        <v>218</v>
      </c>
      <c r="H161" s="190">
        <v>880</v>
      </c>
      <c r="I161" s="191"/>
      <c r="J161" s="192">
        <f>ROUND(I161*H161,2)</f>
        <v>0</v>
      </c>
      <c r="K161" s="188" t="s">
        <v>127</v>
      </c>
      <c r="L161" s="36"/>
      <c r="M161" s="193" t="s">
        <v>1</v>
      </c>
      <c r="N161" s="194" t="s">
        <v>44</v>
      </c>
      <c r="O161" s="64"/>
      <c r="P161" s="195">
        <f>O161*H161</f>
        <v>0</v>
      </c>
      <c r="Q161" s="195">
        <v>0</v>
      </c>
      <c r="R161" s="195">
        <f>Q161*H161</f>
        <v>0</v>
      </c>
      <c r="S161" s="195">
        <v>0</v>
      </c>
      <c r="T161" s="196">
        <f>S161*H161</f>
        <v>0</v>
      </c>
      <c r="AR161" s="197" t="s">
        <v>141</v>
      </c>
      <c r="AT161" s="197" t="s">
        <v>123</v>
      </c>
      <c r="AU161" s="197" t="s">
        <v>83</v>
      </c>
      <c r="AY161" s="15" t="s">
        <v>122</v>
      </c>
      <c r="BE161" s="198">
        <f>IF(N161="základní",J161,0)</f>
        <v>0</v>
      </c>
      <c r="BF161" s="198">
        <f>IF(N161="snížená",J161,0)</f>
        <v>0</v>
      </c>
      <c r="BG161" s="198">
        <f>IF(N161="zákl. přenesená",J161,0)</f>
        <v>0</v>
      </c>
      <c r="BH161" s="198">
        <f>IF(N161="sníž. přenesená",J161,0)</f>
        <v>0</v>
      </c>
      <c r="BI161" s="198">
        <f>IF(N161="nulová",J161,0)</f>
        <v>0</v>
      </c>
      <c r="BJ161" s="15" t="s">
        <v>21</v>
      </c>
      <c r="BK161" s="198">
        <f>ROUND(I161*H161,2)</f>
        <v>0</v>
      </c>
      <c r="BL161" s="15" t="s">
        <v>141</v>
      </c>
      <c r="BM161" s="197" t="s">
        <v>219</v>
      </c>
    </row>
    <row r="162" spans="2:47" s="1" customFormat="1" ht="282.75">
      <c r="B162" s="32"/>
      <c r="C162" s="33"/>
      <c r="D162" s="199" t="s">
        <v>183</v>
      </c>
      <c r="E162" s="33"/>
      <c r="F162" s="200" t="s">
        <v>220</v>
      </c>
      <c r="G162" s="33"/>
      <c r="H162" s="33"/>
      <c r="I162" s="115"/>
      <c r="J162" s="33"/>
      <c r="K162" s="33"/>
      <c r="L162" s="36"/>
      <c r="M162" s="201"/>
      <c r="N162" s="64"/>
      <c r="O162" s="64"/>
      <c r="P162" s="64"/>
      <c r="Q162" s="64"/>
      <c r="R162" s="64"/>
      <c r="S162" s="64"/>
      <c r="T162" s="65"/>
      <c r="AT162" s="15" t="s">
        <v>183</v>
      </c>
      <c r="AU162" s="15" t="s">
        <v>83</v>
      </c>
    </row>
    <row r="163" spans="2:51" s="12" customFormat="1" ht="11.25">
      <c r="B163" s="213"/>
      <c r="C163" s="214"/>
      <c r="D163" s="199" t="s">
        <v>185</v>
      </c>
      <c r="E163" s="215" t="s">
        <v>1</v>
      </c>
      <c r="F163" s="216" t="s">
        <v>198</v>
      </c>
      <c r="G163" s="214"/>
      <c r="H163" s="215" t="s">
        <v>1</v>
      </c>
      <c r="I163" s="217"/>
      <c r="J163" s="214"/>
      <c r="K163" s="214"/>
      <c r="L163" s="218"/>
      <c r="M163" s="219"/>
      <c r="N163" s="220"/>
      <c r="O163" s="220"/>
      <c r="P163" s="220"/>
      <c r="Q163" s="220"/>
      <c r="R163" s="220"/>
      <c r="S163" s="220"/>
      <c r="T163" s="221"/>
      <c r="AT163" s="222" t="s">
        <v>185</v>
      </c>
      <c r="AU163" s="222" t="s">
        <v>83</v>
      </c>
      <c r="AV163" s="12" t="s">
        <v>21</v>
      </c>
      <c r="AW163" s="12" t="s">
        <v>187</v>
      </c>
      <c r="AX163" s="12" t="s">
        <v>79</v>
      </c>
      <c r="AY163" s="222" t="s">
        <v>122</v>
      </c>
    </row>
    <row r="164" spans="2:51" s="13" customFormat="1" ht="11.25">
      <c r="B164" s="223"/>
      <c r="C164" s="224"/>
      <c r="D164" s="199" t="s">
        <v>185</v>
      </c>
      <c r="E164" s="225" t="s">
        <v>1</v>
      </c>
      <c r="F164" s="226" t="s">
        <v>221</v>
      </c>
      <c r="G164" s="224"/>
      <c r="H164" s="227">
        <v>880</v>
      </c>
      <c r="I164" s="228"/>
      <c r="J164" s="224"/>
      <c r="K164" s="224"/>
      <c r="L164" s="229"/>
      <c r="M164" s="230"/>
      <c r="N164" s="231"/>
      <c r="O164" s="231"/>
      <c r="P164" s="231"/>
      <c r="Q164" s="231"/>
      <c r="R164" s="231"/>
      <c r="S164" s="231"/>
      <c r="T164" s="232"/>
      <c r="AT164" s="233" t="s">
        <v>185</v>
      </c>
      <c r="AU164" s="233" t="s">
        <v>83</v>
      </c>
      <c r="AV164" s="13" t="s">
        <v>83</v>
      </c>
      <c r="AW164" s="13" t="s">
        <v>187</v>
      </c>
      <c r="AX164" s="13" t="s">
        <v>79</v>
      </c>
      <c r="AY164" s="233" t="s">
        <v>122</v>
      </c>
    </row>
    <row r="165" spans="2:65" s="1" customFormat="1" ht="24" customHeight="1">
      <c r="B165" s="32"/>
      <c r="C165" s="186" t="s">
        <v>157</v>
      </c>
      <c r="D165" s="186" t="s">
        <v>123</v>
      </c>
      <c r="E165" s="187" t="s">
        <v>222</v>
      </c>
      <c r="F165" s="188" t="s">
        <v>223</v>
      </c>
      <c r="G165" s="189" t="s">
        <v>218</v>
      </c>
      <c r="H165" s="190">
        <v>1464.05</v>
      </c>
      <c r="I165" s="191"/>
      <c r="J165" s="192">
        <f>ROUND(I165*H165,2)</f>
        <v>0</v>
      </c>
      <c r="K165" s="188" t="s">
        <v>1</v>
      </c>
      <c r="L165" s="36"/>
      <c r="M165" s="193" t="s">
        <v>1</v>
      </c>
      <c r="N165" s="194" t="s">
        <v>44</v>
      </c>
      <c r="O165" s="64"/>
      <c r="P165" s="195">
        <f>O165*H165</f>
        <v>0</v>
      </c>
      <c r="Q165" s="195">
        <v>0</v>
      </c>
      <c r="R165" s="195">
        <f>Q165*H165</f>
        <v>0</v>
      </c>
      <c r="S165" s="195">
        <v>0</v>
      </c>
      <c r="T165" s="196">
        <f>S165*H165</f>
        <v>0</v>
      </c>
      <c r="AR165" s="197" t="s">
        <v>141</v>
      </c>
      <c r="AT165" s="197" t="s">
        <v>123</v>
      </c>
      <c r="AU165" s="197" t="s">
        <v>83</v>
      </c>
      <c r="AY165" s="15" t="s">
        <v>122</v>
      </c>
      <c r="BE165" s="198">
        <f>IF(N165="základní",J165,0)</f>
        <v>0</v>
      </c>
      <c r="BF165" s="198">
        <f>IF(N165="snížená",J165,0)</f>
        <v>0</v>
      </c>
      <c r="BG165" s="198">
        <f>IF(N165="zákl. přenesená",J165,0)</f>
        <v>0</v>
      </c>
      <c r="BH165" s="198">
        <f>IF(N165="sníž. přenesená",J165,0)</f>
        <v>0</v>
      </c>
      <c r="BI165" s="198">
        <f>IF(N165="nulová",J165,0)</f>
        <v>0</v>
      </c>
      <c r="BJ165" s="15" t="s">
        <v>21</v>
      </c>
      <c r="BK165" s="198">
        <f>ROUND(I165*H165,2)</f>
        <v>0</v>
      </c>
      <c r="BL165" s="15" t="s">
        <v>141</v>
      </c>
      <c r="BM165" s="197" t="s">
        <v>224</v>
      </c>
    </row>
    <row r="166" spans="2:51" s="13" customFormat="1" ht="11.25">
      <c r="B166" s="223"/>
      <c r="C166" s="224"/>
      <c r="D166" s="199" t="s">
        <v>185</v>
      </c>
      <c r="E166" s="225" t="s">
        <v>1</v>
      </c>
      <c r="F166" s="226" t="s">
        <v>225</v>
      </c>
      <c r="G166" s="224"/>
      <c r="H166" s="227">
        <v>1464.05</v>
      </c>
      <c r="I166" s="228"/>
      <c r="J166" s="224"/>
      <c r="K166" s="224"/>
      <c r="L166" s="229"/>
      <c r="M166" s="230"/>
      <c r="N166" s="231"/>
      <c r="O166" s="231"/>
      <c r="P166" s="231"/>
      <c r="Q166" s="231"/>
      <c r="R166" s="231"/>
      <c r="S166" s="231"/>
      <c r="T166" s="232"/>
      <c r="AT166" s="233" t="s">
        <v>185</v>
      </c>
      <c r="AU166" s="233" t="s">
        <v>83</v>
      </c>
      <c r="AV166" s="13" t="s">
        <v>83</v>
      </c>
      <c r="AW166" s="13" t="s">
        <v>187</v>
      </c>
      <c r="AX166" s="13" t="s">
        <v>79</v>
      </c>
      <c r="AY166" s="233" t="s">
        <v>122</v>
      </c>
    </row>
    <row r="167" spans="2:65" s="1" customFormat="1" ht="36" customHeight="1">
      <c r="B167" s="32"/>
      <c r="C167" s="186" t="s">
        <v>161</v>
      </c>
      <c r="D167" s="186" t="s">
        <v>123</v>
      </c>
      <c r="E167" s="187" t="s">
        <v>226</v>
      </c>
      <c r="F167" s="188" t="s">
        <v>227</v>
      </c>
      <c r="G167" s="189" t="s">
        <v>218</v>
      </c>
      <c r="H167" s="190">
        <v>311.5</v>
      </c>
      <c r="I167" s="191"/>
      <c r="J167" s="192">
        <f>ROUND(I167*H167,2)</f>
        <v>0</v>
      </c>
      <c r="K167" s="188" t="s">
        <v>127</v>
      </c>
      <c r="L167" s="36"/>
      <c r="M167" s="193" t="s">
        <v>1</v>
      </c>
      <c r="N167" s="194" t="s">
        <v>44</v>
      </c>
      <c r="O167" s="64"/>
      <c r="P167" s="195">
        <f>O167*H167</f>
        <v>0</v>
      </c>
      <c r="Q167" s="195">
        <v>0</v>
      </c>
      <c r="R167" s="195">
        <f>Q167*H167</f>
        <v>0</v>
      </c>
      <c r="S167" s="195">
        <v>0</v>
      </c>
      <c r="T167" s="196">
        <f>S167*H167</f>
        <v>0</v>
      </c>
      <c r="AR167" s="197" t="s">
        <v>141</v>
      </c>
      <c r="AT167" s="197" t="s">
        <v>123</v>
      </c>
      <c r="AU167" s="197" t="s">
        <v>83</v>
      </c>
      <c r="AY167" s="15" t="s">
        <v>122</v>
      </c>
      <c r="BE167" s="198">
        <f>IF(N167="základní",J167,0)</f>
        <v>0</v>
      </c>
      <c r="BF167" s="198">
        <f>IF(N167="snížená",J167,0)</f>
        <v>0</v>
      </c>
      <c r="BG167" s="198">
        <f>IF(N167="zákl. přenesená",J167,0)</f>
        <v>0</v>
      </c>
      <c r="BH167" s="198">
        <f>IF(N167="sníž. přenesená",J167,0)</f>
        <v>0</v>
      </c>
      <c r="BI167" s="198">
        <f>IF(N167="nulová",J167,0)</f>
        <v>0</v>
      </c>
      <c r="BJ167" s="15" t="s">
        <v>21</v>
      </c>
      <c r="BK167" s="198">
        <f>ROUND(I167*H167,2)</f>
        <v>0</v>
      </c>
      <c r="BL167" s="15" t="s">
        <v>141</v>
      </c>
      <c r="BM167" s="197" t="s">
        <v>228</v>
      </c>
    </row>
    <row r="168" spans="2:47" s="1" customFormat="1" ht="87.75">
      <c r="B168" s="32"/>
      <c r="C168" s="33"/>
      <c r="D168" s="199" t="s">
        <v>183</v>
      </c>
      <c r="E168" s="33"/>
      <c r="F168" s="200" t="s">
        <v>229</v>
      </c>
      <c r="G168" s="33"/>
      <c r="H168" s="33"/>
      <c r="I168" s="115"/>
      <c r="J168" s="33"/>
      <c r="K168" s="33"/>
      <c r="L168" s="36"/>
      <c r="M168" s="201"/>
      <c r="N168" s="64"/>
      <c r="O168" s="64"/>
      <c r="P168" s="64"/>
      <c r="Q168" s="64"/>
      <c r="R168" s="64"/>
      <c r="S168" s="64"/>
      <c r="T168" s="65"/>
      <c r="AT168" s="15" t="s">
        <v>183</v>
      </c>
      <c r="AU168" s="15" t="s">
        <v>83</v>
      </c>
    </row>
    <row r="169" spans="2:51" s="12" customFormat="1" ht="11.25">
      <c r="B169" s="213"/>
      <c r="C169" s="214"/>
      <c r="D169" s="199" t="s">
        <v>185</v>
      </c>
      <c r="E169" s="215" t="s">
        <v>1</v>
      </c>
      <c r="F169" s="216" t="s">
        <v>230</v>
      </c>
      <c r="G169" s="214"/>
      <c r="H169" s="215" t="s">
        <v>1</v>
      </c>
      <c r="I169" s="217"/>
      <c r="J169" s="214"/>
      <c r="K169" s="214"/>
      <c r="L169" s="218"/>
      <c r="M169" s="219"/>
      <c r="N169" s="220"/>
      <c r="O169" s="220"/>
      <c r="P169" s="220"/>
      <c r="Q169" s="220"/>
      <c r="R169" s="220"/>
      <c r="S169" s="220"/>
      <c r="T169" s="221"/>
      <c r="AT169" s="222" t="s">
        <v>185</v>
      </c>
      <c r="AU169" s="222" t="s">
        <v>83</v>
      </c>
      <c r="AV169" s="12" t="s">
        <v>21</v>
      </c>
      <c r="AW169" s="12" t="s">
        <v>187</v>
      </c>
      <c r="AX169" s="12" t="s">
        <v>79</v>
      </c>
      <c r="AY169" s="222" t="s">
        <v>122</v>
      </c>
    </row>
    <row r="170" spans="2:51" s="13" customFormat="1" ht="11.25">
      <c r="B170" s="223"/>
      <c r="C170" s="224"/>
      <c r="D170" s="199" t="s">
        <v>185</v>
      </c>
      <c r="E170" s="225" t="s">
        <v>1</v>
      </c>
      <c r="F170" s="226" t="s">
        <v>231</v>
      </c>
      <c r="G170" s="224"/>
      <c r="H170" s="227">
        <v>311.5</v>
      </c>
      <c r="I170" s="228"/>
      <c r="J170" s="224"/>
      <c r="K170" s="224"/>
      <c r="L170" s="229"/>
      <c r="M170" s="230"/>
      <c r="N170" s="231"/>
      <c r="O170" s="231"/>
      <c r="P170" s="231"/>
      <c r="Q170" s="231"/>
      <c r="R170" s="231"/>
      <c r="S170" s="231"/>
      <c r="T170" s="232"/>
      <c r="AT170" s="233" t="s">
        <v>185</v>
      </c>
      <c r="AU170" s="233" t="s">
        <v>83</v>
      </c>
      <c r="AV170" s="13" t="s">
        <v>83</v>
      </c>
      <c r="AW170" s="13" t="s">
        <v>187</v>
      </c>
      <c r="AX170" s="13" t="s">
        <v>79</v>
      </c>
      <c r="AY170" s="233" t="s">
        <v>122</v>
      </c>
    </row>
    <row r="171" spans="2:65" s="1" customFormat="1" ht="48" customHeight="1">
      <c r="B171" s="32"/>
      <c r="C171" s="186" t="s">
        <v>26</v>
      </c>
      <c r="D171" s="186" t="s">
        <v>123</v>
      </c>
      <c r="E171" s="187" t="s">
        <v>232</v>
      </c>
      <c r="F171" s="188" t="s">
        <v>233</v>
      </c>
      <c r="G171" s="189" t="s">
        <v>218</v>
      </c>
      <c r="H171" s="190">
        <v>2655.55</v>
      </c>
      <c r="I171" s="191"/>
      <c r="J171" s="192">
        <f>ROUND(I171*H171,2)</f>
        <v>0</v>
      </c>
      <c r="K171" s="188" t="s">
        <v>1</v>
      </c>
      <c r="L171" s="36"/>
      <c r="M171" s="193" t="s">
        <v>1</v>
      </c>
      <c r="N171" s="194" t="s">
        <v>44</v>
      </c>
      <c r="O171" s="64"/>
      <c r="P171" s="195">
        <f>O171*H171</f>
        <v>0</v>
      </c>
      <c r="Q171" s="195">
        <v>0</v>
      </c>
      <c r="R171" s="195">
        <f>Q171*H171</f>
        <v>0</v>
      </c>
      <c r="S171" s="195">
        <v>0</v>
      </c>
      <c r="T171" s="196">
        <f>S171*H171</f>
        <v>0</v>
      </c>
      <c r="AR171" s="197" t="s">
        <v>141</v>
      </c>
      <c r="AT171" s="197" t="s">
        <v>123</v>
      </c>
      <c r="AU171" s="197" t="s">
        <v>83</v>
      </c>
      <c r="AY171" s="15" t="s">
        <v>122</v>
      </c>
      <c r="BE171" s="198">
        <f>IF(N171="základní",J171,0)</f>
        <v>0</v>
      </c>
      <c r="BF171" s="198">
        <f>IF(N171="snížená",J171,0)</f>
        <v>0</v>
      </c>
      <c r="BG171" s="198">
        <f>IF(N171="zákl. přenesená",J171,0)</f>
        <v>0</v>
      </c>
      <c r="BH171" s="198">
        <f>IF(N171="sníž. přenesená",J171,0)</f>
        <v>0</v>
      </c>
      <c r="BI171" s="198">
        <f>IF(N171="nulová",J171,0)</f>
        <v>0</v>
      </c>
      <c r="BJ171" s="15" t="s">
        <v>21</v>
      </c>
      <c r="BK171" s="198">
        <f>ROUND(I171*H171,2)</f>
        <v>0</v>
      </c>
      <c r="BL171" s="15" t="s">
        <v>141</v>
      </c>
      <c r="BM171" s="197" t="s">
        <v>234</v>
      </c>
    </row>
    <row r="172" spans="2:51" s="12" customFormat="1" ht="11.25">
      <c r="B172" s="213"/>
      <c r="C172" s="214"/>
      <c r="D172" s="199" t="s">
        <v>185</v>
      </c>
      <c r="E172" s="215" t="s">
        <v>1</v>
      </c>
      <c r="F172" s="216" t="s">
        <v>198</v>
      </c>
      <c r="G172" s="214"/>
      <c r="H172" s="215" t="s">
        <v>1</v>
      </c>
      <c r="I172" s="217"/>
      <c r="J172" s="214"/>
      <c r="K172" s="214"/>
      <c r="L172" s="218"/>
      <c r="M172" s="219"/>
      <c r="N172" s="220"/>
      <c r="O172" s="220"/>
      <c r="P172" s="220"/>
      <c r="Q172" s="220"/>
      <c r="R172" s="220"/>
      <c r="S172" s="220"/>
      <c r="T172" s="221"/>
      <c r="AT172" s="222" t="s">
        <v>185</v>
      </c>
      <c r="AU172" s="222" t="s">
        <v>83</v>
      </c>
      <c r="AV172" s="12" t="s">
        <v>21</v>
      </c>
      <c r="AW172" s="12" t="s">
        <v>187</v>
      </c>
      <c r="AX172" s="12" t="s">
        <v>79</v>
      </c>
      <c r="AY172" s="222" t="s">
        <v>122</v>
      </c>
    </row>
    <row r="173" spans="2:51" s="13" customFormat="1" ht="11.25">
      <c r="B173" s="223"/>
      <c r="C173" s="224"/>
      <c r="D173" s="199" t="s">
        <v>185</v>
      </c>
      <c r="E173" s="225" t="s">
        <v>1</v>
      </c>
      <c r="F173" s="226" t="s">
        <v>221</v>
      </c>
      <c r="G173" s="224"/>
      <c r="H173" s="227">
        <v>880</v>
      </c>
      <c r="I173" s="228"/>
      <c r="J173" s="224"/>
      <c r="K173" s="224"/>
      <c r="L173" s="229"/>
      <c r="M173" s="230"/>
      <c r="N173" s="231"/>
      <c r="O173" s="231"/>
      <c r="P173" s="231"/>
      <c r="Q173" s="231"/>
      <c r="R173" s="231"/>
      <c r="S173" s="231"/>
      <c r="T173" s="232"/>
      <c r="AT173" s="233" t="s">
        <v>185</v>
      </c>
      <c r="AU173" s="233" t="s">
        <v>83</v>
      </c>
      <c r="AV173" s="13" t="s">
        <v>83</v>
      </c>
      <c r="AW173" s="13" t="s">
        <v>187</v>
      </c>
      <c r="AX173" s="13" t="s">
        <v>79</v>
      </c>
      <c r="AY173" s="233" t="s">
        <v>122</v>
      </c>
    </row>
    <row r="174" spans="2:51" s="12" customFormat="1" ht="11.25">
      <c r="B174" s="213"/>
      <c r="C174" s="214"/>
      <c r="D174" s="199" t="s">
        <v>185</v>
      </c>
      <c r="E174" s="215" t="s">
        <v>1</v>
      </c>
      <c r="F174" s="216" t="s">
        <v>235</v>
      </c>
      <c r="G174" s="214"/>
      <c r="H174" s="215" t="s">
        <v>1</v>
      </c>
      <c r="I174" s="217"/>
      <c r="J174" s="214"/>
      <c r="K174" s="214"/>
      <c r="L174" s="218"/>
      <c r="M174" s="219"/>
      <c r="N174" s="220"/>
      <c r="O174" s="220"/>
      <c r="P174" s="220"/>
      <c r="Q174" s="220"/>
      <c r="R174" s="220"/>
      <c r="S174" s="220"/>
      <c r="T174" s="221"/>
      <c r="AT174" s="222" t="s">
        <v>185</v>
      </c>
      <c r="AU174" s="222" t="s">
        <v>83</v>
      </c>
      <c r="AV174" s="12" t="s">
        <v>21</v>
      </c>
      <c r="AW174" s="12" t="s">
        <v>187</v>
      </c>
      <c r="AX174" s="12" t="s">
        <v>79</v>
      </c>
      <c r="AY174" s="222" t="s">
        <v>122</v>
      </c>
    </row>
    <row r="175" spans="2:51" s="13" customFormat="1" ht="11.25">
      <c r="B175" s="223"/>
      <c r="C175" s="224"/>
      <c r="D175" s="199" t="s">
        <v>185</v>
      </c>
      <c r="E175" s="225" t="s">
        <v>1</v>
      </c>
      <c r="F175" s="226" t="s">
        <v>236</v>
      </c>
      <c r="G175" s="224"/>
      <c r="H175" s="227">
        <v>1464.05</v>
      </c>
      <c r="I175" s="228"/>
      <c r="J175" s="224"/>
      <c r="K175" s="224"/>
      <c r="L175" s="229"/>
      <c r="M175" s="230"/>
      <c r="N175" s="231"/>
      <c r="O175" s="231"/>
      <c r="P175" s="231"/>
      <c r="Q175" s="231"/>
      <c r="R175" s="231"/>
      <c r="S175" s="231"/>
      <c r="T175" s="232"/>
      <c r="AT175" s="233" t="s">
        <v>185</v>
      </c>
      <c r="AU175" s="233" t="s">
        <v>83</v>
      </c>
      <c r="AV175" s="13" t="s">
        <v>83</v>
      </c>
      <c r="AW175" s="13" t="s">
        <v>187</v>
      </c>
      <c r="AX175" s="13" t="s">
        <v>79</v>
      </c>
      <c r="AY175" s="233" t="s">
        <v>122</v>
      </c>
    </row>
    <row r="176" spans="2:51" s="12" customFormat="1" ht="11.25">
      <c r="B176" s="213"/>
      <c r="C176" s="214"/>
      <c r="D176" s="199" t="s">
        <v>185</v>
      </c>
      <c r="E176" s="215" t="s">
        <v>1</v>
      </c>
      <c r="F176" s="216" t="s">
        <v>237</v>
      </c>
      <c r="G176" s="214"/>
      <c r="H176" s="215" t="s">
        <v>1</v>
      </c>
      <c r="I176" s="217"/>
      <c r="J176" s="214"/>
      <c r="K176" s="214"/>
      <c r="L176" s="218"/>
      <c r="M176" s="219"/>
      <c r="N176" s="220"/>
      <c r="O176" s="220"/>
      <c r="P176" s="220"/>
      <c r="Q176" s="220"/>
      <c r="R176" s="220"/>
      <c r="S176" s="220"/>
      <c r="T176" s="221"/>
      <c r="AT176" s="222" t="s">
        <v>185</v>
      </c>
      <c r="AU176" s="222" t="s">
        <v>83</v>
      </c>
      <c r="AV176" s="12" t="s">
        <v>21</v>
      </c>
      <c r="AW176" s="12" t="s">
        <v>187</v>
      </c>
      <c r="AX176" s="12" t="s">
        <v>79</v>
      </c>
      <c r="AY176" s="222" t="s">
        <v>122</v>
      </c>
    </row>
    <row r="177" spans="2:51" s="13" customFormat="1" ht="11.25">
      <c r="B177" s="223"/>
      <c r="C177" s="224"/>
      <c r="D177" s="199" t="s">
        <v>185</v>
      </c>
      <c r="E177" s="225" t="s">
        <v>1</v>
      </c>
      <c r="F177" s="226" t="s">
        <v>238</v>
      </c>
      <c r="G177" s="224"/>
      <c r="H177" s="227">
        <v>311.5</v>
      </c>
      <c r="I177" s="228"/>
      <c r="J177" s="224"/>
      <c r="K177" s="224"/>
      <c r="L177" s="229"/>
      <c r="M177" s="230"/>
      <c r="N177" s="231"/>
      <c r="O177" s="231"/>
      <c r="P177" s="231"/>
      <c r="Q177" s="231"/>
      <c r="R177" s="231"/>
      <c r="S177" s="231"/>
      <c r="T177" s="232"/>
      <c r="AT177" s="233" t="s">
        <v>185</v>
      </c>
      <c r="AU177" s="233" t="s">
        <v>83</v>
      </c>
      <c r="AV177" s="13" t="s">
        <v>83</v>
      </c>
      <c r="AW177" s="13" t="s">
        <v>187</v>
      </c>
      <c r="AX177" s="13" t="s">
        <v>79</v>
      </c>
      <c r="AY177" s="233" t="s">
        <v>122</v>
      </c>
    </row>
    <row r="178" spans="2:65" s="1" customFormat="1" ht="24" customHeight="1">
      <c r="B178" s="32"/>
      <c r="C178" s="186" t="s">
        <v>239</v>
      </c>
      <c r="D178" s="186" t="s">
        <v>123</v>
      </c>
      <c r="E178" s="187" t="s">
        <v>240</v>
      </c>
      <c r="F178" s="188" t="s">
        <v>241</v>
      </c>
      <c r="G178" s="189" t="s">
        <v>242</v>
      </c>
      <c r="H178" s="190">
        <v>1672</v>
      </c>
      <c r="I178" s="191"/>
      <c r="J178" s="192">
        <f>ROUND(I178*H178,2)</f>
        <v>0</v>
      </c>
      <c r="K178" s="188" t="s">
        <v>127</v>
      </c>
      <c r="L178" s="36"/>
      <c r="M178" s="193" t="s">
        <v>1</v>
      </c>
      <c r="N178" s="194" t="s">
        <v>44</v>
      </c>
      <c r="O178" s="64"/>
      <c r="P178" s="195">
        <f>O178*H178</f>
        <v>0</v>
      </c>
      <c r="Q178" s="195">
        <v>0</v>
      </c>
      <c r="R178" s="195">
        <f>Q178*H178</f>
        <v>0</v>
      </c>
      <c r="S178" s="195">
        <v>0</v>
      </c>
      <c r="T178" s="196">
        <f>S178*H178</f>
        <v>0</v>
      </c>
      <c r="AR178" s="197" t="s">
        <v>141</v>
      </c>
      <c r="AT178" s="197" t="s">
        <v>123</v>
      </c>
      <c r="AU178" s="197" t="s">
        <v>83</v>
      </c>
      <c r="AY178" s="15" t="s">
        <v>122</v>
      </c>
      <c r="BE178" s="198">
        <f>IF(N178="základní",J178,0)</f>
        <v>0</v>
      </c>
      <c r="BF178" s="198">
        <f>IF(N178="snížená",J178,0)</f>
        <v>0</v>
      </c>
      <c r="BG178" s="198">
        <f>IF(N178="zákl. přenesená",J178,0)</f>
        <v>0</v>
      </c>
      <c r="BH178" s="198">
        <f>IF(N178="sníž. přenesená",J178,0)</f>
        <v>0</v>
      </c>
      <c r="BI178" s="198">
        <f>IF(N178="nulová",J178,0)</f>
        <v>0</v>
      </c>
      <c r="BJ178" s="15" t="s">
        <v>21</v>
      </c>
      <c r="BK178" s="198">
        <f>ROUND(I178*H178,2)</f>
        <v>0</v>
      </c>
      <c r="BL178" s="15" t="s">
        <v>141</v>
      </c>
      <c r="BM178" s="197" t="s">
        <v>243</v>
      </c>
    </row>
    <row r="179" spans="2:47" s="1" customFormat="1" ht="292.5">
      <c r="B179" s="32"/>
      <c r="C179" s="33"/>
      <c r="D179" s="199" t="s">
        <v>183</v>
      </c>
      <c r="E179" s="33"/>
      <c r="F179" s="200" t="s">
        <v>244</v>
      </c>
      <c r="G179" s="33"/>
      <c r="H179" s="33"/>
      <c r="I179" s="115"/>
      <c r="J179" s="33"/>
      <c r="K179" s="33"/>
      <c r="L179" s="36"/>
      <c r="M179" s="201"/>
      <c r="N179" s="64"/>
      <c r="O179" s="64"/>
      <c r="P179" s="64"/>
      <c r="Q179" s="64"/>
      <c r="R179" s="64"/>
      <c r="S179" s="64"/>
      <c r="T179" s="65"/>
      <c r="AT179" s="15" t="s">
        <v>183</v>
      </c>
      <c r="AU179" s="15" t="s">
        <v>83</v>
      </c>
    </row>
    <row r="180" spans="2:51" s="12" customFormat="1" ht="11.25">
      <c r="B180" s="213"/>
      <c r="C180" s="214"/>
      <c r="D180" s="199" t="s">
        <v>185</v>
      </c>
      <c r="E180" s="215" t="s">
        <v>1</v>
      </c>
      <c r="F180" s="216" t="s">
        <v>198</v>
      </c>
      <c r="G180" s="214"/>
      <c r="H180" s="215" t="s">
        <v>1</v>
      </c>
      <c r="I180" s="217"/>
      <c r="J180" s="214"/>
      <c r="K180" s="214"/>
      <c r="L180" s="218"/>
      <c r="M180" s="219"/>
      <c r="N180" s="220"/>
      <c r="O180" s="220"/>
      <c r="P180" s="220"/>
      <c r="Q180" s="220"/>
      <c r="R180" s="220"/>
      <c r="S180" s="220"/>
      <c r="T180" s="221"/>
      <c r="AT180" s="222" t="s">
        <v>185</v>
      </c>
      <c r="AU180" s="222" t="s">
        <v>83</v>
      </c>
      <c r="AV180" s="12" t="s">
        <v>21</v>
      </c>
      <c r="AW180" s="12" t="s">
        <v>187</v>
      </c>
      <c r="AX180" s="12" t="s">
        <v>79</v>
      </c>
      <c r="AY180" s="222" t="s">
        <v>122</v>
      </c>
    </row>
    <row r="181" spans="2:51" s="13" customFormat="1" ht="11.25">
      <c r="B181" s="223"/>
      <c r="C181" s="224"/>
      <c r="D181" s="199" t="s">
        <v>185</v>
      </c>
      <c r="E181" s="225" t="s">
        <v>1</v>
      </c>
      <c r="F181" s="226" t="s">
        <v>245</v>
      </c>
      <c r="G181" s="224"/>
      <c r="H181" s="227">
        <v>1672</v>
      </c>
      <c r="I181" s="228"/>
      <c r="J181" s="224"/>
      <c r="K181" s="224"/>
      <c r="L181" s="229"/>
      <c r="M181" s="230"/>
      <c r="N181" s="231"/>
      <c r="O181" s="231"/>
      <c r="P181" s="231"/>
      <c r="Q181" s="231"/>
      <c r="R181" s="231"/>
      <c r="S181" s="231"/>
      <c r="T181" s="232"/>
      <c r="AT181" s="233" t="s">
        <v>185</v>
      </c>
      <c r="AU181" s="233" t="s">
        <v>83</v>
      </c>
      <c r="AV181" s="13" t="s">
        <v>83</v>
      </c>
      <c r="AW181" s="13" t="s">
        <v>187</v>
      </c>
      <c r="AX181" s="13" t="s">
        <v>79</v>
      </c>
      <c r="AY181" s="233" t="s">
        <v>122</v>
      </c>
    </row>
    <row r="182" spans="2:65" s="1" customFormat="1" ht="24" customHeight="1">
      <c r="B182" s="32"/>
      <c r="C182" s="186" t="s">
        <v>246</v>
      </c>
      <c r="D182" s="186" t="s">
        <v>123</v>
      </c>
      <c r="E182" s="187" t="s">
        <v>247</v>
      </c>
      <c r="F182" s="188" t="s">
        <v>248</v>
      </c>
      <c r="G182" s="189" t="s">
        <v>242</v>
      </c>
      <c r="H182" s="190">
        <v>2781.695</v>
      </c>
      <c r="I182" s="191"/>
      <c r="J182" s="192">
        <f>ROUND(I182*H182,2)</f>
        <v>0</v>
      </c>
      <c r="K182" s="188" t="s">
        <v>1</v>
      </c>
      <c r="L182" s="36"/>
      <c r="M182" s="193" t="s">
        <v>1</v>
      </c>
      <c r="N182" s="194" t="s">
        <v>44</v>
      </c>
      <c r="O182" s="64"/>
      <c r="P182" s="195">
        <f>O182*H182</f>
        <v>0</v>
      </c>
      <c r="Q182" s="195">
        <v>1</v>
      </c>
      <c r="R182" s="195">
        <f>Q182*H182</f>
        <v>2781.695</v>
      </c>
      <c r="S182" s="195">
        <v>0</v>
      </c>
      <c r="T182" s="196">
        <f>S182*H182</f>
        <v>0</v>
      </c>
      <c r="AR182" s="197" t="s">
        <v>141</v>
      </c>
      <c r="AT182" s="197" t="s">
        <v>123</v>
      </c>
      <c r="AU182" s="197" t="s">
        <v>83</v>
      </c>
      <c r="AY182" s="15" t="s">
        <v>122</v>
      </c>
      <c r="BE182" s="198">
        <f>IF(N182="základní",J182,0)</f>
        <v>0</v>
      </c>
      <c r="BF182" s="198">
        <f>IF(N182="snížená",J182,0)</f>
        <v>0</v>
      </c>
      <c r="BG182" s="198">
        <f>IF(N182="zákl. přenesená",J182,0)</f>
        <v>0</v>
      </c>
      <c r="BH182" s="198">
        <f>IF(N182="sníž. přenesená",J182,0)</f>
        <v>0</v>
      </c>
      <c r="BI182" s="198">
        <f>IF(N182="nulová",J182,0)</f>
        <v>0</v>
      </c>
      <c r="BJ182" s="15" t="s">
        <v>21</v>
      </c>
      <c r="BK182" s="198">
        <f>ROUND(I182*H182,2)</f>
        <v>0</v>
      </c>
      <c r="BL182" s="15" t="s">
        <v>141</v>
      </c>
      <c r="BM182" s="197" t="s">
        <v>249</v>
      </c>
    </row>
    <row r="183" spans="2:51" s="13" customFormat="1" ht="11.25">
      <c r="B183" s="223"/>
      <c r="C183" s="224"/>
      <c r="D183" s="199" t="s">
        <v>185</v>
      </c>
      <c r="E183" s="225" t="s">
        <v>1</v>
      </c>
      <c r="F183" s="226" t="s">
        <v>250</v>
      </c>
      <c r="G183" s="224"/>
      <c r="H183" s="227">
        <v>2781.695</v>
      </c>
      <c r="I183" s="228"/>
      <c r="J183" s="224"/>
      <c r="K183" s="224"/>
      <c r="L183" s="229"/>
      <c r="M183" s="230"/>
      <c r="N183" s="231"/>
      <c r="O183" s="231"/>
      <c r="P183" s="231"/>
      <c r="Q183" s="231"/>
      <c r="R183" s="231"/>
      <c r="S183" s="231"/>
      <c r="T183" s="232"/>
      <c r="AT183" s="233" t="s">
        <v>185</v>
      </c>
      <c r="AU183" s="233" t="s">
        <v>83</v>
      </c>
      <c r="AV183" s="13" t="s">
        <v>83</v>
      </c>
      <c r="AW183" s="13" t="s">
        <v>187</v>
      </c>
      <c r="AX183" s="13" t="s">
        <v>79</v>
      </c>
      <c r="AY183" s="233" t="s">
        <v>122</v>
      </c>
    </row>
    <row r="184" spans="2:65" s="1" customFormat="1" ht="24" customHeight="1">
      <c r="B184" s="32"/>
      <c r="C184" s="186" t="s">
        <v>251</v>
      </c>
      <c r="D184" s="186" t="s">
        <v>123</v>
      </c>
      <c r="E184" s="187" t="s">
        <v>252</v>
      </c>
      <c r="F184" s="188" t="s">
        <v>253</v>
      </c>
      <c r="G184" s="189" t="s">
        <v>242</v>
      </c>
      <c r="H184" s="190">
        <v>591.85</v>
      </c>
      <c r="I184" s="191"/>
      <c r="J184" s="192">
        <f>ROUND(I184*H184,2)</f>
        <v>0</v>
      </c>
      <c r="K184" s="188" t="s">
        <v>1</v>
      </c>
      <c r="L184" s="36"/>
      <c r="M184" s="193" t="s">
        <v>1</v>
      </c>
      <c r="N184" s="194" t="s">
        <v>44</v>
      </c>
      <c r="O184" s="64"/>
      <c r="P184" s="195">
        <f>O184*H184</f>
        <v>0</v>
      </c>
      <c r="Q184" s="195">
        <v>0</v>
      </c>
      <c r="R184" s="195">
        <f>Q184*H184</f>
        <v>0</v>
      </c>
      <c r="S184" s="195">
        <v>0</v>
      </c>
      <c r="T184" s="196">
        <f>S184*H184</f>
        <v>0</v>
      </c>
      <c r="AR184" s="197" t="s">
        <v>141</v>
      </c>
      <c r="AT184" s="197" t="s">
        <v>123</v>
      </c>
      <c r="AU184" s="197" t="s">
        <v>83</v>
      </c>
      <c r="AY184" s="15" t="s">
        <v>122</v>
      </c>
      <c r="BE184" s="198">
        <f>IF(N184="základní",J184,0)</f>
        <v>0</v>
      </c>
      <c r="BF184" s="198">
        <f>IF(N184="snížená",J184,0)</f>
        <v>0</v>
      </c>
      <c r="BG184" s="198">
        <f>IF(N184="zákl. přenesená",J184,0)</f>
        <v>0</v>
      </c>
      <c r="BH184" s="198">
        <f>IF(N184="sníž. přenesená",J184,0)</f>
        <v>0</v>
      </c>
      <c r="BI184" s="198">
        <f>IF(N184="nulová",J184,0)</f>
        <v>0</v>
      </c>
      <c r="BJ184" s="15" t="s">
        <v>21</v>
      </c>
      <c r="BK184" s="198">
        <f>ROUND(I184*H184,2)</f>
        <v>0</v>
      </c>
      <c r="BL184" s="15" t="s">
        <v>141</v>
      </c>
      <c r="BM184" s="197" t="s">
        <v>254</v>
      </c>
    </row>
    <row r="185" spans="2:47" s="1" customFormat="1" ht="292.5">
      <c r="B185" s="32"/>
      <c r="C185" s="33"/>
      <c r="D185" s="199" t="s">
        <v>183</v>
      </c>
      <c r="E185" s="33"/>
      <c r="F185" s="200" t="s">
        <v>244</v>
      </c>
      <c r="G185" s="33"/>
      <c r="H185" s="33"/>
      <c r="I185" s="115"/>
      <c r="J185" s="33"/>
      <c r="K185" s="33"/>
      <c r="L185" s="36"/>
      <c r="M185" s="201"/>
      <c r="N185" s="64"/>
      <c r="O185" s="64"/>
      <c r="P185" s="64"/>
      <c r="Q185" s="64"/>
      <c r="R185" s="64"/>
      <c r="S185" s="64"/>
      <c r="T185" s="65"/>
      <c r="AT185" s="15" t="s">
        <v>183</v>
      </c>
      <c r="AU185" s="15" t="s">
        <v>83</v>
      </c>
    </row>
    <row r="186" spans="2:51" s="12" customFormat="1" ht="11.25">
      <c r="B186" s="213"/>
      <c r="C186" s="214"/>
      <c r="D186" s="199" t="s">
        <v>185</v>
      </c>
      <c r="E186" s="215" t="s">
        <v>1</v>
      </c>
      <c r="F186" s="216" t="s">
        <v>230</v>
      </c>
      <c r="G186" s="214"/>
      <c r="H186" s="215" t="s">
        <v>1</v>
      </c>
      <c r="I186" s="217"/>
      <c r="J186" s="214"/>
      <c r="K186" s="214"/>
      <c r="L186" s="218"/>
      <c r="M186" s="219"/>
      <c r="N186" s="220"/>
      <c r="O186" s="220"/>
      <c r="P186" s="220"/>
      <c r="Q186" s="220"/>
      <c r="R186" s="220"/>
      <c r="S186" s="220"/>
      <c r="T186" s="221"/>
      <c r="AT186" s="222" t="s">
        <v>185</v>
      </c>
      <c r="AU186" s="222" t="s">
        <v>83</v>
      </c>
      <c r="AV186" s="12" t="s">
        <v>21</v>
      </c>
      <c r="AW186" s="12" t="s">
        <v>187</v>
      </c>
      <c r="AX186" s="12" t="s">
        <v>79</v>
      </c>
      <c r="AY186" s="222" t="s">
        <v>122</v>
      </c>
    </row>
    <row r="187" spans="2:51" s="13" customFormat="1" ht="11.25">
      <c r="B187" s="223"/>
      <c r="C187" s="224"/>
      <c r="D187" s="199" t="s">
        <v>185</v>
      </c>
      <c r="E187" s="225" t="s">
        <v>1</v>
      </c>
      <c r="F187" s="226" t="s">
        <v>255</v>
      </c>
      <c r="G187" s="224"/>
      <c r="H187" s="227">
        <v>591.85</v>
      </c>
      <c r="I187" s="228"/>
      <c r="J187" s="224"/>
      <c r="K187" s="224"/>
      <c r="L187" s="229"/>
      <c r="M187" s="230"/>
      <c r="N187" s="231"/>
      <c r="O187" s="231"/>
      <c r="P187" s="231"/>
      <c r="Q187" s="231"/>
      <c r="R187" s="231"/>
      <c r="S187" s="231"/>
      <c r="T187" s="232"/>
      <c r="AT187" s="233" t="s">
        <v>185</v>
      </c>
      <c r="AU187" s="233" t="s">
        <v>83</v>
      </c>
      <c r="AV187" s="13" t="s">
        <v>83</v>
      </c>
      <c r="AW187" s="13" t="s">
        <v>187</v>
      </c>
      <c r="AX187" s="13" t="s">
        <v>79</v>
      </c>
      <c r="AY187" s="233" t="s">
        <v>122</v>
      </c>
    </row>
    <row r="188" spans="2:65" s="1" customFormat="1" ht="36" customHeight="1">
      <c r="B188" s="32"/>
      <c r="C188" s="186" t="s">
        <v>256</v>
      </c>
      <c r="D188" s="186" t="s">
        <v>123</v>
      </c>
      <c r="E188" s="187" t="s">
        <v>257</v>
      </c>
      <c r="F188" s="188" t="s">
        <v>258</v>
      </c>
      <c r="G188" s="189" t="s">
        <v>218</v>
      </c>
      <c r="H188" s="190">
        <v>880</v>
      </c>
      <c r="I188" s="191"/>
      <c r="J188" s="192">
        <f>ROUND(I188*H188,2)</f>
        <v>0</v>
      </c>
      <c r="K188" s="188" t="s">
        <v>127</v>
      </c>
      <c r="L188" s="36"/>
      <c r="M188" s="193" t="s">
        <v>1</v>
      </c>
      <c r="N188" s="194" t="s">
        <v>44</v>
      </c>
      <c r="O188" s="64"/>
      <c r="P188" s="195">
        <f>O188*H188</f>
        <v>0</v>
      </c>
      <c r="Q188" s="195">
        <v>0</v>
      </c>
      <c r="R188" s="195">
        <f>Q188*H188</f>
        <v>0</v>
      </c>
      <c r="S188" s="195">
        <v>0</v>
      </c>
      <c r="T188" s="196">
        <f>S188*H188</f>
        <v>0</v>
      </c>
      <c r="AR188" s="197" t="s">
        <v>141</v>
      </c>
      <c r="AT188" s="197" t="s">
        <v>123</v>
      </c>
      <c r="AU188" s="197" t="s">
        <v>83</v>
      </c>
      <c r="AY188" s="15" t="s">
        <v>122</v>
      </c>
      <c r="BE188" s="198">
        <f>IF(N188="základní",J188,0)</f>
        <v>0</v>
      </c>
      <c r="BF188" s="198">
        <f>IF(N188="snížená",J188,0)</f>
        <v>0</v>
      </c>
      <c r="BG188" s="198">
        <f>IF(N188="zákl. přenesená",J188,0)</f>
        <v>0</v>
      </c>
      <c r="BH188" s="198">
        <f>IF(N188="sníž. přenesená",J188,0)</f>
        <v>0</v>
      </c>
      <c r="BI188" s="198">
        <f>IF(N188="nulová",J188,0)</f>
        <v>0</v>
      </c>
      <c r="BJ188" s="15" t="s">
        <v>21</v>
      </c>
      <c r="BK188" s="198">
        <f>ROUND(I188*H188,2)</f>
        <v>0</v>
      </c>
      <c r="BL188" s="15" t="s">
        <v>141</v>
      </c>
      <c r="BM188" s="197" t="s">
        <v>259</v>
      </c>
    </row>
    <row r="189" spans="2:47" s="1" customFormat="1" ht="409.5">
      <c r="B189" s="32"/>
      <c r="C189" s="33"/>
      <c r="D189" s="199" t="s">
        <v>183</v>
      </c>
      <c r="E189" s="33"/>
      <c r="F189" s="234" t="s">
        <v>260</v>
      </c>
      <c r="G189" s="33"/>
      <c r="H189" s="33"/>
      <c r="I189" s="115"/>
      <c r="J189" s="33"/>
      <c r="K189" s="33"/>
      <c r="L189" s="36"/>
      <c r="M189" s="201"/>
      <c r="N189" s="64"/>
      <c r="O189" s="64"/>
      <c r="P189" s="64"/>
      <c r="Q189" s="64"/>
      <c r="R189" s="64"/>
      <c r="S189" s="64"/>
      <c r="T189" s="65"/>
      <c r="AT189" s="15" t="s">
        <v>183</v>
      </c>
      <c r="AU189" s="15" t="s">
        <v>83</v>
      </c>
    </row>
    <row r="190" spans="2:51" s="12" customFormat="1" ht="11.25">
      <c r="B190" s="213"/>
      <c r="C190" s="214"/>
      <c r="D190" s="199" t="s">
        <v>185</v>
      </c>
      <c r="E190" s="215" t="s">
        <v>1</v>
      </c>
      <c r="F190" s="216" t="s">
        <v>198</v>
      </c>
      <c r="G190" s="214"/>
      <c r="H190" s="215" t="s">
        <v>1</v>
      </c>
      <c r="I190" s="217"/>
      <c r="J190" s="214"/>
      <c r="K190" s="214"/>
      <c r="L190" s="218"/>
      <c r="M190" s="219"/>
      <c r="N190" s="220"/>
      <c r="O190" s="220"/>
      <c r="P190" s="220"/>
      <c r="Q190" s="220"/>
      <c r="R190" s="220"/>
      <c r="S190" s="220"/>
      <c r="T190" s="221"/>
      <c r="AT190" s="222" t="s">
        <v>185</v>
      </c>
      <c r="AU190" s="222" t="s">
        <v>83</v>
      </c>
      <c r="AV190" s="12" t="s">
        <v>21</v>
      </c>
      <c r="AW190" s="12" t="s">
        <v>187</v>
      </c>
      <c r="AX190" s="12" t="s">
        <v>79</v>
      </c>
      <c r="AY190" s="222" t="s">
        <v>122</v>
      </c>
    </row>
    <row r="191" spans="2:51" s="13" customFormat="1" ht="11.25">
      <c r="B191" s="223"/>
      <c r="C191" s="224"/>
      <c r="D191" s="199" t="s">
        <v>185</v>
      </c>
      <c r="E191" s="225" t="s">
        <v>1</v>
      </c>
      <c r="F191" s="226" t="s">
        <v>221</v>
      </c>
      <c r="G191" s="224"/>
      <c r="H191" s="227">
        <v>880</v>
      </c>
      <c r="I191" s="228"/>
      <c r="J191" s="224"/>
      <c r="K191" s="224"/>
      <c r="L191" s="229"/>
      <c r="M191" s="230"/>
      <c r="N191" s="231"/>
      <c r="O191" s="231"/>
      <c r="P191" s="231"/>
      <c r="Q191" s="231"/>
      <c r="R191" s="231"/>
      <c r="S191" s="231"/>
      <c r="T191" s="232"/>
      <c r="AT191" s="233" t="s">
        <v>185</v>
      </c>
      <c r="AU191" s="233" t="s">
        <v>83</v>
      </c>
      <c r="AV191" s="13" t="s">
        <v>83</v>
      </c>
      <c r="AW191" s="13" t="s">
        <v>187</v>
      </c>
      <c r="AX191" s="13" t="s">
        <v>79</v>
      </c>
      <c r="AY191" s="233" t="s">
        <v>122</v>
      </c>
    </row>
    <row r="192" spans="2:65" s="1" customFormat="1" ht="24" customHeight="1">
      <c r="B192" s="32"/>
      <c r="C192" s="235" t="s">
        <v>8</v>
      </c>
      <c r="D192" s="235" t="s">
        <v>261</v>
      </c>
      <c r="E192" s="236" t="s">
        <v>262</v>
      </c>
      <c r="F192" s="237" t="s">
        <v>263</v>
      </c>
      <c r="G192" s="238" t="s">
        <v>242</v>
      </c>
      <c r="H192" s="239">
        <v>1584</v>
      </c>
      <c r="I192" s="240"/>
      <c r="J192" s="241">
        <f>ROUND(I192*H192,2)</f>
        <v>0</v>
      </c>
      <c r="K192" s="237" t="s">
        <v>127</v>
      </c>
      <c r="L192" s="242"/>
      <c r="M192" s="243" t="s">
        <v>1</v>
      </c>
      <c r="N192" s="244" t="s">
        <v>44</v>
      </c>
      <c r="O192" s="64"/>
      <c r="P192" s="195">
        <f>O192*H192</f>
        <v>0</v>
      </c>
      <c r="Q192" s="195">
        <v>1</v>
      </c>
      <c r="R192" s="195">
        <f>Q192*H192</f>
        <v>1584</v>
      </c>
      <c r="S192" s="195">
        <v>0</v>
      </c>
      <c r="T192" s="196">
        <f>S192*H192</f>
        <v>0</v>
      </c>
      <c r="AR192" s="197" t="s">
        <v>157</v>
      </c>
      <c r="AT192" s="197" t="s">
        <v>261</v>
      </c>
      <c r="AU192" s="197" t="s">
        <v>83</v>
      </c>
      <c r="AY192" s="15" t="s">
        <v>122</v>
      </c>
      <c r="BE192" s="198">
        <f>IF(N192="základní",J192,0)</f>
        <v>0</v>
      </c>
      <c r="BF192" s="198">
        <f>IF(N192="snížená",J192,0)</f>
        <v>0</v>
      </c>
      <c r="BG192" s="198">
        <f>IF(N192="zákl. přenesená",J192,0)</f>
        <v>0</v>
      </c>
      <c r="BH192" s="198">
        <f>IF(N192="sníž. přenesená",J192,0)</f>
        <v>0</v>
      </c>
      <c r="BI192" s="198">
        <f>IF(N192="nulová",J192,0)</f>
        <v>0</v>
      </c>
      <c r="BJ192" s="15" t="s">
        <v>21</v>
      </c>
      <c r="BK192" s="198">
        <f>ROUND(I192*H192,2)</f>
        <v>0</v>
      </c>
      <c r="BL192" s="15" t="s">
        <v>141</v>
      </c>
      <c r="BM192" s="197" t="s">
        <v>264</v>
      </c>
    </row>
    <row r="193" spans="2:51" s="13" customFormat="1" ht="11.25">
      <c r="B193" s="223"/>
      <c r="C193" s="224"/>
      <c r="D193" s="199" t="s">
        <v>185</v>
      </c>
      <c r="E193" s="225" t="s">
        <v>1</v>
      </c>
      <c r="F193" s="226" t="s">
        <v>265</v>
      </c>
      <c r="G193" s="224"/>
      <c r="H193" s="227">
        <v>1584</v>
      </c>
      <c r="I193" s="228"/>
      <c r="J193" s="224"/>
      <c r="K193" s="224"/>
      <c r="L193" s="229"/>
      <c r="M193" s="230"/>
      <c r="N193" s="231"/>
      <c r="O193" s="231"/>
      <c r="P193" s="231"/>
      <c r="Q193" s="231"/>
      <c r="R193" s="231"/>
      <c r="S193" s="231"/>
      <c r="T193" s="232"/>
      <c r="AT193" s="233" t="s">
        <v>185</v>
      </c>
      <c r="AU193" s="233" t="s">
        <v>83</v>
      </c>
      <c r="AV193" s="13" t="s">
        <v>83</v>
      </c>
      <c r="AW193" s="13" t="s">
        <v>187</v>
      </c>
      <c r="AX193" s="13" t="s">
        <v>79</v>
      </c>
      <c r="AY193" s="233" t="s">
        <v>122</v>
      </c>
    </row>
    <row r="194" spans="2:65" s="1" customFormat="1" ht="16.5" customHeight="1">
      <c r="B194" s="32"/>
      <c r="C194" s="186" t="s">
        <v>266</v>
      </c>
      <c r="D194" s="186" t="s">
        <v>123</v>
      </c>
      <c r="E194" s="187" t="s">
        <v>267</v>
      </c>
      <c r="F194" s="188" t="s">
        <v>268</v>
      </c>
      <c r="G194" s="189" t="s">
        <v>181</v>
      </c>
      <c r="H194" s="190">
        <v>4640</v>
      </c>
      <c r="I194" s="191"/>
      <c r="J194" s="192">
        <f>ROUND(I194*H194,2)</f>
        <v>0</v>
      </c>
      <c r="K194" s="188" t="s">
        <v>127</v>
      </c>
      <c r="L194" s="36"/>
      <c r="M194" s="193" t="s">
        <v>1</v>
      </c>
      <c r="N194" s="194" t="s">
        <v>44</v>
      </c>
      <c r="O194" s="64"/>
      <c r="P194" s="195">
        <f>O194*H194</f>
        <v>0</v>
      </c>
      <c r="Q194" s="195">
        <v>0</v>
      </c>
      <c r="R194" s="195">
        <f>Q194*H194</f>
        <v>0</v>
      </c>
      <c r="S194" s="195">
        <v>0</v>
      </c>
      <c r="T194" s="196">
        <f>S194*H194</f>
        <v>0</v>
      </c>
      <c r="AR194" s="197" t="s">
        <v>141</v>
      </c>
      <c r="AT194" s="197" t="s">
        <v>123</v>
      </c>
      <c r="AU194" s="197" t="s">
        <v>83</v>
      </c>
      <c r="AY194" s="15" t="s">
        <v>122</v>
      </c>
      <c r="BE194" s="198">
        <f>IF(N194="základní",J194,0)</f>
        <v>0</v>
      </c>
      <c r="BF194" s="198">
        <f>IF(N194="snížená",J194,0)</f>
        <v>0</v>
      </c>
      <c r="BG194" s="198">
        <f>IF(N194="zákl. přenesená",J194,0)</f>
        <v>0</v>
      </c>
      <c r="BH194" s="198">
        <f>IF(N194="sníž. přenesená",J194,0)</f>
        <v>0</v>
      </c>
      <c r="BI194" s="198">
        <f>IF(N194="nulová",J194,0)</f>
        <v>0</v>
      </c>
      <c r="BJ194" s="15" t="s">
        <v>21</v>
      </c>
      <c r="BK194" s="198">
        <f>ROUND(I194*H194,2)</f>
        <v>0</v>
      </c>
      <c r="BL194" s="15" t="s">
        <v>141</v>
      </c>
      <c r="BM194" s="197" t="s">
        <v>269</v>
      </c>
    </row>
    <row r="195" spans="2:47" s="1" customFormat="1" ht="175.5">
      <c r="B195" s="32"/>
      <c r="C195" s="33"/>
      <c r="D195" s="199" t="s">
        <v>183</v>
      </c>
      <c r="E195" s="33"/>
      <c r="F195" s="200" t="s">
        <v>270</v>
      </c>
      <c r="G195" s="33"/>
      <c r="H195" s="33"/>
      <c r="I195" s="115"/>
      <c r="J195" s="33"/>
      <c r="K195" s="33"/>
      <c r="L195" s="36"/>
      <c r="M195" s="201"/>
      <c r="N195" s="64"/>
      <c r="O195" s="64"/>
      <c r="P195" s="64"/>
      <c r="Q195" s="64"/>
      <c r="R195" s="64"/>
      <c r="S195" s="64"/>
      <c r="T195" s="65"/>
      <c r="AT195" s="15" t="s">
        <v>183</v>
      </c>
      <c r="AU195" s="15" t="s">
        <v>83</v>
      </c>
    </row>
    <row r="196" spans="2:51" s="12" customFormat="1" ht="11.25">
      <c r="B196" s="213"/>
      <c r="C196" s="214"/>
      <c r="D196" s="199" t="s">
        <v>185</v>
      </c>
      <c r="E196" s="215" t="s">
        <v>1</v>
      </c>
      <c r="F196" s="216" t="s">
        <v>198</v>
      </c>
      <c r="G196" s="214"/>
      <c r="H196" s="215" t="s">
        <v>1</v>
      </c>
      <c r="I196" s="217"/>
      <c r="J196" s="214"/>
      <c r="K196" s="214"/>
      <c r="L196" s="218"/>
      <c r="M196" s="219"/>
      <c r="N196" s="220"/>
      <c r="O196" s="220"/>
      <c r="P196" s="220"/>
      <c r="Q196" s="220"/>
      <c r="R196" s="220"/>
      <c r="S196" s="220"/>
      <c r="T196" s="221"/>
      <c r="AT196" s="222" t="s">
        <v>185</v>
      </c>
      <c r="AU196" s="222" t="s">
        <v>83</v>
      </c>
      <c r="AV196" s="12" t="s">
        <v>21</v>
      </c>
      <c r="AW196" s="12" t="s">
        <v>187</v>
      </c>
      <c r="AX196" s="12" t="s">
        <v>79</v>
      </c>
      <c r="AY196" s="222" t="s">
        <v>122</v>
      </c>
    </row>
    <row r="197" spans="2:51" s="13" customFormat="1" ht="11.25">
      <c r="B197" s="223"/>
      <c r="C197" s="224"/>
      <c r="D197" s="199" t="s">
        <v>185</v>
      </c>
      <c r="E197" s="225" t="s">
        <v>1</v>
      </c>
      <c r="F197" s="226" t="s">
        <v>199</v>
      </c>
      <c r="G197" s="224"/>
      <c r="H197" s="227">
        <v>4400</v>
      </c>
      <c r="I197" s="228"/>
      <c r="J197" s="224"/>
      <c r="K197" s="224"/>
      <c r="L197" s="229"/>
      <c r="M197" s="230"/>
      <c r="N197" s="231"/>
      <c r="O197" s="231"/>
      <c r="P197" s="231"/>
      <c r="Q197" s="231"/>
      <c r="R197" s="231"/>
      <c r="S197" s="231"/>
      <c r="T197" s="232"/>
      <c r="AT197" s="233" t="s">
        <v>185</v>
      </c>
      <c r="AU197" s="233" t="s">
        <v>83</v>
      </c>
      <c r="AV197" s="13" t="s">
        <v>83</v>
      </c>
      <c r="AW197" s="13" t="s">
        <v>187</v>
      </c>
      <c r="AX197" s="13" t="s">
        <v>79</v>
      </c>
      <c r="AY197" s="233" t="s">
        <v>122</v>
      </c>
    </row>
    <row r="198" spans="2:51" s="12" customFormat="1" ht="11.25">
      <c r="B198" s="213"/>
      <c r="C198" s="214"/>
      <c r="D198" s="199" t="s">
        <v>185</v>
      </c>
      <c r="E198" s="215" t="s">
        <v>1</v>
      </c>
      <c r="F198" s="216" t="s">
        <v>215</v>
      </c>
      <c r="G198" s="214"/>
      <c r="H198" s="215" t="s">
        <v>1</v>
      </c>
      <c r="I198" s="217"/>
      <c r="J198" s="214"/>
      <c r="K198" s="214"/>
      <c r="L198" s="218"/>
      <c r="M198" s="219"/>
      <c r="N198" s="220"/>
      <c r="O198" s="220"/>
      <c r="P198" s="220"/>
      <c r="Q198" s="220"/>
      <c r="R198" s="220"/>
      <c r="S198" s="220"/>
      <c r="T198" s="221"/>
      <c r="AT198" s="222" t="s">
        <v>185</v>
      </c>
      <c r="AU198" s="222" t="s">
        <v>83</v>
      </c>
      <c r="AV198" s="12" t="s">
        <v>21</v>
      </c>
      <c r="AW198" s="12" t="s">
        <v>187</v>
      </c>
      <c r="AX198" s="12" t="s">
        <v>79</v>
      </c>
      <c r="AY198" s="222" t="s">
        <v>122</v>
      </c>
    </row>
    <row r="199" spans="2:51" s="13" customFormat="1" ht="11.25">
      <c r="B199" s="223"/>
      <c r="C199" s="224"/>
      <c r="D199" s="199" t="s">
        <v>185</v>
      </c>
      <c r="E199" s="225" t="s">
        <v>1</v>
      </c>
      <c r="F199" s="226" t="s">
        <v>194</v>
      </c>
      <c r="G199" s="224"/>
      <c r="H199" s="227">
        <v>215</v>
      </c>
      <c r="I199" s="228"/>
      <c r="J199" s="224"/>
      <c r="K199" s="224"/>
      <c r="L199" s="229"/>
      <c r="M199" s="230"/>
      <c r="N199" s="231"/>
      <c r="O199" s="231"/>
      <c r="P199" s="231"/>
      <c r="Q199" s="231"/>
      <c r="R199" s="231"/>
      <c r="S199" s="231"/>
      <c r="T199" s="232"/>
      <c r="AT199" s="233" t="s">
        <v>185</v>
      </c>
      <c r="AU199" s="233" t="s">
        <v>83</v>
      </c>
      <c r="AV199" s="13" t="s">
        <v>83</v>
      </c>
      <c r="AW199" s="13" t="s">
        <v>187</v>
      </c>
      <c r="AX199" s="13" t="s">
        <v>79</v>
      </c>
      <c r="AY199" s="233" t="s">
        <v>122</v>
      </c>
    </row>
    <row r="200" spans="2:51" s="12" customFormat="1" ht="11.25">
      <c r="B200" s="213"/>
      <c r="C200" s="214"/>
      <c r="D200" s="199" t="s">
        <v>185</v>
      </c>
      <c r="E200" s="215" t="s">
        <v>1</v>
      </c>
      <c r="F200" s="216" t="s">
        <v>271</v>
      </c>
      <c r="G200" s="214"/>
      <c r="H200" s="215" t="s">
        <v>1</v>
      </c>
      <c r="I200" s="217"/>
      <c r="J200" s="214"/>
      <c r="K200" s="214"/>
      <c r="L200" s="218"/>
      <c r="M200" s="219"/>
      <c r="N200" s="220"/>
      <c r="O200" s="220"/>
      <c r="P200" s="220"/>
      <c r="Q200" s="220"/>
      <c r="R200" s="220"/>
      <c r="S200" s="220"/>
      <c r="T200" s="221"/>
      <c r="AT200" s="222" t="s">
        <v>185</v>
      </c>
      <c r="AU200" s="222" t="s">
        <v>83</v>
      </c>
      <c r="AV200" s="12" t="s">
        <v>21</v>
      </c>
      <c r="AW200" s="12" t="s">
        <v>187</v>
      </c>
      <c r="AX200" s="12" t="s">
        <v>79</v>
      </c>
      <c r="AY200" s="222" t="s">
        <v>122</v>
      </c>
    </row>
    <row r="201" spans="2:51" s="13" customFormat="1" ht="11.25">
      <c r="B201" s="223"/>
      <c r="C201" s="224"/>
      <c r="D201" s="199" t="s">
        <v>185</v>
      </c>
      <c r="E201" s="225" t="s">
        <v>1</v>
      </c>
      <c r="F201" s="226" t="s">
        <v>272</v>
      </c>
      <c r="G201" s="224"/>
      <c r="H201" s="227">
        <v>25</v>
      </c>
      <c r="I201" s="228"/>
      <c r="J201" s="224"/>
      <c r="K201" s="224"/>
      <c r="L201" s="229"/>
      <c r="M201" s="230"/>
      <c r="N201" s="231"/>
      <c r="O201" s="231"/>
      <c r="P201" s="231"/>
      <c r="Q201" s="231"/>
      <c r="R201" s="231"/>
      <c r="S201" s="231"/>
      <c r="T201" s="232"/>
      <c r="AT201" s="233" t="s">
        <v>185</v>
      </c>
      <c r="AU201" s="233" t="s">
        <v>83</v>
      </c>
      <c r="AV201" s="13" t="s">
        <v>83</v>
      </c>
      <c r="AW201" s="13" t="s">
        <v>187</v>
      </c>
      <c r="AX201" s="13" t="s">
        <v>79</v>
      </c>
      <c r="AY201" s="233" t="s">
        <v>122</v>
      </c>
    </row>
    <row r="202" spans="2:63" s="10" customFormat="1" ht="22.9" customHeight="1">
      <c r="B202" s="172"/>
      <c r="C202" s="173"/>
      <c r="D202" s="174" t="s">
        <v>78</v>
      </c>
      <c r="E202" s="211" t="s">
        <v>141</v>
      </c>
      <c r="F202" s="211" t="s">
        <v>273</v>
      </c>
      <c r="G202" s="173"/>
      <c r="H202" s="173"/>
      <c r="I202" s="176"/>
      <c r="J202" s="212">
        <f>BK202</f>
        <v>0</v>
      </c>
      <c r="K202" s="173"/>
      <c r="L202" s="178"/>
      <c r="M202" s="179"/>
      <c r="N202" s="180"/>
      <c r="O202" s="180"/>
      <c r="P202" s="181">
        <f>SUM(P203:P208)</f>
        <v>0</v>
      </c>
      <c r="Q202" s="180"/>
      <c r="R202" s="181">
        <f>SUM(R203:R208)</f>
        <v>20.58175</v>
      </c>
      <c r="S202" s="180"/>
      <c r="T202" s="182">
        <f>SUM(T203:T208)</f>
        <v>0</v>
      </c>
      <c r="AR202" s="183" t="s">
        <v>21</v>
      </c>
      <c r="AT202" s="184" t="s">
        <v>78</v>
      </c>
      <c r="AU202" s="184" t="s">
        <v>21</v>
      </c>
      <c r="AY202" s="183" t="s">
        <v>122</v>
      </c>
      <c r="BK202" s="185">
        <f>SUM(BK203:BK208)</f>
        <v>0</v>
      </c>
    </row>
    <row r="203" spans="2:65" s="1" customFormat="1" ht="24" customHeight="1">
      <c r="B203" s="32"/>
      <c r="C203" s="186" t="s">
        <v>274</v>
      </c>
      <c r="D203" s="186" t="s">
        <v>123</v>
      </c>
      <c r="E203" s="187" t="s">
        <v>275</v>
      </c>
      <c r="F203" s="188" t="s">
        <v>276</v>
      </c>
      <c r="G203" s="189" t="s">
        <v>181</v>
      </c>
      <c r="H203" s="190">
        <v>25</v>
      </c>
      <c r="I203" s="191"/>
      <c r="J203" s="192">
        <f>ROUND(I203*H203,2)</f>
        <v>0</v>
      </c>
      <c r="K203" s="188" t="s">
        <v>127</v>
      </c>
      <c r="L203" s="36"/>
      <c r="M203" s="193" t="s">
        <v>1</v>
      </c>
      <c r="N203" s="194" t="s">
        <v>44</v>
      </c>
      <c r="O203" s="64"/>
      <c r="P203" s="195">
        <f>O203*H203</f>
        <v>0</v>
      </c>
      <c r="Q203" s="195">
        <v>0</v>
      </c>
      <c r="R203" s="195">
        <f>Q203*H203</f>
        <v>0</v>
      </c>
      <c r="S203" s="195">
        <v>0</v>
      </c>
      <c r="T203" s="196">
        <f>S203*H203</f>
        <v>0</v>
      </c>
      <c r="AR203" s="197" t="s">
        <v>141</v>
      </c>
      <c r="AT203" s="197" t="s">
        <v>123</v>
      </c>
      <c r="AU203" s="197" t="s">
        <v>83</v>
      </c>
      <c r="AY203" s="15" t="s">
        <v>122</v>
      </c>
      <c r="BE203" s="198">
        <f>IF(N203="základní",J203,0)</f>
        <v>0</v>
      </c>
      <c r="BF203" s="198">
        <f>IF(N203="snížená",J203,0)</f>
        <v>0</v>
      </c>
      <c r="BG203" s="198">
        <f>IF(N203="zákl. přenesená",J203,0)</f>
        <v>0</v>
      </c>
      <c r="BH203" s="198">
        <f>IF(N203="sníž. přenesená",J203,0)</f>
        <v>0</v>
      </c>
      <c r="BI203" s="198">
        <f>IF(N203="nulová",J203,0)</f>
        <v>0</v>
      </c>
      <c r="BJ203" s="15" t="s">
        <v>21</v>
      </c>
      <c r="BK203" s="198">
        <f>ROUND(I203*H203,2)</f>
        <v>0</v>
      </c>
      <c r="BL203" s="15" t="s">
        <v>141</v>
      </c>
      <c r="BM203" s="197" t="s">
        <v>277</v>
      </c>
    </row>
    <row r="204" spans="2:47" s="1" customFormat="1" ht="107.25">
      <c r="B204" s="32"/>
      <c r="C204" s="33"/>
      <c r="D204" s="199" t="s">
        <v>183</v>
      </c>
      <c r="E204" s="33"/>
      <c r="F204" s="200" t="s">
        <v>278</v>
      </c>
      <c r="G204" s="33"/>
      <c r="H204" s="33"/>
      <c r="I204" s="115"/>
      <c r="J204" s="33"/>
      <c r="K204" s="33"/>
      <c r="L204" s="36"/>
      <c r="M204" s="201"/>
      <c r="N204" s="64"/>
      <c r="O204" s="64"/>
      <c r="P204" s="64"/>
      <c r="Q204" s="64"/>
      <c r="R204" s="64"/>
      <c r="S204" s="64"/>
      <c r="T204" s="65"/>
      <c r="AT204" s="15" t="s">
        <v>183</v>
      </c>
      <c r="AU204" s="15" t="s">
        <v>83</v>
      </c>
    </row>
    <row r="205" spans="2:51" s="12" customFormat="1" ht="11.25">
      <c r="B205" s="213"/>
      <c r="C205" s="214"/>
      <c r="D205" s="199" t="s">
        <v>185</v>
      </c>
      <c r="E205" s="215" t="s">
        <v>1</v>
      </c>
      <c r="F205" s="216" t="s">
        <v>186</v>
      </c>
      <c r="G205" s="214"/>
      <c r="H205" s="215" t="s">
        <v>1</v>
      </c>
      <c r="I205" s="217"/>
      <c r="J205" s="214"/>
      <c r="K205" s="214"/>
      <c r="L205" s="218"/>
      <c r="M205" s="219"/>
      <c r="N205" s="220"/>
      <c r="O205" s="220"/>
      <c r="P205" s="220"/>
      <c r="Q205" s="220"/>
      <c r="R205" s="220"/>
      <c r="S205" s="220"/>
      <c r="T205" s="221"/>
      <c r="AT205" s="222" t="s">
        <v>185</v>
      </c>
      <c r="AU205" s="222" t="s">
        <v>83</v>
      </c>
      <c r="AV205" s="12" t="s">
        <v>21</v>
      </c>
      <c r="AW205" s="12" t="s">
        <v>187</v>
      </c>
      <c r="AX205" s="12" t="s">
        <v>79</v>
      </c>
      <c r="AY205" s="222" t="s">
        <v>122</v>
      </c>
    </row>
    <row r="206" spans="2:51" s="13" customFormat="1" ht="11.25">
      <c r="B206" s="223"/>
      <c r="C206" s="224"/>
      <c r="D206" s="199" t="s">
        <v>185</v>
      </c>
      <c r="E206" s="225" t="s">
        <v>1</v>
      </c>
      <c r="F206" s="226" t="s">
        <v>188</v>
      </c>
      <c r="G206" s="224"/>
      <c r="H206" s="227">
        <v>25</v>
      </c>
      <c r="I206" s="228"/>
      <c r="J206" s="224"/>
      <c r="K206" s="224"/>
      <c r="L206" s="229"/>
      <c r="M206" s="230"/>
      <c r="N206" s="231"/>
      <c r="O206" s="231"/>
      <c r="P206" s="231"/>
      <c r="Q206" s="231"/>
      <c r="R206" s="231"/>
      <c r="S206" s="231"/>
      <c r="T206" s="232"/>
      <c r="AT206" s="233" t="s">
        <v>185</v>
      </c>
      <c r="AU206" s="233" t="s">
        <v>83</v>
      </c>
      <c r="AV206" s="13" t="s">
        <v>83</v>
      </c>
      <c r="AW206" s="13" t="s">
        <v>187</v>
      </c>
      <c r="AX206" s="13" t="s">
        <v>79</v>
      </c>
      <c r="AY206" s="233" t="s">
        <v>122</v>
      </c>
    </row>
    <row r="207" spans="2:65" s="1" customFormat="1" ht="36" customHeight="1">
      <c r="B207" s="32"/>
      <c r="C207" s="186" t="s">
        <v>279</v>
      </c>
      <c r="D207" s="186" t="s">
        <v>123</v>
      </c>
      <c r="E207" s="187" t="s">
        <v>280</v>
      </c>
      <c r="F207" s="188" t="s">
        <v>281</v>
      </c>
      <c r="G207" s="189" t="s">
        <v>181</v>
      </c>
      <c r="H207" s="190">
        <v>25</v>
      </c>
      <c r="I207" s="191"/>
      <c r="J207" s="192">
        <f>ROUND(I207*H207,2)</f>
        <v>0</v>
      </c>
      <c r="K207" s="188" t="s">
        <v>127</v>
      </c>
      <c r="L207" s="36"/>
      <c r="M207" s="193" t="s">
        <v>1</v>
      </c>
      <c r="N207" s="194" t="s">
        <v>44</v>
      </c>
      <c r="O207" s="64"/>
      <c r="P207" s="195">
        <f>O207*H207</f>
        <v>0</v>
      </c>
      <c r="Q207" s="195">
        <v>0.82327</v>
      </c>
      <c r="R207" s="195">
        <f>Q207*H207</f>
        <v>20.58175</v>
      </c>
      <c r="S207" s="195">
        <v>0</v>
      </c>
      <c r="T207" s="196">
        <f>S207*H207</f>
        <v>0</v>
      </c>
      <c r="AR207" s="197" t="s">
        <v>141</v>
      </c>
      <c r="AT207" s="197" t="s">
        <v>123</v>
      </c>
      <c r="AU207" s="197" t="s">
        <v>83</v>
      </c>
      <c r="AY207" s="15" t="s">
        <v>122</v>
      </c>
      <c r="BE207" s="198">
        <f>IF(N207="základní",J207,0)</f>
        <v>0</v>
      </c>
      <c r="BF207" s="198">
        <f>IF(N207="snížená",J207,0)</f>
        <v>0</v>
      </c>
      <c r="BG207" s="198">
        <f>IF(N207="zákl. přenesená",J207,0)</f>
        <v>0</v>
      </c>
      <c r="BH207" s="198">
        <f>IF(N207="sníž. přenesená",J207,0)</f>
        <v>0</v>
      </c>
      <c r="BI207" s="198">
        <f>IF(N207="nulová",J207,0)</f>
        <v>0</v>
      </c>
      <c r="BJ207" s="15" t="s">
        <v>21</v>
      </c>
      <c r="BK207" s="198">
        <f>ROUND(I207*H207,2)</f>
        <v>0</v>
      </c>
      <c r="BL207" s="15" t="s">
        <v>141</v>
      </c>
      <c r="BM207" s="197" t="s">
        <v>282</v>
      </c>
    </row>
    <row r="208" spans="2:47" s="1" customFormat="1" ht="87.75">
      <c r="B208" s="32"/>
      <c r="C208" s="33"/>
      <c r="D208" s="199" t="s">
        <v>183</v>
      </c>
      <c r="E208" s="33"/>
      <c r="F208" s="200" t="s">
        <v>283</v>
      </c>
      <c r="G208" s="33"/>
      <c r="H208" s="33"/>
      <c r="I208" s="115"/>
      <c r="J208" s="33"/>
      <c r="K208" s="33"/>
      <c r="L208" s="36"/>
      <c r="M208" s="201"/>
      <c r="N208" s="64"/>
      <c r="O208" s="64"/>
      <c r="P208" s="64"/>
      <c r="Q208" s="64"/>
      <c r="R208" s="64"/>
      <c r="S208" s="64"/>
      <c r="T208" s="65"/>
      <c r="AT208" s="15" t="s">
        <v>183</v>
      </c>
      <c r="AU208" s="15" t="s">
        <v>83</v>
      </c>
    </row>
    <row r="209" spans="2:63" s="10" customFormat="1" ht="22.9" customHeight="1">
      <c r="B209" s="172"/>
      <c r="C209" s="173"/>
      <c r="D209" s="174" t="s">
        <v>78</v>
      </c>
      <c r="E209" s="211" t="s">
        <v>145</v>
      </c>
      <c r="F209" s="211" t="s">
        <v>284</v>
      </c>
      <c r="G209" s="173"/>
      <c r="H209" s="173"/>
      <c r="I209" s="176"/>
      <c r="J209" s="212">
        <f>BK209</f>
        <v>0</v>
      </c>
      <c r="K209" s="173"/>
      <c r="L209" s="178"/>
      <c r="M209" s="179"/>
      <c r="N209" s="180"/>
      <c r="O209" s="180"/>
      <c r="P209" s="181">
        <f>SUM(P210:P242)</f>
        <v>0</v>
      </c>
      <c r="Q209" s="180"/>
      <c r="R209" s="181">
        <f>SUM(R210:R242)</f>
        <v>691.119</v>
      </c>
      <c r="S209" s="180"/>
      <c r="T209" s="182">
        <f>SUM(T210:T242)</f>
        <v>0</v>
      </c>
      <c r="AR209" s="183" t="s">
        <v>21</v>
      </c>
      <c r="AT209" s="184" t="s">
        <v>78</v>
      </c>
      <c r="AU209" s="184" t="s">
        <v>21</v>
      </c>
      <c r="AY209" s="183" t="s">
        <v>122</v>
      </c>
      <c r="BK209" s="185">
        <f>SUM(BK210:BK242)</f>
        <v>0</v>
      </c>
    </row>
    <row r="210" spans="2:65" s="1" customFormat="1" ht="24" customHeight="1">
      <c r="B210" s="32"/>
      <c r="C210" s="186" t="s">
        <v>285</v>
      </c>
      <c r="D210" s="186" t="s">
        <v>123</v>
      </c>
      <c r="E210" s="187" t="s">
        <v>286</v>
      </c>
      <c r="F210" s="188" t="s">
        <v>287</v>
      </c>
      <c r="G210" s="189" t="s">
        <v>181</v>
      </c>
      <c r="H210" s="190">
        <v>8800</v>
      </c>
      <c r="I210" s="191"/>
      <c r="J210" s="192">
        <f>ROUND(I210*H210,2)</f>
        <v>0</v>
      </c>
      <c r="K210" s="188" t="s">
        <v>127</v>
      </c>
      <c r="L210" s="36"/>
      <c r="M210" s="193" t="s">
        <v>1</v>
      </c>
      <c r="N210" s="194" t="s">
        <v>44</v>
      </c>
      <c r="O210" s="64"/>
      <c r="P210" s="195">
        <f>O210*H210</f>
        <v>0</v>
      </c>
      <c r="Q210" s="195">
        <v>0</v>
      </c>
      <c r="R210" s="195">
        <f>Q210*H210</f>
        <v>0</v>
      </c>
      <c r="S210" s="195">
        <v>0</v>
      </c>
      <c r="T210" s="196">
        <f>S210*H210</f>
        <v>0</v>
      </c>
      <c r="AR210" s="197" t="s">
        <v>141</v>
      </c>
      <c r="AT210" s="197" t="s">
        <v>123</v>
      </c>
      <c r="AU210" s="197" t="s">
        <v>83</v>
      </c>
      <c r="AY210" s="15" t="s">
        <v>122</v>
      </c>
      <c r="BE210" s="198">
        <f>IF(N210="základní",J210,0)</f>
        <v>0</v>
      </c>
      <c r="BF210" s="198">
        <f>IF(N210="snížená",J210,0)</f>
        <v>0</v>
      </c>
      <c r="BG210" s="198">
        <f>IF(N210="zákl. přenesená",J210,0)</f>
        <v>0</v>
      </c>
      <c r="BH210" s="198">
        <f>IF(N210="sníž. přenesená",J210,0)</f>
        <v>0</v>
      </c>
      <c r="BI210" s="198">
        <f>IF(N210="nulová",J210,0)</f>
        <v>0</v>
      </c>
      <c r="BJ210" s="15" t="s">
        <v>21</v>
      </c>
      <c r="BK210" s="198">
        <f>ROUND(I210*H210,2)</f>
        <v>0</v>
      </c>
      <c r="BL210" s="15" t="s">
        <v>141</v>
      </c>
      <c r="BM210" s="197" t="s">
        <v>288</v>
      </c>
    </row>
    <row r="211" spans="2:47" s="1" customFormat="1" ht="19.5">
      <c r="B211" s="32"/>
      <c r="C211" s="33"/>
      <c r="D211" s="199" t="s">
        <v>134</v>
      </c>
      <c r="E211" s="33"/>
      <c r="F211" s="200" t="s">
        <v>289</v>
      </c>
      <c r="G211" s="33"/>
      <c r="H211" s="33"/>
      <c r="I211" s="115"/>
      <c r="J211" s="33"/>
      <c r="K211" s="33"/>
      <c r="L211" s="36"/>
      <c r="M211" s="201"/>
      <c r="N211" s="64"/>
      <c r="O211" s="64"/>
      <c r="P211" s="64"/>
      <c r="Q211" s="64"/>
      <c r="R211" s="64"/>
      <c r="S211" s="64"/>
      <c r="T211" s="65"/>
      <c r="AT211" s="15" t="s">
        <v>134</v>
      </c>
      <c r="AU211" s="15" t="s">
        <v>83</v>
      </c>
    </row>
    <row r="212" spans="2:51" s="12" customFormat="1" ht="11.25">
      <c r="B212" s="213"/>
      <c r="C212" s="214"/>
      <c r="D212" s="199" t="s">
        <v>185</v>
      </c>
      <c r="E212" s="215" t="s">
        <v>1</v>
      </c>
      <c r="F212" s="216" t="s">
        <v>198</v>
      </c>
      <c r="G212" s="214"/>
      <c r="H212" s="215" t="s">
        <v>1</v>
      </c>
      <c r="I212" s="217"/>
      <c r="J212" s="214"/>
      <c r="K212" s="214"/>
      <c r="L212" s="218"/>
      <c r="M212" s="219"/>
      <c r="N212" s="220"/>
      <c r="O212" s="220"/>
      <c r="P212" s="220"/>
      <c r="Q212" s="220"/>
      <c r="R212" s="220"/>
      <c r="S212" s="220"/>
      <c r="T212" s="221"/>
      <c r="AT212" s="222" t="s">
        <v>185</v>
      </c>
      <c r="AU212" s="222" t="s">
        <v>83</v>
      </c>
      <c r="AV212" s="12" t="s">
        <v>21</v>
      </c>
      <c r="AW212" s="12" t="s">
        <v>187</v>
      </c>
      <c r="AX212" s="12" t="s">
        <v>79</v>
      </c>
      <c r="AY212" s="222" t="s">
        <v>122</v>
      </c>
    </row>
    <row r="213" spans="2:51" s="13" customFormat="1" ht="11.25">
      <c r="B213" s="223"/>
      <c r="C213" s="224"/>
      <c r="D213" s="199" t="s">
        <v>185</v>
      </c>
      <c r="E213" s="225" t="s">
        <v>1</v>
      </c>
      <c r="F213" s="226" t="s">
        <v>290</v>
      </c>
      <c r="G213" s="224"/>
      <c r="H213" s="227">
        <v>8800</v>
      </c>
      <c r="I213" s="228"/>
      <c r="J213" s="224"/>
      <c r="K213" s="224"/>
      <c r="L213" s="229"/>
      <c r="M213" s="230"/>
      <c r="N213" s="231"/>
      <c r="O213" s="231"/>
      <c r="P213" s="231"/>
      <c r="Q213" s="231"/>
      <c r="R213" s="231"/>
      <c r="S213" s="231"/>
      <c r="T213" s="232"/>
      <c r="AT213" s="233" t="s">
        <v>185</v>
      </c>
      <c r="AU213" s="233" t="s">
        <v>83</v>
      </c>
      <c r="AV213" s="13" t="s">
        <v>83</v>
      </c>
      <c r="AW213" s="13" t="s">
        <v>187</v>
      </c>
      <c r="AX213" s="13" t="s">
        <v>79</v>
      </c>
      <c r="AY213" s="233" t="s">
        <v>122</v>
      </c>
    </row>
    <row r="214" spans="2:65" s="1" customFormat="1" ht="36" customHeight="1">
      <c r="B214" s="32"/>
      <c r="C214" s="186" t="s">
        <v>291</v>
      </c>
      <c r="D214" s="186" t="s">
        <v>123</v>
      </c>
      <c r="E214" s="187" t="s">
        <v>292</v>
      </c>
      <c r="F214" s="188" t="s">
        <v>293</v>
      </c>
      <c r="G214" s="189" t="s">
        <v>181</v>
      </c>
      <c r="H214" s="190">
        <v>7582</v>
      </c>
      <c r="I214" s="191"/>
      <c r="J214" s="192">
        <f>ROUND(I214*H214,2)</f>
        <v>0</v>
      </c>
      <c r="K214" s="188" t="s">
        <v>127</v>
      </c>
      <c r="L214" s="36"/>
      <c r="M214" s="193" t="s">
        <v>1</v>
      </c>
      <c r="N214" s="194" t="s">
        <v>44</v>
      </c>
      <c r="O214" s="64"/>
      <c r="P214" s="195">
        <f>O214*H214</f>
        <v>0</v>
      </c>
      <c r="Q214" s="195">
        <v>0</v>
      </c>
      <c r="R214" s="195">
        <f>Q214*H214</f>
        <v>0</v>
      </c>
      <c r="S214" s="195">
        <v>0</v>
      </c>
      <c r="T214" s="196">
        <f>S214*H214</f>
        <v>0</v>
      </c>
      <c r="AR214" s="197" t="s">
        <v>141</v>
      </c>
      <c r="AT214" s="197" t="s">
        <v>123</v>
      </c>
      <c r="AU214" s="197" t="s">
        <v>83</v>
      </c>
      <c r="AY214" s="15" t="s">
        <v>122</v>
      </c>
      <c r="BE214" s="198">
        <f>IF(N214="základní",J214,0)</f>
        <v>0</v>
      </c>
      <c r="BF214" s="198">
        <f>IF(N214="snížená",J214,0)</f>
        <v>0</v>
      </c>
      <c r="BG214" s="198">
        <f>IF(N214="zákl. přenesená",J214,0)</f>
        <v>0</v>
      </c>
      <c r="BH214" s="198">
        <f>IF(N214="sníž. přenesená",J214,0)</f>
        <v>0</v>
      </c>
      <c r="BI214" s="198">
        <f>IF(N214="nulová",J214,0)</f>
        <v>0</v>
      </c>
      <c r="BJ214" s="15" t="s">
        <v>21</v>
      </c>
      <c r="BK214" s="198">
        <f>ROUND(I214*H214,2)</f>
        <v>0</v>
      </c>
      <c r="BL214" s="15" t="s">
        <v>141</v>
      </c>
      <c r="BM214" s="197" t="s">
        <v>294</v>
      </c>
    </row>
    <row r="215" spans="2:47" s="1" customFormat="1" ht="19.5">
      <c r="B215" s="32"/>
      <c r="C215" s="33"/>
      <c r="D215" s="199" t="s">
        <v>183</v>
      </c>
      <c r="E215" s="33"/>
      <c r="F215" s="200" t="s">
        <v>295</v>
      </c>
      <c r="G215" s="33"/>
      <c r="H215" s="33"/>
      <c r="I215" s="115"/>
      <c r="J215" s="33"/>
      <c r="K215" s="33"/>
      <c r="L215" s="36"/>
      <c r="M215" s="201"/>
      <c r="N215" s="64"/>
      <c r="O215" s="64"/>
      <c r="P215" s="64"/>
      <c r="Q215" s="64"/>
      <c r="R215" s="64"/>
      <c r="S215" s="64"/>
      <c r="T215" s="65"/>
      <c r="AT215" s="15" t="s">
        <v>183</v>
      </c>
      <c r="AU215" s="15" t="s">
        <v>83</v>
      </c>
    </row>
    <row r="216" spans="2:51" s="12" customFormat="1" ht="11.25">
      <c r="B216" s="213"/>
      <c r="C216" s="214"/>
      <c r="D216" s="199" t="s">
        <v>185</v>
      </c>
      <c r="E216" s="215" t="s">
        <v>1</v>
      </c>
      <c r="F216" s="216" t="s">
        <v>198</v>
      </c>
      <c r="G216" s="214"/>
      <c r="H216" s="215" t="s">
        <v>1</v>
      </c>
      <c r="I216" s="217"/>
      <c r="J216" s="214"/>
      <c r="K216" s="214"/>
      <c r="L216" s="218"/>
      <c r="M216" s="219"/>
      <c r="N216" s="220"/>
      <c r="O216" s="220"/>
      <c r="P216" s="220"/>
      <c r="Q216" s="220"/>
      <c r="R216" s="220"/>
      <c r="S216" s="220"/>
      <c r="T216" s="221"/>
      <c r="AT216" s="222" t="s">
        <v>185</v>
      </c>
      <c r="AU216" s="222" t="s">
        <v>83</v>
      </c>
      <c r="AV216" s="12" t="s">
        <v>21</v>
      </c>
      <c r="AW216" s="12" t="s">
        <v>187</v>
      </c>
      <c r="AX216" s="12" t="s">
        <v>79</v>
      </c>
      <c r="AY216" s="222" t="s">
        <v>122</v>
      </c>
    </row>
    <row r="217" spans="2:51" s="13" customFormat="1" ht="11.25">
      <c r="B217" s="223"/>
      <c r="C217" s="224"/>
      <c r="D217" s="199" t="s">
        <v>185</v>
      </c>
      <c r="E217" s="225" t="s">
        <v>1</v>
      </c>
      <c r="F217" s="226" t="s">
        <v>199</v>
      </c>
      <c r="G217" s="224"/>
      <c r="H217" s="227">
        <v>4400</v>
      </c>
      <c r="I217" s="228"/>
      <c r="J217" s="224"/>
      <c r="K217" s="224"/>
      <c r="L217" s="229"/>
      <c r="M217" s="230"/>
      <c r="N217" s="231"/>
      <c r="O217" s="231"/>
      <c r="P217" s="231"/>
      <c r="Q217" s="231"/>
      <c r="R217" s="231"/>
      <c r="S217" s="231"/>
      <c r="T217" s="232"/>
      <c r="AT217" s="233" t="s">
        <v>185</v>
      </c>
      <c r="AU217" s="233" t="s">
        <v>83</v>
      </c>
      <c r="AV217" s="13" t="s">
        <v>83</v>
      </c>
      <c r="AW217" s="13" t="s">
        <v>187</v>
      </c>
      <c r="AX217" s="13" t="s">
        <v>79</v>
      </c>
      <c r="AY217" s="233" t="s">
        <v>122</v>
      </c>
    </row>
    <row r="218" spans="2:51" s="12" customFormat="1" ht="11.25">
      <c r="B218" s="213"/>
      <c r="C218" s="214"/>
      <c r="D218" s="199" t="s">
        <v>185</v>
      </c>
      <c r="E218" s="215" t="s">
        <v>1</v>
      </c>
      <c r="F218" s="216" t="s">
        <v>210</v>
      </c>
      <c r="G218" s="214"/>
      <c r="H218" s="215" t="s">
        <v>1</v>
      </c>
      <c r="I218" s="217"/>
      <c r="J218" s="214"/>
      <c r="K218" s="214"/>
      <c r="L218" s="218"/>
      <c r="M218" s="219"/>
      <c r="N218" s="220"/>
      <c r="O218" s="220"/>
      <c r="P218" s="220"/>
      <c r="Q218" s="220"/>
      <c r="R218" s="220"/>
      <c r="S218" s="220"/>
      <c r="T218" s="221"/>
      <c r="AT218" s="222" t="s">
        <v>185</v>
      </c>
      <c r="AU218" s="222" t="s">
        <v>83</v>
      </c>
      <c r="AV218" s="12" t="s">
        <v>21</v>
      </c>
      <c r="AW218" s="12" t="s">
        <v>187</v>
      </c>
      <c r="AX218" s="12" t="s">
        <v>79</v>
      </c>
      <c r="AY218" s="222" t="s">
        <v>122</v>
      </c>
    </row>
    <row r="219" spans="2:51" s="13" customFormat="1" ht="11.25">
      <c r="B219" s="223"/>
      <c r="C219" s="224"/>
      <c r="D219" s="199" t="s">
        <v>185</v>
      </c>
      <c r="E219" s="225" t="s">
        <v>1</v>
      </c>
      <c r="F219" s="226" t="s">
        <v>211</v>
      </c>
      <c r="G219" s="224"/>
      <c r="H219" s="227">
        <v>3182</v>
      </c>
      <c r="I219" s="228"/>
      <c r="J219" s="224"/>
      <c r="K219" s="224"/>
      <c r="L219" s="229"/>
      <c r="M219" s="230"/>
      <c r="N219" s="231"/>
      <c r="O219" s="231"/>
      <c r="P219" s="231"/>
      <c r="Q219" s="231"/>
      <c r="R219" s="231"/>
      <c r="S219" s="231"/>
      <c r="T219" s="232"/>
      <c r="AT219" s="233" t="s">
        <v>185</v>
      </c>
      <c r="AU219" s="233" t="s">
        <v>83</v>
      </c>
      <c r="AV219" s="13" t="s">
        <v>83</v>
      </c>
      <c r="AW219" s="13" t="s">
        <v>187</v>
      </c>
      <c r="AX219" s="13" t="s">
        <v>79</v>
      </c>
      <c r="AY219" s="233" t="s">
        <v>122</v>
      </c>
    </row>
    <row r="220" spans="2:65" s="1" customFormat="1" ht="36" customHeight="1">
      <c r="B220" s="32"/>
      <c r="C220" s="186" t="s">
        <v>7</v>
      </c>
      <c r="D220" s="186" t="s">
        <v>123</v>
      </c>
      <c r="E220" s="187" t="s">
        <v>296</v>
      </c>
      <c r="F220" s="188" t="s">
        <v>297</v>
      </c>
      <c r="G220" s="189" t="s">
        <v>181</v>
      </c>
      <c r="H220" s="190">
        <v>3115</v>
      </c>
      <c r="I220" s="191"/>
      <c r="J220" s="192">
        <f>ROUND(I220*H220,2)</f>
        <v>0</v>
      </c>
      <c r="K220" s="188" t="s">
        <v>127</v>
      </c>
      <c r="L220" s="36"/>
      <c r="M220" s="193" t="s">
        <v>1</v>
      </c>
      <c r="N220" s="194" t="s">
        <v>44</v>
      </c>
      <c r="O220" s="64"/>
      <c r="P220" s="195">
        <f>O220*H220</f>
        <v>0</v>
      </c>
      <c r="Q220" s="195">
        <v>0.216</v>
      </c>
      <c r="R220" s="195">
        <f>Q220*H220</f>
        <v>672.84</v>
      </c>
      <c r="S220" s="195">
        <v>0</v>
      </c>
      <c r="T220" s="196">
        <f>S220*H220</f>
        <v>0</v>
      </c>
      <c r="AR220" s="197" t="s">
        <v>141</v>
      </c>
      <c r="AT220" s="197" t="s">
        <v>123</v>
      </c>
      <c r="AU220" s="197" t="s">
        <v>83</v>
      </c>
      <c r="AY220" s="15" t="s">
        <v>122</v>
      </c>
      <c r="BE220" s="198">
        <f>IF(N220="základní",J220,0)</f>
        <v>0</v>
      </c>
      <c r="BF220" s="198">
        <f>IF(N220="snížená",J220,0)</f>
        <v>0</v>
      </c>
      <c r="BG220" s="198">
        <f>IF(N220="zákl. přenesená",J220,0)</f>
        <v>0</v>
      </c>
      <c r="BH220" s="198">
        <f>IF(N220="sníž. přenesená",J220,0)</f>
        <v>0</v>
      </c>
      <c r="BI220" s="198">
        <f>IF(N220="nulová",J220,0)</f>
        <v>0</v>
      </c>
      <c r="BJ220" s="15" t="s">
        <v>21</v>
      </c>
      <c r="BK220" s="198">
        <f>ROUND(I220*H220,2)</f>
        <v>0</v>
      </c>
      <c r="BL220" s="15" t="s">
        <v>141</v>
      </c>
      <c r="BM220" s="197" t="s">
        <v>298</v>
      </c>
    </row>
    <row r="221" spans="2:47" s="1" customFormat="1" ht="68.25">
      <c r="B221" s="32"/>
      <c r="C221" s="33"/>
      <c r="D221" s="199" t="s">
        <v>183</v>
      </c>
      <c r="E221" s="33"/>
      <c r="F221" s="200" t="s">
        <v>299</v>
      </c>
      <c r="G221" s="33"/>
      <c r="H221" s="33"/>
      <c r="I221" s="115"/>
      <c r="J221" s="33"/>
      <c r="K221" s="33"/>
      <c r="L221" s="36"/>
      <c r="M221" s="201"/>
      <c r="N221" s="64"/>
      <c r="O221" s="64"/>
      <c r="P221" s="64"/>
      <c r="Q221" s="64"/>
      <c r="R221" s="64"/>
      <c r="S221" s="64"/>
      <c r="T221" s="65"/>
      <c r="AT221" s="15" t="s">
        <v>183</v>
      </c>
      <c r="AU221" s="15" t="s">
        <v>83</v>
      </c>
    </row>
    <row r="222" spans="2:47" s="1" customFormat="1" ht="19.5">
      <c r="B222" s="32"/>
      <c r="C222" s="33"/>
      <c r="D222" s="199" t="s">
        <v>134</v>
      </c>
      <c r="E222" s="33"/>
      <c r="F222" s="200" t="s">
        <v>300</v>
      </c>
      <c r="G222" s="33"/>
      <c r="H222" s="33"/>
      <c r="I222" s="115"/>
      <c r="J222" s="33"/>
      <c r="K222" s="33"/>
      <c r="L222" s="36"/>
      <c r="M222" s="201"/>
      <c r="N222" s="64"/>
      <c r="O222" s="64"/>
      <c r="P222" s="64"/>
      <c r="Q222" s="64"/>
      <c r="R222" s="64"/>
      <c r="S222" s="64"/>
      <c r="T222" s="65"/>
      <c r="AT222" s="15" t="s">
        <v>134</v>
      </c>
      <c r="AU222" s="15" t="s">
        <v>83</v>
      </c>
    </row>
    <row r="223" spans="2:65" s="1" customFormat="1" ht="16.5" customHeight="1">
      <c r="B223" s="32"/>
      <c r="C223" s="186" t="s">
        <v>301</v>
      </c>
      <c r="D223" s="186" t="s">
        <v>123</v>
      </c>
      <c r="E223" s="187" t="s">
        <v>302</v>
      </c>
      <c r="F223" s="188" t="s">
        <v>303</v>
      </c>
      <c r="G223" s="189" t="s">
        <v>181</v>
      </c>
      <c r="H223" s="190">
        <v>20310</v>
      </c>
      <c r="I223" s="191"/>
      <c r="J223" s="192">
        <f>ROUND(I223*H223,2)</f>
        <v>0</v>
      </c>
      <c r="K223" s="188" t="s">
        <v>1</v>
      </c>
      <c r="L223" s="36"/>
      <c r="M223" s="193" t="s">
        <v>1</v>
      </c>
      <c r="N223" s="194" t="s">
        <v>44</v>
      </c>
      <c r="O223" s="64"/>
      <c r="P223" s="195">
        <f>O223*H223</f>
        <v>0</v>
      </c>
      <c r="Q223" s="195">
        <v>0.00045</v>
      </c>
      <c r="R223" s="195">
        <f>Q223*H223</f>
        <v>9.1395</v>
      </c>
      <c r="S223" s="195">
        <v>0</v>
      </c>
      <c r="T223" s="196">
        <f>S223*H223</f>
        <v>0</v>
      </c>
      <c r="AR223" s="197" t="s">
        <v>141</v>
      </c>
      <c r="AT223" s="197" t="s">
        <v>123</v>
      </c>
      <c r="AU223" s="197" t="s">
        <v>83</v>
      </c>
      <c r="AY223" s="15" t="s">
        <v>122</v>
      </c>
      <c r="BE223" s="198">
        <f>IF(N223="základní",J223,0)</f>
        <v>0</v>
      </c>
      <c r="BF223" s="198">
        <f>IF(N223="snížená",J223,0)</f>
        <v>0</v>
      </c>
      <c r="BG223" s="198">
        <f>IF(N223="zákl. přenesená",J223,0)</f>
        <v>0</v>
      </c>
      <c r="BH223" s="198">
        <f>IF(N223="sníž. přenesená",J223,0)</f>
        <v>0</v>
      </c>
      <c r="BI223" s="198">
        <f>IF(N223="nulová",J223,0)</f>
        <v>0</v>
      </c>
      <c r="BJ223" s="15" t="s">
        <v>21</v>
      </c>
      <c r="BK223" s="198">
        <f>ROUND(I223*H223,2)</f>
        <v>0</v>
      </c>
      <c r="BL223" s="15" t="s">
        <v>141</v>
      </c>
      <c r="BM223" s="197" t="s">
        <v>304</v>
      </c>
    </row>
    <row r="224" spans="2:51" s="12" customFormat="1" ht="11.25">
      <c r="B224" s="213"/>
      <c r="C224" s="214"/>
      <c r="D224" s="199" t="s">
        <v>185</v>
      </c>
      <c r="E224" s="215" t="s">
        <v>1</v>
      </c>
      <c r="F224" s="216" t="s">
        <v>305</v>
      </c>
      <c r="G224" s="214"/>
      <c r="H224" s="215" t="s">
        <v>1</v>
      </c>
      <c r="I224" s="217"/>
      <c r="J224" s="214"/>
      <c r="K224" s="214"/>
      <c r="L224" s="218"/>
      <c r="M224" s="219"/>
      <c r="N224" s="220"/>
      <c r="O224" s="220"/>
      <c r="P224" s="220"/>
      <c r="Q224" s="220"/>
      <c r="R224" s="220"/>
      <c r="S224" s="220"/>
      <c r="T224" s="221"/>
      <c r="AT224" s="222" t="s">
        <v>185</v>
      </c>
      <c r="AU224" s="222" t="s">
        <v>83</v>
      </c>
      <c r="AV224" s="12" t="s">
        <v>21</v>
      </c>
      <c r="AW224" s="12" t="s">
        <v>187</v>
      </c>
      <c r="AX224" s="12" t="s">
        <v>79</v>
      </c>
      <c r="AY224" s="222" t="s">
        <v>122</v>
      </c>
    </row>
    <row r="225" spans="2:51" s="13" customFormat="1" ht="11.25">
      <c r="B225" s="223"/>
      <c r="C225" s="224"/>
      <c r="D225" s="199" t="s">
        <v>185</v>
      </c>
      <c r="E225" s="225" t="s">
        <v>1</v>
      </c>
      <c r="F225" s="226" t="s">
        <v>206</v>
      </c>
      <c r="G225" s="224"/>
      <c r="H225" s="227">
        <v>20310</v>
      </c>
      <c r="I225" s="228"/>
      <c r="J225" s="224"/>
      <c r="K225" s="224"/>
      <c r="L225" s="229"/>
      <c r="M225" s="230"/>
      <c r="N225" s="231"/>
      <c r="O225" s="231"/>
      <c r="P225" s="231"/>
      <c r="Q225" s="231"/>
      <c r="R225" s="231"/>
      <c r="S225" s="231"/>
      <c r="T225" s="232"/>
      <c r="AT225" s="233" t="s">
        <v>185</v>
      </c>
      <c r="AU225" s="233" t="s">
        <v>83</v>
      </c>
      <c r="AV225" s="13" t="s">
        <v>83</v>
      </c>
      <c r="AW225" s="13" t="s">
        <v>187</v>
      </c>
      <c r="AX225" s="13" t="s">
        <v>21</v>
      </c>
      <c r="AY225" s="233" t="s">
        <v>122</v>
      </c>
    </row>
    <row r="226" spans="2:65" s="1" customFormat="1" ht="16.5" customHeight="1">
      <c r="B226" s="32"/>
      <c r="C226" s="186" t="s">
        <v>306</v>
      </c>
      <c r="D226" s="186" t="s">
        <v>123</v>
      </c>
      <c r="E226" s="187" t="s">
        <v>307</v>
      </c>
      <c r="F226" s="188" t="s">
        <v>308</v>
      </c>
      <c r="G226" s="189" t="s">
        <v>181</v>
      </c>
      <c r="H226" s="190">
        <v>20310</v>
      </c>
      <c r="I226" s="191"/>
      <c r="J226" s="192">
        <f>ROUND(I226*H226,2)</f>
        <v>0</v>
      </c>
      <c r="K226" s="188" t="s">
        <v>1</v>
      </c>
      <c r="L226" s="36"/>
      <c r="M226" s="193" t="s">
        <v>1</v>
      </c>
      <c r="N226" s="194" t="s">
        <v>44</v>
      </c>
      <c r="O226" s="64"/>
      <c r="P226" s="195">
        <f>O226*H226</f>
        <v>0</v>
      </c>
      <c r="Q226" s="195">
        <v>0.00045</v>
      </c>
      <c r="R226" s="195">
        <f>Q226*H226</f>
        <v>9.1395</v>
      </c>
      <c r="S226" s="195">
        <v>0</v>
      </c>
      <c r="T226" s="196">
        <f>S226*H226</f>
        <v>0</v>
      </c>
      <c r="AR226" s="197" t="s">
        <v>141</v>
      </c>
      <c r="AT226" s="197" t="s">
        <v>123</v>
      </c>
      <c r="AU226" s="197" t="s">
        <v>83</v>
      </c>
      <c r="AY226" s="15" t="s">
        <v>122</v>
      </c>
      <c r="BE226" s="198">
        <f>IF(N226="základní",J226,0)</f>
        <v>0</v>
      </c>
      <c r="BF226" s="198">
        <f>IF(N226="snížená",J226,0)</f>
        <v>0</v>
      </c>
      <c r="BG226" s="198">
        <f>IF(N226="zákl. přenesená",J226,0)</f>
        <v>0</v>
      </c>
      <c r="BH226" s="198">
        <f>IF(N226="sníž. přenesená",J226,0)</f>
        <v>0</v>
      </c>
      <c r="BI226" s="198">
        <f>IF(N226="nulová",J226,0)</f>
        <v>0</v>
      </c>
      <c r="BJ226" s="15" t="s">
        <v>21</v>
      </c>
      <c r="BK226" s="198">
        <f>ROUND(I226*H226,2)</f>
        <v>0</v>
      </c>
      <c r="BL226" s="15" t="s">
        <v>141</v>
      </c>
      <c r="BM226" s="197" t="s">
        <v>309</v>
      </c>
    </row>
    <row r="227" spans="2:51" s="12" customFormat="1" ht="11.25">
      <c r="B227" s="213"/>
      <c r="C227" s="214"/>
      <c r="D227" s="199" t="s">
        <v>185</v>
      </c>
      <c r="E227" s="215" t="s">
        <v>1</v>
      </c>
      <c r="F227" s="216" t="s">
        <v>310</v>
      </c>
      <c r="G227" s="214"/>
      <c r="H227" s="215" t="s">
        <v>1</v>
      </c>
      <c r="I227" s="217"/>
      <c r="J227" s="214"/>
      <c r="K227" s="214"/>
      <c r="L227" s="218"/>
      <c r="M227" s="219"/>
      <c r="N227" s="220"/>
      <c r="O227" s="220"/>
      <c r="P227" s="220"/>
      <c r="Q227" s="220"/>
      <c r="R227" s="220"/>
      <c r="S227" s="220"/>
      <c r="T227" s="221"/>
      <c r="AT227" s="222" t="s">
        <v>185</v>
      </c>
      <c r="AU227" s="222" t="s">
        <v>83</v>
      </c>
      <c r="AV227" s="12" t="s">
        <v>21</v>
      </c>
      <c r="AW227" s="12" t="s">
        <v>187</v>
      </c>
      <c r="AX227" s="12" t="s">
        <v>79</v>
      </c>
      <c r="AY227" s="222" t="s">
        <v>122</v>
      </c>
    </row>
    <row r="228" spans="2:51" s="13" customFormat="1" ht="11.25">
      <c r="B228" s="223"/>
      <c r="C228" s="224"/>
      <c r="D228" s="199" t="s">
        <v>185</v>
      </c>
      <c r="E228" s="225" t="s">
        <v>1</v>
      </c>
      <c r="F228" s="226" t="s">
        <v>206</v>
      </c>
      <c r="G228" s="224"/>
      <c r="H228" s="227">
        <v>20310</v>
      </c>
      <c r="I228" s="228"/>
      <c r="J228" s="224"/>
      <c r="K228" s="224"/>
      <c r="L228" s="229"/>
      <c r="M228" s="230"/>
      <c r="N228" s="231"/>
      <c r="O228" s="231"/>
      <c r="P228" s="231"/>
      <c r="Q228" s="231"/>
      <c r="R228" s="231"/>
      <c r="S228" s="231"/>
      <c r="T228" s="232"/>
      <c r="AT228" s="233" t="s">
        <v>185</v>
      </c>
      <c r="AU228" s="233" t="s">
        <v>83</v>
      </c>
      <c r="AV228" s="13" t="s">
        <v>83</v>
      </c>
      <c r="AW228" s="13" t="s">
        <v>187</v>
      </c>
      <c r="AX228" s="13" t="s">
        <v>21</v>
      </c>
      <c r="AY228" s="233" t="s">
        <v>122</v>
      </c>
    </row>
    <row r="229" spans="2:65" s="1" customFormat="1" ht="24" customHeight="1">
      <c r="B229" s="32"/>
      <c r="C229" s="186" t="s">
        <v>311</v>
      </c>
      <c r="D229" s="186" t="s">
        <v>123</v>
      </c>
      <c r="E229" s="187" t="s">
        <v>312</v>
      </c>
      <c r="F229" s="188" t="s">
        <v>313</v>
      </c>
      <c r="G229" s="189" t="s">
        <v>181</v>
      </c>
      <c r="H229" s="190">
        <v>10155</v>
      </c>
      <c r="I229" s="191"/>
      <c r="J229" s="192">
        <f>ROUND(I229*H229,2)</f>
        <v>0</v>
      </c>
      <c r="K229" s="188" t="s">
        <v>127</v>
      </c>
      <c r="L229" s="36"/>
      <c r="M229" s="193" t="s">
        <v>1</v>
      </c>
      <c r="N229" s="194" t="s">
        <v>44</v>
      </c>
      <c r="O229" s="64"/>
      <c r="P229" s="195">
        <f>O229*H229</f>
        <v>0</v>
      </c>
      <c r="Q229" s="195">
        <v>0</v>
      </c>
      <c r="R229" s="195">
        <f>Q229*H229</f>
        <v>0</v>
      </c>
      <c r="S229" s="195">
        <v>0</v>
      </c>
      <c r="T229" s="196">
        <f>S229*H229</f>
        <v>0</v>
      </c>
      <c r="AR229" s="197" t="s">
        <v>141</v>
      </c>
      <c r="AT229" s="197" t="s">
        <v>123</v>
      </c>
      <c r="AU229" s="197" t="s">
        <v>83</v>
      </c>
      <c r="AY229" s="15" t="s">
        <v>122</v>
      </c>
      <c r="BE229" s="198">
        <f>IF(N229="základní",J229,0)</f>
        <v>0</v>
      </c>
      <c r="BF229" s="198">
        <f>IF(N229="snížená",J229,0)</f>
        <v>0</v>
      </c>
      <c r="BG229" s="198">
        <f>IF(N229="zákl. přenesená",J229,0)</f>
        <v>0</v>
      </c>
      <c r="BH229" s="198">
        <f>IF(N229="sníž. přenesená",J229,0)</f>
        <v>0</v>
      </c>
      <c r="BI229" s="198">
        <f>IF(N229="nulová",J229,0)</f>
        <v>0</v>
      </c>
      <c r="BJ229" s="15" t="s">
        <v>21</v>
      </c>
      <c r="BK229" s="198">
        <f>ROUND(I229*H229,2)</f>
        <v>0</v>
      </c>
      <c r="BL229" s="15" t="s">
        <v>141</v>
      </c>
      <c r="BM229" s="197" t="s">
        <v>314</v>
      </c>
    </row>
    <row r="230" spans="2:47" s="1" customFormat="1" ht="19.5">
      <c r="B230" s="32"/>
      <c r="C230" s="33"/>
      <c r="D230" s="199" t="s">
        <v>183</v>
      </c>
      <c r="E230" s="33"/>
      <c r="F230" s="200" t="s">
        <v>295</v>
      </c>
      <c r="G230" s="33"/>
      <c r="H230" s="33"/>
      <c r="I230" s="115"/>
      <c r="J230" s="33"/>
      <c r="K230" s="33"/>
      <c r="L230" s="36"/>
      <c r="M230" s="201"/>
      <c r="N230" s="64"/>
      <c r="O230" s="64"/>
      <c r="P230" s="64"/>
      <c r="Q230" s="64"/>
      <c r="R230" s="64"/>
      <c r="S230" s="64"/>
      <c r="T230" s="65"/>
      <c r="AT230" s="15" t="s">
        <v>183</v>
      </c>
      <c r="AU230" s="15" t="s">
        <v>83</v>
      </c>
    </row>
    <row r="231" spans="2:51" s="12" customFormat="1" ht="11.25">
      <c r="B231" s="213"/>
      <c r="C231" s="214"/>
      <c r="D231" s="199" t="s">
        <v>185</v>
      </c>
      <c r="E231" s="215" t="s">
        <v>1</v>
      </c>
      <c r="F231" s="216" t="s">
        <v>315</v>
      </c>
      <c r="G231" s="214"/>
      <c r="H231" s="215" t="s">
        <v>1</v>
      </c>
      <c r="I231" s="217"/>
      <c r="J231" s="214"/>
      <c r="K231" s="214"/>
      <c r="L231" s="218"/>
      <c r="M231" s="219"/>
      <c r="N231" s="220"/>
      <c r="O231" s="220"/>
      <c r="P231" s="220"/>
      <c r="Q231" s="220"/>
      <c r="R231" s="220"/>
      <c r="S231" s="220"/>
      <c r="T231" s="221"/>
      <c r="AT231" s="222" t="s">
        <v>185</v>
      </c>
      <c r="AU231" s="222" t="s">
        <v>83</v>
      </c>
      <c r="AV231" s="12" t="s">
        <v>21</v>
      </c>
      <c r="AW231" s="12" t="s">
        <v>187</v>
      </c>
      <c r="AX231" s="12" t="s">
        <v>79</v>
      </c>
      <c r="AY231" s="222" t="s">
        <v>122</v>
      </c>
    </row>
    <row r="232" spans="2:51" s="13" customFormat="1" ht="11.25">
      <c r="B232" s="223"/>
      <c r="C232" s="224"/>
      <c r="D232" s="199" t="s">
        <v>185</v>
      </c>
      <c r="E232" s="225" t="s">
        <v>1</v>
      </c>
      <c r="F232" s="226" t="s">
        <v>316</v>
      </c>
      <c r="G232" s="224"/>
      <c r="H232" s="227">
        <v>10155</v>
      </c>
      <c r="I232" s="228"/>
      <c r="J232" s="224"/>
      <c r="K232" s="224"/>
      <c r="L232" s="229"/>
      <c r="M232" s="230"/>
      <c r="N232" s="231"/>
      <c r="O232" s="231"/>
      <c r="P232" s="231"/>
      <c r="Q232" s="231"/>
      <c r="R232" s="231"/>
      <c r="S232" s="231"/>
      <c r="T232" s="232"/>
      <c r="AT232" s="233" t="s">
        <v>185</v>
      </c>
      <c r="AU232" s="233" t="s">
        <v>83</v>
      </c>
      <c r="AV232" s="13" t="s">
        <v>83</v>
      </c>
      <c r="AW232" s="13" t="s">
        <v>187</v>
      </c>
      <c r="AX232" s="13" t="s">
        <v>79</v>
      </c>
      <c r="AY232" s="233" t="s">
        <v>122</v>
      </c>
    </row>
    <row r="233" spans="2:65" s="1" customFormat="1" ht="24" customHeight="1">
      <c r="B233" s="32"/>
      <c r="C233" s="186" t="s">
        <v>272</v>
      </c>
      <c r="D233" s="186" t="s">
        <v>123</v>
      </c>
      <c r="E233" s="187" t="s">
        <v>317</v>
      </c>
      <c r="F233" s="188" t="s">
        <v>318</v>
      </c>
      <c r="G233" s="189" t="s">
        <v>181</v>
      </c>
      <c r="H233" s="190">
        <v>10155</v>
      </c>
      <c r="I233" s="191"/>
      <c r="J233" s="192">
        <f>ROUND(I233*H233,2)</f>
        <v>0</v>
      </c>
      <c r="K233" s="188" t="s">
        <v>127</v>
      </c>
      <c r="L233" s="36"/>
      <c r="M233" s="193" t="s">
        <v>1</v>
      </c>
      <c r="N233" s="194" t="s">
        <v>44</v>
      </c>
      <c r="O233" s="64"/>
      <c r="P233" s="195">
        <f>O233*H233</f>
        <v>0</v>
      </c>
      <c r="Q233" s="195">
        <v>0</v>
      </c>
      <c r="R233" s="195">
        <f>Q233*H233</f>
        <v>0</v>
      </c>
      <c r="S233" s="195">
        <v>0</v>
      </c>
      <c r="T233" s="196">
        <f>S233*H233</f>
        <v>0</v>
      </c>
      <c r="AR233" s="197" t="s">
        <v>141</v>
      </c>
      <c r="AT233" s="197" t="s">
        <v>123</v>
      </c>
      <c r="AU233" s="197" t="s">
        <v>83</v>
      </c>
      <c r="AY233" s="15" t="s">
        <v>122</v>
      </c>
      <c r="BE233" s="198">
        <f>IF(N233="základní",J233,0)</f>
        <v>0</v>
      </c>
      <c r="BF233" s="198">
        <f>IF(N233="snížená",J233,0)</f>
        <v>0</v>
      </c>
      <c r="BG233" s="198">
        <f>IF(N233="zákl. přenesená",J233,0)</f>
        <v>0</v>
      </c>
      <c r="BH233" s="198">
        <f>IF(N233="sníž. přenesená",J233,0)</f>
        <v>0</v>
      </c>
      <c r="BI233" s="198">
        <f>IF(N233="nulová",J233,0)</f>
        <v>0</v>
      </c>
      <c r="BJ233" s="15" t="s">
        <v>21</v>
      </c>
      <c r="BK233" s="198">
        <f>ROUND(I233*H233,2)</f>
        <v>0</v>
      </c>
      <c r="BL233" s="15" t="s">
        <v>141</v>
      </c>
      <c r="BM233" s="197" t="s">
        <v>319</v>
      </c>
    </row>
    <row r="234" spans="2:47" s="1" customFormat="1" ht="19.5">
      <c r="B234" s="32"/>
      <c r="C234" s="33"/>
      <c r="D234" s="199" t="s">
        <v>183</v>
      </c>
      <c r="E234" s="33"/>
      <c r="F234" s="200" t="s">
        <v>295</v>
      </c>
      <c r="G234" s="33"/>
      <c r="H234" s="33"/>
      <c r="I234" s="115"/>
      <c r="J234" s="33"/>
      <c r="K234" s="33"/>
      <c r="L234" s="36"/>
      <c r="M234" s="201"/>
      <c r="N234" s="64"/>
      <c r="O234" s="64"/>
      <c r="P234" s="64"/>
      <c r="Q234" s="64"/>
      <c r="R234" s="64"/>
      <c r="S234" s="64"/>
      <c r="T234" s="65"/>
      <c r="AT234" s="15" t="s">
        <v>183</v>
      </c>
      <c r="AU234" s="15" t="s">
        <v>83</v>
      </c>
    </row>
    <row r="235" spans="2:65" s="1" customFormat="1" ht="24" customHeight="1">
      <c r="B235" s="32"/>
      <c r="C235" s="186" t="s">
        <v>320</v>
      </c>
      <c r="D235" s="186" t="s">
        <v>123</v>
      </c>
      <c r="E235" s="187" t="s">
        <v>321</v>
      </c>
      <c r="F235" s="188" t="s">
        <v>322</v>
      </c>
      <c r="G235" s="189" t="s">
        <v>181</v>
      </c>
      <c r="H235" s="190">
        <v>10155</v>
      </c>
      <c r="I235" s="191"/>
      <c r="J235" s="192">
        <f>ROUND(I235*H235,2)</f>
        <v>0</v>
      </c>
      <c r="K235" s="188" t="s">
        <v>127</v>
      </c>
      <c r="L235" s="36"/>
      <c r="M235" s="193" t="s">
        <v>1</v>
      </c>
      <c r="N235" s="194" t="s">
        <v>44</v>
      </c>
      <c r="O235" s="64"/>
      <c r="P235" s="195">
        <f>O235*H235</f>
        <v>0</v>
      </c>
      <c r="Q235" s="195">
        <v>0</v>
      </c>
      <c r="R235" s="195">
        <f>Q235*H235</f>
        <v>0</v>
      </c>
      <c r="S235" s="195">
        <v>0</v>
      </c>
      <c r="T235" s="196">
        <f>S235*H235</f>
        <v>0</v>
      </c>
      <c r="AR235" s="197" t="s">
        <v>141</v>
      </c>
      <c r="AT235" s="197" t="s">
        <v>123</v>
      </c>
      <c r="AU235" s="197" t="s">
        <v>83</v>
      </c>
      <c r="AY235" s="15" t="s">
        <v>122</v>
      </c>
      <c r="BE235" s="198">
        <f>IF(N235="základní",J235,0)</f>
        <v>0</v>
      </c>
      <c r="BF235" s="198">
        <f>IF(N235="snížená",J235,0)</f>
        <v>0</v>
      </c>
      <c r="BG235" s="198">
        <f>IF(N235="zákl. přenesená",J235,0)</f>
        <v>0</v>
      </c>
      <c r="BH235" s="198">
        <f>IF(N235="sníž. přenesená",J235,0)</f>
        <v>0</v>
      </c>
      <c r="BI235" s="198">
        <f>IF(N235="nulová",J235,0)</f>
        <v>0</v>
      </c>
      <c r="BJ235" s="15" t="s">
        <v>21</v>
      </c>
      <c r="BK235" s="198">
        <f>ROUND(I235*H235,2)</f>
        <v>0</v>
      </c>
      <c r="BL235" s="15" t="s">
        <v>141</v>
      </c>
      <c r="BM235" s="197" t="s">
        <v>323</v>
      </c>
    </row>
    <row r="236" spans="2:47" s="1" customFormat="1" ht="19.5">
      <c r="B236" s="32"/>
      <c r="C236" s="33"/>
      <c r="D236" s="199" t="s">
        <v>183</v>
      </c>
      <c r="E236" s="33"/>
      <c r="F236" s="200" t="s">
        <v>324</v>
      </c>
      <c r="G236" s="33"/>
      <c r="H236" s="33"/>
      <c r="I236" s="115"/>
      <c r="J236" s="33"/>
      <c r="K236" s="33"/>
      <c r="L236" s="36"/>
      <c r="M236" s="201"/>
      <c r="N236" s="64"/>
      <c r="O236" s="64"/>
      <c r="P236" s="64"/>
      <c r="Q236" s="64"/>
      <c r="R236" s="64"/>
      <c r="S236" s="64"/>
      <c r="T236" s="65"/>
      <c r="AT236" s="15" t="s">
        <v>183</v>
      </c>
      <c r="AU236" s="15" t="s">
        <v>83</v>
      </c>
    </row>
    <row r="237" spans="2:51" s="13" customFormat="1" ht="11.25">
      <c r="B237" s="223"/>
      <c r="C237" s="224"/>
      <c r="D237" s="199" t="s">
        <v>185</v>
      </c>
      <c r="E237" s="225" t="s">
        <v>1</v>
      </c>
      <c r="F237" s="226" t="s">
        <v>316</v>
      </c>
      <c r="G237" s="224"/>
      <c r="H237" s="227">
        <v>10155</v>
      </c>
      <c r="I237" s="228"/>
      <c r="J237" s="224"/>
      <c r="K237" s="224"/>
      <c r="L237" s="229"/>
      <c r="M237" s="230"/>
      <c r="N237" s="231"/>
      <c r="O237" s="231"/>
      <c r="P237" s="231"/>
      <c r="Q237" s="231"/>
      <c r="R237" s="231"/>
      <c r="S237" s="231"/>
      <c r="T237" s="232"/>
      <c r="AT237" s="233" t="s">
        <v>185</v>
      </c>
      <c r="AU237" s="233" t="s">
        <v>83</v>
      </c>
      <c r="AV237" s="13" t="s">
        <v>83</v>
      </c>
      <c r="AW237" s="13" t="s">
        <v>187</v>
      </c>
      <c r="AX237" s="13" t="s">
        <v>79</v>
      </c>
      <c r="AY237" s="233" t="s">
        <v>122</v>
      </c>
    </row>
    <row r="238" spans="2:65" s="1" customFormat="1" ht="24" customHeight="1">
      <c r="B238" s="32"/>
      <c r="C238" s="186" t="s">
        <v>325</v>
      </c>
      <c r="D238" s="186" t="s">
        <v>123</v>
      </c>
      <c r="E238" s="187" t="s">
        <v>326</v>
      </c>
      <c r="F238" s="188" t="s">
        <v>327</v>
      </c>
      <c r="G238" s="189" t="s">
        <v>181</v>
      </c>
      <c r="H238" s="190">
        <v>10155</v>
      </c>
      <c r="I238" s="191"/>
      <c r="J238" s="192">
        <f>ROUND(I238*H238,2)</f>
        <v>0</v>
      </c>
      <c r="K238" s="188" t="s">
        <v>127</v>
      </c>
      <c r="L238" s="36"/>
      <c r="M238" s="193" t="s">
        <v>1</v>
      </c>
      <c r="N238" s="194" t="s">
        <v>44</v>
      </c>
      <c r="O238" s="64"/>
      <c r="P238" s="195">
        <f>O238*H238</f>
        <v>0</v>
      </c>
      <c r="Q238" s="195">
        <v>0</v>
      </c>
      <c r="R238" s="195">
        <f>Q238*H238</f>
        <v>0</v>
      </c>
      <c r="S238" s="195">
        <v>0</v>
      </c>
      <c r="T238" s="196">
        <f>S238*H238</f>
        <v>0</v>
      </c>
      <c r="AR238" s="197" t="s">
        <v>141</v>
      </c>
      <c r="AT238" s="197" t="s">
        <v>123</v>
      </c>
      <c r="AU238" s="197" t="s">
        <v>83</v>
      </c>
      <c r="AY238" s="15" t="s">
        <v>122</v>
      </c>
      <c r="BE238" s="198">
        <f>IF(N238="základní",J238,0)</f>
        <v>0</v>
      </c>
      <c r="BF238" s="198">
        <f>IF(N238="snížená",J238,0)</f>
        <v>0</v>
      </c>
      <c r="BG238" s="198">
        <f>IF(N238="zákl. přenesená",J238,0)</f>
        <v>0</v>
      </c>
      <c r="BH238" s="198">
        <f>IF(N238="sníž. přenesená",J238,0)</f>
        <v>0</v>
      </c>
      <c r="BI238" s="198">
        <f>IF(N238="nulová",J238,0)</f>
        <v>0</v>
      </c>
      <c r="BJ238" s="15" t="s">
        <v>21</v>
      </c>
      <c r="BK238" s="198">
        <f>ROUND(I238*H238,2)</f>
        <v>0</v>
      </c>
      <c r="BL238" s="15" t="s">
        <v>141</v>
      </c>
      <c r="BM238" s="197" t="s">
        <v>328</v>
      </c>
    </row>
    <row r="239" spans="2:47" s="1" customFormat="1" ht="19.5">
      <c r="B239" s="32"/>
      <c r="C239" s="33"/>
      <c r="D239" s="199" t="s">
        <v>183</v>
      </c>
      <c r="E239" s="33"/>
      <c r="F239" s="200" t="s">
        <v>324</v>
      </c>
      <c r="G239" s="33"/>
      <c r="H239" s="33"/>
      <c r="I239" s="115"/>
      <c r="J239" s="33"/>
      <c r="K239" s="33"/>
      <c r="L239" s="36"/>
      <c r="M239" s="201"/>
      <c r="N239" s="64"/>
      <c r="O239" s="64"/>
      <c r="P239" s="64"/>
      <c r="Q239" s="64"/>
      <c r="R239" s="64"/>
      <c r="S239" s="64"/>
      <c r="T239" s="65"/>
      <c r="AT239" s="15" t="s">
        <v>183</v>
      </c>
      <c r="AU239" s="15" t="s">
        <v>83</v>
      </c>
    </row>
    <row r="240" spans="2:65" s="1" customFormat="1" ht="24" customHeight="1">
      <c r="B240" s="32"/>
      <c r="C240" s="186" t="s">
        <v>329</v>
      </c>
      <c r="D240" s="186" t="s">
        <v>123</v>
      </c>
      <c r="E240" s="187" t="s">
        <v>330</v>
      </c>
      <c r="F240" s="188" t="s">
        <v>331</v>
      </c>
      <c r="G240" s="189" t="s">
        <v>181</v>
      </c>
      <c r="H240" s="190">
        <v>215</v>
      </c>
      <c r="I240" s="191"/>
      <c r="J240" s="192">
        <f>ROUND(I240*H240,2)</f>
        <v>0</v>
      </c>
      <c r="K240" s="188" t="s">
        <v>127</v>
      </c>
      <c r="L240" s="36"/>
      <c r="M240" s="193" t="s">
        <v>1</v>
      </c>
      <c r="N240" s="194" t="s">
        <v>44</v>
      </c>
      <c r="O240" s="64"/>
      <c r="P240" s="195">
        <f>O240*H240</f>
        <v>0</v>
      </c>
      <c r="Q240" s="195">
        <v>0</v>
      </c>
      <c r="R240" s="195">
        <f>Q240*H240</f>
        <v>0</v>
      </c>
      <c r="S240" s="195">
        <v>0</v>
      </c>
      <c r="T240" s="196">
        <f>S240*H240</f>
        <v>0</v>
      </c>
      <c r="AR240" s="197" t="s">
        <v>141</v>
      </c>
      <c r="AT240" s="197" t="s">
        <v>123</v>
      </c>
      <c r="AU240" s="197" t="s">
        <v>83</v>
      </c>
      <c r="AY240" s="15" t="s">
        <v>122</v>
      </c>
      <c r="BE240" s="198">
        <f>IF(N240="základní",J240,0)</f>
        <v>0</v>
      </c>
      <c r="BF240" s="198">
        <f>IF(N240="snížená",J240,0)</f>
        <v>0</v>
      </c>
      <c r="BG240" s="198">
        <f>IF(N240="zákl. přenesená",J240,0)</f>
        <v>0</v>
      </c>
      <c r="BH240" s="198">
        <f>IF(N240="sníž. přenesená",J240,0)</f>
        <v>0</v>
      </c>
      <c r="BI240" s="198">
        <f>IF(N240="nulová",J240,0)</f>
        <v>0</v>
      </c>
      <c r="BJ240" s="15" t="s">
        <v>21</v>
      </c>
      <c r="BK240" s="198">
        <f>ROUND(I240*H240,2)</f>
        <v>0</v>
      </c>
      <c r="BL240" s="15" t="s">
        <v>141</v>
      </c>
      <c r="BM240" s="197" t="s">
        <v>332</v>
      </c>
    </row>
    <row r="241" spans="2:51" s="12" customFormat="1" ht="11.25">
      <c r="B241" s="213"/>
      <c r="C241" s="214"/>
      <c r="D241" s="199" t="s">
        <v>185</v>
      </c>
      <c r="E241" s="215" t="s">
        <v>1</v>
      </c>
      <c r="F241" s="216" t="s">
        <v>215</v>
      </c>
      <c r="G241" s="214"/>
      <c r="H241" s="215" t="s">
        <v>1</v>
      </c>
      <c r="I241" s="217"/>
      <c r="J241" s="214"/>
      <c r="K241" s="214"/>
      <c r="L241" s="218"/>
      <c r="M241" s="219"/>
      <c r="N241" s="220"/>
      <c r="O241" s="220"/>
      <c r="P241" s="220"/>
      <c r="Q241" s="220"/>
      <c r="R241" s="220"/>
      <c r="S241" s="220"/>
      <c r="T241" s="221"/>
      <c r="AT241" s="222" t="s">
        <v>185</v>
      </c>
      <c r="AU241" s="222" t="s">
        <v>83</v>
      </c>
      <c r="AV241" s="12" t="s">
        <v>21</v>
      </c>
      <c r="AW241" s="12" t="s">
        <v>187</v>
      </c>
      <c r="AX241" s="12" t="s">
        <v>79</v>
      </c>
      <c r="AY241" s="222" t="s">
        <v>122</v>
      </c>
    </row>
    <row r="242" spans="2:51" s="13" customFormat="1" ht="11.25">
      <c r="B242" s="223"/>
      <c r="C242" s="224"/>
      <c r="D242" s="199" t="s">
        <v>185</v>
      </c>
      <c r="E242" s="225" t="s">
        <v>1</v>
      </c>
      <c r="F242" s="226" t="s">
        <v>194</v>
      </c>
      <c r="G242" s="224"/>
      <c r="H242" s="227">
        <v>215</v>
      </c>
      <c r="I242" s="228"/>
      <c r="J242" s="224"/>
      <c r="K242" s="224"/>
      <c r="L242" s="229"/>
      <c r="M242" s="230"/>
      <c r="N242" s="231"/>
      <c r="O242" s="231"/>
      <c r="P242" s="231"/>
      <c r="Q242" s="231"/>
      <c r="R242" s="231"/>
      <c r="S242" s="231"/>
      <c r="T242" s="232"/>
      <c r="AT242" s="233" t="s">
        <v>185</v>
      </c>
      <c r="AU242" s="233" t="s">
        <v>83</v>
      </c>
      <c r="AV242" s="13" t="s">
        <v>83</v>
      </c>
      <c r="AW242" s="13" t="s">
        <v>187</v>
      </c>
      <c r="AX242" s="13" t="s">
        <v>79</v>
      </c>
      <c r="AY242" s="233" t="s">
        <v>122</v>
      </c>
    </row>
    <row r="243" spans="2:63" s="10" customFormat="1" ht="22.9" customHeight="1">
      <c r="B243" s="172"/>
      <c r="C243" s="173"/>
      <c r="D243" s="174" t="s">
        <v>78</v>
      </c>
      <c r="E243" s="211" t="s">
        <v>161</v>
      </c>
      <c r="F243" s="211" t="s">
        <v>333</v>
      </c>
      <c r="G243" s="173"/>
      <c r="H243" s="173"/>
      <c r="I243" s="176"/>
      <c r="J243" s="212">
        <f>BK243</f>
        <v>0</v>
      </c>
      <c r="K243" s="173"/>
      <c r="L243" s="178"/>
      <c r="M243" s="179"/>
      <c r="N243" s="180"/>
      <c r="O243" s="180"/>
      <c r="P243" s="181">
        <f>P244+SUM(P245:P275)</f>
        <v>0</v>
      </c>
      <c r="Q243" s="180"/>
      <c r="R243" s="181">
        <f>R244+SUM(R245:R275)</f>
        <v>28.997404000000003</v>
      </c>
      <c r="S243" s="180"/>
      <c r="T243" s="182">
        <f>T244+SUM(T245:T275)</f>
        <v>2.294</v>
      </c>
      <c r="AR243" s="183" t="s">
        <v>21</v>
      </c>
      <c r="AT243" s="184" t="s">
        <v>78</v>
      </c>
      <c r="AU243" s="184" t="s">
        <v>21</v>
      </c>
      <c r="AY243" s="183" t="s">
        <v>122</v>
      </c>
      <c r="BK243" s="185">
        <f>BK244+SUM(BK245:BK275)</f>
        <v>0</v>
      </c>
    </row>
    <row r="244" spans="2:65" s="1" customFormat="1" ht="24" customHeight="1">
      <c r="B244" s="32"/>
      <c r="C244" s="186" t="s">
        <v>334</v>
      </c>
      <c r="D244" s="186" t="s">
        <v>123</v>
      </c>
      <c r="E244" s="187" t="s">
        <v>335</v>
      </c>
      <c r="F244" s="188" t="s">
        <v>336</v>
      </c>
      <c r="G244" s="189" t="s">
        <v>181</v>
      </c>
      <c r="H244" s="190">
        <v>20310</v>
      </c>
      <c r="I244" s="191"/>
      <c r="J244" s="192">
        <f>ROUND(I244*H244,2)</f>
        <v>0</v>
      </c>
      <c r="K244" s="188" t="s">
        <v>1</v>
      </c>
      <c r="L244" s="36"/>
      <c r="M244" s="193" t="s">
        <v>1</v>
      </c>
      <c r="N244" s="194" t="s">
        <v>44</v>
      </c>
      <c r="O244" s="64"/>
      <c r="P244" s="195">
        <f>O244*H244</f>
        <v>0</v>
      </c>
      <c r="Q244" s="195">
        <v>0</v>
      </c>
      <c r="R244" s="195">
        <f>Q244*H244</f>
        <v>0</v>
      </c>
      <c r="S244" s="195">
        <v>0</v>
      </c>
      <c r="T244" s="196">
        <f>S244*H244</f>
        <v>0</v>
      </c>
      <c r="AR244" s="197" t="s">
        <v>141</v>
      </c>
      <c r="AT244" s="197" t="s">
        <v>123</v>
      </c>
      <c r="AU244" s="197" t="s">
        <v>83</v>
      </c>
      <c r="AY244" s="15" t="s">
        <v>122</v>
      </c>
      <c r="BE244" s="198">
        <f>IF(N244="základní",J244,0)</f>
        <v>0</v>
      </c>
      <c r="BF244" s="198">
        <f>IF(N244="snížená",J244,0)</f>
        <v>0</v>
      </c>
      <c r="BG244" s="198">
        <f>IF(N244="zákl. přenesená",J244,0)</f>
        <v>0</v>
      </c>
      <c r="BH244" s="198">
        <f>IF(N244="sníž. přenesená",J244,0)</f>
        <v>0</v>
      </c>
      <c r="BI244" s="198">
        <f>IF(N244="nulová",J244,0)</f>
        <v>0</v>
      </c>
      <c r="BJ244" s="15" t="s">
        <v>21</v>
      </c>
      <c r="BK244" s="198">
        <f>ROUND(I244*H244,2)</f>
        <v>0</v>
      </c>
      <c r="BL244" s="15" t="s">
        <v>141</v>
      </c>
      <c r="BM244" s="197" t="s">
        <v>337</v>
      </c>
    </row>
    <row r="245" spans="2:65" s="1" customFormat="1" ht="16.5" customHeight="1">
      <c r="B245" s="32"/>
      <c r="C245" s="186" t="s">
        <v>338</v>
      </c>
      <c r="D245" s="186" t="s">
        <v>123</v>
      </c>
      <c r="E245" s="187" t="s">
        <v>162</v>
      </c>
      <c r="F245" s="188" t="s">
        <v>339</v>
      </c>
      <c r="G245" s="189" t="s">
        <v>340</v>
      </c>
      <c r="H245" s="190">
        <v>32</v>
      </c>
      <c r="I245" s="191"/>
      <c r="J245" s="192">
        <f>ROUND(I245*H245,2)</f>
        <v>0</v>
      </c>
      <c r="K245" s="188" t="s">
        <v>1</v>
      </c>
      <c r="L245" s="36"/>
      <c r="M245" s="193" t="s">
        <v>1</v>
      </c>
      <c r="N245" s="194" t="s">
        <v>44</v>
      </c>
      <c r="O245" s="64"/>
      <c r="P245" s="195">
        <f>O245*H245</f>
        <v>0</v>
      </c>
      <c r="Q245" s="195">
        <v>0</v>
      </c>
      <c r="R245" s="195">
        <f>Q245*H245</f>
        <v>0</v>
      </c>
      <c r="S245" s="195">
        <v>0</v>
      </c>
      <c r="T245" s="196">
        <f>S245*H245</f>
        <v>0</v>
      </c>
      <c r="AR245" s="197" t="s">
        <v>141</v>
      </c>
      <c r="AT245" s="197" t="s">
        <v>123</v>
      </c>
      <c r="AU245" s="197" t="s">
        <v>83</v>
      </c>
      <c r="AY245" s="15" t="s">
        <v>122</v>
      </c>
      <c r="BE245" s="198">
        <f>IF(N245="základní",J245,0)</f>
        <v>0</v>
      </c>
      <c r="BF245" s="198">
        <f>IF(N245="snížená",J245,0)</f>
        <v>0</v>
      </c>
      <c r="BG245" s="198">
        <f>IF(N245="zákl. přenesená",J245,0)</f>
        <v>0</v>
      </c>
      <c r="BH245" s="198">
        <f>IF(N245="sníž. přenesená",J245,0)</f>
        <v>0</v>
      </c>
      <c r="BI245" s="198">
        <f>IF(N245="nulová",J245,0)</f>
        <v>0</v>
      </c>
      <c r="BJ245" s="15" t="s">
        <v>21</v>
      </c>
      <c r="BK245" s="198">
        <f>ROUND(I245*H245,2)</f>
        <v>0</v>
      </c>
      <c r="BL245" s="15" t="s">
        <v>141</v>
      </c>
      <c r="BM245" s="197" t="s">
        <v>341</v>
      </c>
    </row>
    <row r="246" spans="2:51" s="13" customFormat="1" ht="11.25">
      <c r="B246" s="223"/>
      <c r="C246" s="224"/>
      <c r="D246" s="199" t="s">
        <v>185</v>
      </c>
      <c r="E246" s="225" t="s">
        <v>1</v>
      </c>
      <c r="F246" s="226" t="s">
        <v>342</v>
      </c>
      <c r="G246" s="224"/>
      <c r="H246" s="227">
        <v>32</v>
      </c>
      <c r="I246" s="228"/>
      <c r="J246" s="224"/>
      <c r="K246" s="224"/>
      <c r="L246" s="229"/>
      <c r="M246" s="230"/>
      <c r="N246" s="231"/>
      <c r="O246" s="231"/>
      <c r="P246" s="231"/>
      <c r="Q246" s="231"/>
      <c r="R246" s="231"/>
      <c r="S246" s="231"/>
      <c r="T246" s="232"/>
      <c r="AT246" s="233" t="s">
        <v>185</v>
      </c>
      <c r="AU246" s="233" t="s">
        <v>83</v>
      </c>
      <c r="AV246" s="13" t="s">
        <v>83</v>
      </c>
      <c r="AW246" s="13" t="s">
        <v>187</v>
      </c>
      <c r="AX246" s="13" t="s">
        <v>79</v>
      </c>
      <c r="AY246" s="233" t="s">
        <v>122</v>
      </c>
    </row>
    <row r="247" spans="2:65" s="1" customFormat="1" ht="36" customHeight="1">
      <c r="B247" s="32"/>
      <c r="C247" s="186" t="s">
        <v>343</v>
      </c>
      <c r="D247" s="186" t="s">
        <v>123</v>
      </c>
      <c r="E247" s="187" t="s">
        <v>344</v>
      </c>
      <c r="F247" s="188" t="s">
        <v>345</v>
      </c>
      <c r="G247" s="189" t="s">
        <v>340</v>
      </c>
      <c r="H247" s="190">
        <v>14</v>
      </c>
      <c r="I247" s="191"/>
      <c r="J247" s="192">
        <f>ROUND(I247*H247,2)</f>
        <v>0</v>
      </c>
      <c r="K247" s="188" t="s">
        <v>127</v>
      </c>
      <c r="L247" s="36"/>
      <c r="M247" s="193" t="s">
        <v>1</v>
      </c>
      <c r="N247" s="194" t="s">
        <v>44</v>
      </c>
      <c r="O247" s="64"/>
      <c r="P247" s="195">
        <f>O247*H247</f>
        <v>0</v>
      </c>
      <c r="Q247" s="195">
        <v>0.0231</v>
      </c>
      <c r="R247" s="195">
        <f>Q247*H247</f>
        <v>0.32339999999999997</v>
      </c>
      <c r="S247" s="195">
        <v>0</v>
      </c>
      <c r="T247" s="196">
        <f>S247*H247</f>
        <v>0</v>
      </c>
      <c r="AR247" s="197" t="s">
        <v>141</v>
      </c>
      <c r="AT247" s="197" t="s">
        <v>123</v>
      </c>
      <c r="AU247" s="197" t="s">
        <v>83</v>
      </c>
      <c r="AY247" s="15" t="s">
        <v>122</v>
      </c>
      <c r="BE247" s="198">
        <f>IF(N247="základní",J247,0)</f>
        <v>0</v>
      </c>
      <c r="BF247" s="198">
        <f>IF(N247="snížená",J247,0)</f>
        <v>0</v>
      </c>
      <c r="BG247" s="198">
        <f>IF(N247="zákl. přenesená",J247,0)</f>
        <v>0</v>
      </c>
      <c r="BH247" s="198">
        <f>IF(N247="sníž. přenesená",J247,0)</f>
        <v>0</v>
      </c>
      <c r="BI247" s="198">
        <f>IF(N247="nulová",J247,0)</f>
        <v>0</v>
      </c>
      <c r="BJ247" s="15" t="s">
        <v>21</v>
      </c>
      <c r="BK247" s="198">
        <f>ROUND(I247*H247,2)</f>
        <v>0</v>
      </c>
      <c r="BL247" s="15" t="s">
        <v>141</v>
      </c>
      <c r="BM247" s="197" t="s">
        <v>346</v>
      </c>
    </row>
    <row r="248" spans="2:47" s="1" customFormat="1" ht="117">
      <c r="B248" s="32"/>
      <c r="C248" s="33"/>
      <c r="D248" s="199" t="s">
        <v>183</v>
      </c>
      <c r="E248" s="33"/>
      <c r="F248" s="200" t="s">
        <v>347</v>
      </c>
      <c r="G248" s="33"/>
      <c r="H248" s="33"/>
      <c r="I248" s="115"/>
      <c r="J248" s="33"/>
      <c r="K248" s="33"/>
      <c r="L248" s="36"/>
      <c r="M248" s="201"/>
      <c r="N248" s="64"/>
      <c r="O248" s="64"/>
      <c r="P248" s="64"/>
      <c r="Q248" s="64"/>
      <c r="R248" s="64"/>
      <c r="S248" s="64"/>
      <c r="T248" s="65"/>
      <c r="AT248" s="15" t="s">
        <v>183</v>
      </c>
      <c r="AU248" s="15" t="s">
        <v>83</v>
      </c>
    </row>
    <row r="249" spans="2:51" s="13" customFormat="1" ht="11.25">
      <c r="B249" s="223"/>
      <c r="C249" s="224"/>
      <c r="D249" s="199" t="s">
        <v>185</v>
      </c>
      <c r="E249" s="225" t="s">
        <v>1</v>
      </c>
      <c r="F249" s="226" t="s">
        <v>348</v>
      </c>
      <c r="G249" s="224"/>
      <c r="H249" s="227">
        <v>14</v>
      </c>
      <c r="I249" s="228"/>
      <c r="J249" s="224"/>
      <c r="K249" s="224"/>
      <c r="L249" s="229"/>
      <c r="M249" s="230"/>
      <c r="N249" s="231"/>
      <c r="O249" s="231"/>
      <c r="P249" s="231"/>
      <c r="Q249" s="231"/>
      <c r="R249" s="231"/>
      <c r="S249" s="231"/>
      <c r="T249" s="232"/>
      <c r="AT249" s="233" t="s">
        <v>185</v>
      </c>
      <c r="AU249" s="233" t="s">
        <v>83</v>
      </c>
      <c r="AV249" s="13" t="s">
        <v>83</v>
      </c>
      <c r="AW249" s="13" t="s">
        <v>187</v>
      </c>
      <c r="AX249" s="13" t="s">
        <v>79</v>
      </c>
      <c r="AY249" s="233" t="s">
        <v>122</v>
      </c>
    </row>
    <row r="250" spans="2:65" s="1" customFormat="1" ht="24" customHeight="1">
      <c r="B250" s="32"/>
      <c r="C250" s="186" t="s">
        <v>349</v>
      </c>
      <c r="D250" s="186" t="s">
        <v>123</v>
      </c>
      <c r="E250" s="187" t="s">
        <v>350</v>
      </c>
      <c r="F250" s="188" t="s">
        <v>351</v>
      </c>
      <c r="G250" s="189" t="s">
        <v>340</v>
      </c>
      <c r="H250" s="190">
        <v>16</v>
      </c>
      <c r="I250" s="191"/>
      <c r="J250" s="192">
        <f>ROUND(I250*H250,2)</f>
        <v>0</v>
      </c>
      <c r="K250" s="188" t="s">
        <v>127</v>
      </c>
      <c r="L250" s="36"/>
      <c r="M250" s="193" t="s">
        <v>1</v>
      </c>
      <c r="N250" s="194" t="s">
        <v>44</v>
      </c>
      <c r="O250" s="64"/>
      <c r="P250" s="195">
        <f>O250*H250</f>
        <v>0</v>
      </c>
      <c r="Q250" s="195">
        <v>0.0278</v>
      </c>
      <c r="R250" s="195">
        <f>Q250*H250</f>
        <v>0.4448</v>
      </c>
      <c r="S250" s="195">
        <v>0</v>
      </c>
      <c r="T250" s="196">
        <f>S250*H250</f>
        <v>0</v>
      </c>
      <c r="AR250" s="197" t="s">
        <v>141</v>
      </c>
      <c r="AT250" s="197" t="s">
        <v>123</v>
      </c>
      <c r="AU250" s="197" t="s">
        <v>83</v>
      </c>
      <c r="AY250" s="15" t="s">
        <v>122</v>
      </c>
      <c r="BE250" s="198">
        <f>IF(N250="základní",J250,0)</f>
        <v>0</v>
      </c>
      <c r="BF250" s="198">
        <f>IF(N250="snížená",J250,0)</f>
        <v>0</v>
      </c>
      <c r="BG250" s="198">
        <f>IF(N250="zákl. přenesená",J250,0)</f>
        <v>0</v>
      </c>
      <c r="BH250" s="198">
        <f>IF(N250="sníž. přenesená",J250,0)</f>
        <v>0</v>
      </c>
      <c r="BI250" s="198">
        <f>IF(N250="nulová",J250,0)</f>
        <v>0</v>
      </c>
      <c r="BJ250" s="15" t="s">
        <v>21</v>
      </c>
      <c r="BK250" s="198">
        <f>ROUND(I250*H250,2)</f>
        <v>0</v>
      </c>
      <c r="BL250" s="15" t="s">
        <v>141</v>
      </c>
      <c r="BM250" s="197" t="s">
        <v>352</v>
      </c>
    </row>
    <row r="251" spans="2:47" s="1" customFormat="1" ht="117">
      <c r="B251" s="32"/>
      <c r="C251" s="33"/>
      <c r="D251" s="199" t="s">
        <v>183</v>
      </c>
      <c r="E251" s="33"/>
      <c r="F251" s="200" t="s">
        <v>347</v>
      </c>
      <c r="G251" s="33"/>
      <c r="H251" s="33"/>
      <c r="I251" s="115"/>
      <c r="J251" s="33"/>
      <c r="K251" s="33"/>
      <c r="L251" s="36"/>
      <c r="M251" s="201"/>
      <c r="N251" s="64"/>
      <c r="O251" s="64"/>
      <c r="P251" s="64"/>
      <c r="Q251" s="64"/>
      <c r="R251" s="64"/>
      <c r="S251" s="64"/>
      <c r="T251" s="65"/>
      <c r="AT251" s="15" t="s">
        <v>183</v>
      </c>
      <c r="AU251" s="15" t="s">
        <v>83</v>
      </c>
    </row>
    <row r="252" spans="2:51" s="13" customFormat="1" ht="11.25">
      <c r="B252" s="223"/>
      <c r="C252" s="224"/>
      <c r="D252" s="199" t="s">
        <v>185</v>
      </c>
      <c r="E252" s="225" t="s">
        <v>1</v>
      </c>
      <c r="F252" s="226" t="s">
        <v>353</v>
      </c>
      <c r="G252" s="224"/>
      <c r="H252" s="227">
        <v>16</v>
      </c>
      <c r="I252" s="228"/>
      <c r="J252" s="224"/>
      <c r="K252" s="224"/>
      <c r="L252" s="229"/>
      <c r="M252" s="230"/>
      <c r="N252" s="231"/>
      <c r="O252" s="231"/>
      <c r="P252" s="231"/>
      <c r="Q252" s="231"/>
      <c r="R252" s="231"/>
      <c r="S252" s="231"/>
      <c r="T252" s="232"/>
      <c r="AT252" s="233" t="s">
        <v>185</v>
      </c>
      <c r="AU252" s="233" t="s">
        <v>83</v>
      </c>
      <c r="AV252" s="13" t="s">
        <v>83</v>
      </c>
      <c r="AW252" s="13" t="s">
        <v>187</v>
      </c>
      <c r="AX252" s="13" t="s">
        <v>79</v>
      </c>
      <c r="AY252" s="233" t="s">
        <v>122</v>
      </c>
    </row>
    <row r="253" spans="2:65" s="1" customFormat="1" ht="24" customHeight="1">
      <c r="B253" s="32"/>
      <c r="C253" s="186" t="s">
        <v>354</v>
      </c>
      <c r="D253" s="186" t="s">
        <v>123</v>
      </c>
      <c r="E253" s="187" t="s">
        <v>355</v>
      </c>
      <c r="F253" s="188" t="s">
        <v>356</v>
      </c>
      <c r="G253" s="189" t="s">
        <v>132</v>
      </c>
      <c r="H253" s="190">
        <v>180</v>
      </c>
      <c r="I253" s="191"/>
      <c r="J253" s="192">
        <f>ROUND(I253*H253,2)</f>
        <v>0</v>
      </c>
      <c r="K253" s="188" t="s">
        <v>127</v>
      </c>
      <c r="L253" s="36"/>
      <c r="M253" s="193" t="s">
        <v>1</v>
      </c>
      <c r="N253" s="194" t="s">
        <v>44</v>
      </c>
      <c r="O253" s="64"/>
      <c r="P253" s="195">
        <f>O253*H253</f>
        <v>0</v>
      </c>
      <c r="Q253" s="195">
        <v>0</v>
      </c>
      <c r="R253" s="195">
        <f>Q253*H253</f>
        <v>0</v>
      </c>
      <c r="S253" s="195">
        <v>0</v>
      </c>
      <c r="T253" s="196">
        <f>S253*H253</f>
        <v>0</v>
      </c>
      <c r="AR253" s="197" t="s">
        <v>141</v>
      </c>
      <c r="AT253" s="197" t="s">
        <v>123</v>
      </c>
      <c r="AU253" s="197" t="s">
        <v>83</v>
      </c>
      <c r="AY253" s="15" t="s">
        <v>122</v>
      </c>
      <c r="BE253" s="198">
        <f>IF(N253="základní",J253,0)</f>
        <v>0</v>
      </c>
      <c r="BF253" s="198">
        <f>IF(N253="snížená",J253,0)</f>
        <v>0</v>
      </c>
      <c r="BG253" s="198">
        <f>IF(N253="zákl. přenesená",J253,0)</f>
        <v>0</v>
      </c>
      <c r="BH253" s="198">
        <f>IF(N253="sníž. přenesená",J253,0)</f>
        <v>0</v>
      </c>
      <c r="BI253" s="198">
        <f>IF(N253="nulová",J253,0)</f>
        <v>0</v>
      </c>
      <c r="BJ253" s="15" t="s">
        <v>21</v>
      </c>
      <c r="BK253" s="198">
        <f>ROUND(I253*H253,2)</f>
        <v>0</v>
      </c>
      <c r="BL253" s="15" t="s">
        <v>141</v>
      </c>
      <c r="BM253" s="197" t="s">
        <v>357</v>
      </c>
    </row>
    <row r="254" spans="2:47" s="1" customFormat="1" ht="78">
      <c r="B254" s="32"/>
      <c r="C254" s="33"/>
      <c r="D254" s="199" t="s">
        <v>183</v>
      </c>
      <c r="E254" s="33"/>
      <c r="F254" s="200" t="s">
        <v>358</v>
      </c>
      <c r="G254" s="33"/>
      <c r="H254" s="33"/>
      <c r="I254" s="115"/>
      <c r="J254" s="33"/>
      <c r="K254" s="33"/>
      <c r="L254" s="36"/>
      <c r="M254" s="201"/>
      <c r="N254" s="64"/>
      <c r="O254" s="64"/>
      <c r="P254" s="64"/>
      <c r="Q254" s="64"/>
      <c r="R254" s="64"/>
      <c r="S254" s="64"/>
      <c r="T254" s="65"/>
      <c r="AT254" s="15" t="s">
        <v>183</v>
      </c>
      <c r="AU254" s="15" t="s">
        <v>83</v>
      </c>
    </row>
    <row r="255" spans="2:65" s="1" customFormat="1" ht="24" customHeight="1">
      <c r="B255" s="32"/>
      <c r="C255" s="235" t="s">
        <v>359</v>
      </c>
      <c r="D255" s="235" t="s">
        <v>261</v>
      </c>
      <c r="E255" s="236" t="s">
        <v>360</v>
      </c>
      <c r="F255" s="237" t="s">
        <v>361</v>
      </c>
      <c r="G255" s="238" t="s">
        <v>132</v>
      </c>
      <c r="H255" s="239">
        <v>180</v>
      </c>
      <c r="I255" s="240"/>
      <c r="J255" s="241">
        <f>ROUND(I255*H255,2)</f>
        <v>0</v>
      </c>
      <c r="K255" s="237" t="s">
        <v>127</v>
      </c>
      <c r="L255" s="242"/>
      <c r="M255" s="243" t="s">
        <v>1</v>
      </c>
      <c r="N255" s="244" t="s">
        <v>44</v>
      </c>
      <c r="O255" s="64"/>
      <c r="P255" s="195">
        <f>O255*H255</f>
        <v>0</v>
      </c>
      <c r="Q255" s="195">
        <v>0.00145</v>
      </c>
      <c r="R255" s="195">
        <f>Q255*H255</f>
        <v>0.261</v>
      </c>
      <c r="S255" s="195">
        <v>0</v>
      </c>
      <c r="T255" s="196">
        <f>S255*H255</f>
        <v>0</v>
      </c>
      <c r="AR255" s="197" t="s">
        <v>157</v>
      </c>
      <c r="AT255" s="197" t="s">
        <v>261</v>
      </c>
      <c r="AU255" s="197" t="s">
        <v>83</v>
      </c>
      <c r="AY255" s="15" t="s">
        <v>122</v>
      </c>
      <c r="BE255" s="198">
        <f>IF(N255="základní",J255,0)</f>
        <v>0</v>
      </c>
      <c r="BF255" s="198">
        <f>IF(N255="snížená",J255,0)</f>
        <v>0</v>
      </c>
      <c r="BG255" s="198">
        <f>IF(N255="zákl. přenesená",J255,0)</f>
        <v>0</v>
      </c>
      <c r="BH255" s="198">
        <f>IF(N255="sníž. přenesená",J255,0)</f>
        <v>0</v>
      </c>
      <c r="BI255" s="198">
        <f>IF(N255="nulová",J255,0)</f>
        <v>0</v>
      </c>
      <c r="BJ255" s="15" t="s">
        <v>21</v>
      </c>
      <c r="BK255" s="198">
        <f>ROUND(I255*H255,2)</f>
        <v>0</v>
      </c>
      <c r="BL255" s="15" t="s">
        <v>141</v>
      </c>
      <c r="BM255" s="197" t="s">
        <v>362</v>
      </c>
    </row>
    <row r="256" spans="2:65" s="1" customFormat="1" ht="24" customHeight="1">
      <c r="B256" s="32"/>
      <c r="C256" s="186" t="s">
        <v>363</v>
      </c>
      <c r="D256" s="186" t="s">
        <v>123</v>
      </c>
      <c r="E256" s="187" t="s">
        <v>364</v>
      </c>
      <c r="F256" s="188" t="s">
        <v>365</v>
      </c>
      <c r="G256" s="189" t="s">
        <v>340</v>
      </c>
      <c r="H256" s="190">
        <v>6230</v>
      </c>
      <c r="I256" s="191"/>
      <c r="J256" s="192">
        <f>ROUND(I256*H256,2)</f>
        <v>0</v>
      </c>
      <c r="K256" s="188" t="s">
        <v>127</v>
      </c>
      <c r="L256" s="36"/>
      <c r="M256" s="193" t="s">
        <v>1</v>
      </c>
      <c r="N256" s="194" t="s">
        <v>44</v>
      </c>
      <c r="O256" s="64"/>
      <c r="P256" s="195">
        <f>O256*H256</f>
        <v>0</v>
      </c>
      <c r="Q256" s="195">
        <v>0.00033</v>
      </c>
      <c r="R256" s="195">
        <f>Q256*H256</f>
        <v>2.0559</v>
      </c>
      <c r="S256" s="195">
        <v>0</v>
      </c>
      <c r="T256" s="196">
        <f>S256*H256</f>
        <v>0</v>
      </c>
      <c r="AR256" s="197" t="s">
        <v>141</v>
      </c>
      <c r="AT256" s="197" t="s">
        <v>123</v>
      </c>
      <c r="AU256" s="197" t="s">
        <v>83</v>
      </c>
      <c r="AY256" s="15" t="s">
        <v>122</v>
      </c>
      <c r="BE256" s="198">
        <f>IF(N256="základní",J256,0)</f>
        <v>0</v>
      </c>
      <c r="BF256" s="198">
        <f>IF(N256="snížená",J256,0)</f>
        <v>0</v>
      </c>
      <c r="BG256" s="198">
        <f>IF(N256="zákl. přenesená",J256,0)</f>
        <v>0</v>
      </c>
      <c r="BH256" s="198">
        <f>IF(N256="sníž. přenesená",J256,0)</f>
        <v>0</v>
      </c>
      <c r="BI256" s="198">
        <f>IF(N256="nulová",J256,0)</f>
        <v>0</v>
      </c>
      <c r="BJ256" s="15" t="s">
        <v>21</v>
      </c>
      <c r="BK256" s="198">
        <f>ROUND(I256*H256,2)</f>
        <v>0</v>
      </c>
      <c r="BL256" s="15" t="s">
        <v>141</v>
      </c>
      <c r="BM256" s="197" t="s">
        <v>366</v>
      </c>
    </row>
    <row r="257" spans="2:47" s="1" customFormat="1" ht="107.25">
      <c r="B257" s="32"/>
      <c r="C257" s="33"/>
      <c r="D257" s="199" t="s">
        <v>183</v>
      </c>
      <c r="E257" s="33"/>
      <c r="F257" s="200" t="s">
        <v>367</v>
      </c>
      <c r="G257" s="33"/>
      <c r="H257" s="33"/>
      <c r="I257" s="115"/>
      <c r="J257" s="33"/>
      <c r="K257" s="33"/>
      <c r="L257" s="36"/>
      <c r="M257" s="201"/>
      <c r="N257" s="64"/>
      <c r="O257" s="64"/>
      <c r="P257" s="64"/>
      <c r="Q257" s="64"/>
      <c r="R257" s="64"/>
      <c r="S257" s="64"/>
      <c r="T257" s="65"/>
      <c r="AT257" s="15" t="s">
        <v>183</v>
      </c>
      <c r="AU257" s="15" t="s">
        <v>83</v>
      </c>
    </row>
    <row r="258" spans="2:51" s="13" customFormat="1" ht="11.25">
      <c r="B258" s="223"/>
      <c r="C258" s="224"/>
      <c r="D258" s="199" t="s">
        <v>185</v>
      </c>
      <c r="E258" s="225" t="s">
        <v>1</v>
      </c>
      <c r="F258" s="226" t="s">
        <v>368</v>
      </c>
      <c r="G258" s="224"/>
      <c r="H258" s="227">
        <v>6230</v>
      </c>
      <c r="I258" s="228"/>
      <c r="J258" s="224"/>
      <c r="K258" s="224"/>
      <c r="L258" s="229"/>
      <c r="M258" s="230"/>
      <c r="N258" s="231"/>
      <c r="O258" s="231"/>
      <c r="P258" s="231"/>
      <c r="Q258" s="231"/>
      <c r="R258" s="231"/>
      <c r="S258" s="231"/>
      <c r="T258" s="232"/>
      <c r="AT258" s="233" t="s">
        <v>185</v>
      </c>
      <c r="AU258" s="233" t="s">
        <v>83</v>
      </c>
      <c r="AV258" s="13" t="s">
        <v>83</v>
      </c>
      <c r="AW258" s="13" t="s">
        <v>187</v>
      </c>
      <c r="AX258" s="13" t="s">
        <v>79</v>
      </c>
      <c r="AY258" s="233" t="s">
        <v>122</v>
      </c>
    </row>
    <row r="259" spans="2:65" s="1" customFormat="1" ht="48" customHeight="1">
      <c r="B259" s="32"/>
      <c r="C259" s="186" t="s">
        <v>369</v>
      </c>
      <c r="D259" s="186" t="s">
        <v>123</v>
      </c>
      <c r="E259" s="187" t="s">
        <v>370</v>
      </c>
      <c r="F259" s="188" t="s">
        <v>371</v>
      </c>
      <c r="G259" s="189" t="s">
        <v>340</v>
      </c>
      <c r="H259" s="190">
        <v>3185</v>
      </c>
      <c r="I259" s="191"/>
      <c r="J259" s="192">
        <f>ROUND(I259*H259,2)</f>
        <v>0</v>
      </c>
      <c r="K259" s="188" t="s">
        <v>127</v>
      </c>
      <c r="L259" s="36"/>
      <c r="M259" s="193" t="s">
        <v>1</v>
      </c>
      <c r="N259" s="194" t="s">
        <v>44</v>
      </c>
      <c r="O259" s="64"/>
      <c r="P259" s="195">
        <f>O259*H259</f>
        <v>0</v>
      </c>
      <c r="Q259" s="195">
        <v>0.00028</v>
      </c>
      <c r="R259" s="195">
        <f>Q259*H259</f>
        <v>0.8917999999999999</v>
      </c>
      <c r="S259" s="195">
        <v>0</v>
      </c>
      <c r="T259" s="196">
        <f>S259*H259</f>
        <v>0</v>
      </c>
      <c r="AR259" s="197" t="s">
        <v>141</v>
      </c>
      <c r="AT259" s="197" t="s">
        <v>123</v>
      </c>
      <c r="AU259" s="197" t="s">
        <v>83</v>
      </c>
      <c r="AY259" s="15" t="s">
        <v>122</v>
      </c>
      <c r="BE259" s="198">
        <f>IF(N259="základní",J259,0)</f>
        <v>0</v>
      </c>
      <c r="BF259" s="198">
        <f>IF(N259="snížená",J259,0)</f>
        <v>0</v>
      </c>
      <c r="BG259" s="198">
        <f>IF(N259="zákl. přenesená",J259,0)</f>
        <v>0</v>
      </c>
      <c r="BH259" s="198">
        <f>IF(N259="sníž. přenesená",J259,0)</f>
        <v>0</v>
      </c>
      <c r="BI259" s="198">
        <f>IF(N259="nulová",J259,0)</f>
        <v>0</v>
      </c>
      <c r="BJ259" s="15" t="s">
        <v>21</v>
      </c>
      <c r="BK259" s="198">
        <f>ROUND(I259*H259,2)</f>
        <v>0</v>
      </c>
      <c r="BL259" s="15" t="s">
        <v>141</v>
      </c>
      <c r="BM259" s="197" t="s">
        <v>372</v>
      </c>
    </row>
    <row r="260" spans="2:47" s="1" customFormat="1" ht="39">
      <c r="B260" s="32"/>
      <c r="C260" s="33"/>
      <c r="D260" s="199" t="s">
        <v>183</v>
      </c>
      <c r="E260" s="33"/>
      <c r="F260" s="200" t="s">
        <v>373</v>
      </c>
      <c r="G260" s="33"/>
      <c r="H260" s="33"/>
      <c r="I260" s="115"/>
      <c r="J260" s="33"/>
      <c r="K260" s="33"/>
      <c r="L260" s="36"/>
      <c r="M260" s="201"/>
      <c r="N260" s="64"/>
      <c r="O260" s="64"/>
      <c r="P260" s="64"/>
      <c r="Q260" s="64"/>
      <c r="R260" s="64"/>
      <c r="S260" s="64"/>
      <c r="T260" s="65"/>
      <c r="AT260" s="15" t="s">
        <v>183</v>
      </c>
      <c r="AU260" s="15" t="s">
        <v>83</v>
      </c>
    </row>
    <row r="261" spans="2:51" s="13" customFormat="1" ht="11.25">
      <c r="B261" s="223"/>
      <c r="C261" s="224"/>
      <c r="D261" s="199" t="s">
        <v>185</v>
      </c>
      <c r="E261" s="225" t="s">
        <v>1</v>
      </c>
      <c r="F261" s="226" t="s">
        <v>374</v>
      </c>
      <c r="G261" s="224"/>
      <c r="H261" s="227">
        <v>3115</v>
      </c>
      <c r="I261" s="228"/>
      <c r="J261" s="224"/>
      <c r="K261" s="224"/>
      <c r="L261" s="229"/>
      <c r="M261" s="230"/>
      <c r="N261" s="231"/>
      <c r="O261" s="231"/>
      <c r="P261" s="231"/>
      <c r="Q261" s="231"/>
      <c r="R261" s="231"/>
      <c r="S261" s="231"/>
      <c r="T261" s="232"/>
      <c r="AT261" s="233" t="s">
        <v>185</v>
      </c>
      <c r="AU261" s="233" t="s">
        <v>83</v>
      </c>
      <c r="AV261" s="13" t="s">
        <v>83</v>
      </c>
      <c r="AW261" s="13" t="s">
        <v>187</v>
      </c>
      <c r="AX261" s="13" t="s">
        <v>79</v>
      </c>
      <c r="AY261" s="233" t="s">
        <v>122</v>
      </c>
    </row>
    <row r="262" spans="2:51" s="13" customFormat="1" ht="11.25">
      <c r="B262" s="223"/>
      <c r="C262" s="224"/>
      <c r="D262" s="199" t="s">
        <v>185</v>
      </c>
      <c r="E262" s="225" t="s">
        <v>1</v>
      </c>
      <c r="F262" s="226" t="s">
        <v>375</v>
      </c>
      <c r="G262" s="224"/>
      <c r="H262" s="227">
        <v>70</v>
      </c>
      <c r="I262" s="228"/>
      <c r="J262" s="224"/>
      <c r="K262" s="224"/>
      <c r="L262" s="229"/>
      <c r="M262" s="230"/>
      <c r="N262" s="231"/>
      <c r="O262" s="231"/>
      <c r="P262" s="231"/>
      <c r="Q262" s="231"/>
      <c r="R262" s="231"/>
      <c r="S262" s="231"/>
      <c r="T262" s="232"/>
      <c r="AT262" s="233" t="s">
        <v>185</v>
      </c>
      <c r="AU262" s="233" t="s">
        <v>83</v>
      </c>
      <c r="AV262" s="13" t="s">
        <v>83</v>
      </c>
      <c r="AW262" s="13" t="s">
        <v>187</v>
      </c>
      <c r="AX262" s="13" t="s">
        <v>79</v>
      </c>
      <c r="AY262" s="233" t="s">
        <v>122</v>
      </c>
    </row>
    <row r="263" spans="2:65" s="1" customFormat="1" ht="24" customHeight="1">
      <c r="B263" s="32"/>
      <c r="C263" s="186" t="s">
        <v>376</v>
      </c>
      <c r="D263" s="186" t="s">
        <v>123</v>
      </c>
      <c r="E263" s="187" t="s">
        <v>377</v>
      </c>
      <c r="F263" s="188" t="s">
        <v>378</v>
      </c>
      <c r="G263" s="189" t="s">
        <v>181</v>
      </c>
      <c r="H263" s="190">
        <v>636.4</v>
      </c>
      <c r="I263" s="191"/>
      <c r="J263" s="192">
        <f>ROUND(I263*H263,2)</f>
        <v>0</v>
      </c>
      <c r="K263" s="188" t="s">
        <v>127</v>
      </c>
      <c r="L263" s="36"/>
      <c r="M263" s="193" t="s">
        <v>1</v>
      </c>
      <c r="N263" s="194" t="s">
        <v>44</v>
      </c>
      <c r="O263" s="64"/>
      <c r="P263" s="195">
        <f>O263*H263</f>
        <v>0</v>
      </c>
      <c r="Q263" s="195">
        <v>0.01386</v>
      </c>
      <c r="R263" s="195">
        <f>Q263*H263</f>
        <v>8.820504</v>
      </c>
      <c r="S263" s="195">
        <v>0</v>
      </c>
      <c r="T263" s="196">
        <f>S263*H263</f>
        <v>0</v>
      </c>
      <c r="AR263" s="197" t="s">
        <v>141</v>
      </c>
      <c r="AT263" s="197" t="s">
        <v>123</v>
      </c>
      <c r="AU263" s="197" t="s">
        <v>83</v>
      </c>
      <c r="AY263" s="15" t="s">
        <v>122</v>
      </c>
      <c r="BE263" s="198">
        <f>IF(N263="základní",J263,0)</f>
        <v>0</v>
      </c>
      <c r="BF263" s="198">
        <f>IF(N263="snížená",J263,0)</f>
        <v>0</v>
      </c>
      <c r="BG263" s="198">
        <f>IF(N263="zákl. přenesená",J263,0)</f>
        <v>0</v>
      </c>
      <c r="BH263" s="198">
        <f>IF(N263="sníž. přenesená",J263,0)</f>
        <v>0</v>
      </c>
      <c r="BI263" s="198">
        <f>IF(N263="nulová",J263,0)</f>
        <v>0</v>
      </c>
      <c r="BJ263" s="15" t="s">
        <v>21</v>
      </c>
      <c r="BK263" s="198">
        <f>ROUND(I263*H263,2)</f>
        <v>0</v>
      </c>
      <c r="BL263" s="15" t="s">
        <v>141</v>
      </c>
      <c r="BM263" s="197" t="s">
        <v>379</v>
      </c>
    </row>
    <row r="264" spans="2:47" s="1" customFormat="1" ht="97.5">
      <c r="B264" s="32"/>
      <c r="C264" s="33"/>
      <c r="D264" s="199" t="s">
        <v>183</v>
      </c>
      <c r="E264" s="33"/>
      <c r="F264" s="200" t="s">
        <v>380</v>
      </c>
      <c r="G264" s="33"/>
      <c r="H264" s="33"/>
      <c r="I264" s="115"/>
      <c r="J264" s="33"/>
      <c r="K264" s="33"/>
      <c r="L264" s="36"/>
      <c r="M264" s="201"/>
      <c r="N264" s="64"/>
      <c r="O264" s="64"/>
      <c r="P264" s="64"/>
      <c r="Q264" s="64"/>
      <c r="R264" s="64"/>
      <c r="S264" s="64"/>
      <c r="T264" s="65"/>
      <c r="AT264" s="15" t="s">
        <v>183</v>
      </c>
      <c r="AU264" s="15" t="s">
        <v>83</v>
      </c>
    </row>
    <row r="265" spans="2:51" s="12" customFormat="1" ht="11.25">
      <c r="B265" s="213"/>
      <c r="C265" s="214"/>
      <c r="D265" s="199" t="s">
        <v>185</v>
      </c>
      <c r="E265" s="215" t="s">
        <v>1</v>
      </c>
      <c r="F265" s="216" t="s">
        <v>381</v>
      </c>
      <c r="G265" s="214"/>
      <c r="H265" s="215" t="s">
        <v>1</v>
      </c>
      <c r="I265" s="217"/>
      <c r="J265" s="214"/>
      <c r="K265" s="214"/>
      <c r="L265" s="218"/>
      <c r="M265" s="219"/>
      <c r="N265" s="220"/>
      <c r="O265" s="220"/>
      <c r="P265" s="220"/>
      <c r="Q265" s="220"/>
      <c r="R265" s="220"/>
      <c r="S265" s="220"/>
      <c r="T265" s="221"/>
      <c r="AT265" s="222" t="s">
        <v>185</v>
      </c>
      <c r="AU265" s="222" t="s">
        <v>83</v>
      </c>
      <c r="AV265" s="12" t="s">
        <v>21</v>
      </c>
      <c r="AW265" s="12" t="s">
        <v>187</v>
      </c>
      <c r="AX265" s="12" t="s">
        <v>79</v>
      </c>
      <c r="AY265" s="222" t="s">
        <v>122</v>
      </c>
    </row>
    <row r="266" spans="2:51" s="13" customFormat="1" ht="22.5">
      <c r="B266" s="223"/>
      <c r="C266" s="224"/>
      <c r="D266" s="199" t="s">
        <v>185</v>
      </c>
      <c r="E266" s="225" t="s">
        <v>1</v>
      </c>
      <c r="F266" s="226" t="s">
        <v>382</v>
      </c>
      <c r="G266" s="224"/>
      <c r="H266" s="227">
        <v>636.4</v>
      </c>
      <c r="I266" s="228"/>
      <c r="J266" s="224"/>
      <c r="K266" s="224"/>
      <c r="L266" s="229"/>
      <c r="M266" s="230"/>
      <c r="N266" s="231"/>
      <c r="O266" s="231"/>
      <c r="P266" s="231"/>
      <c r="Q266" s="231"/>
      <c r="R266" s="231"/>
      <c r="S266" s="231"/>
      <c r="T266" s="232"/>
      <c r="AT266" s="233" t="s">
        <v>185</v>
      </c>
      <c r="AU266" s="233" t="s">
        <v>83</v>
      </c>
      <c r="AV266" s="13" t="s">
        <v>83</v>
      </c>
      <c r="AW266" s="13" t="s">
        <v>187</v>
      </c>
      <c r="AX266" s="13" t="s">
        <v>79</v>
      </c>
      <c r="AY266" s="233" t="s">
        <v>122</v>
      </c>
    </row>
    <row r="267" spans="2:65" s="1" customFormat="1" ht="24" customHeight="1">
      <c r="B267" s="32"/>
      <c r="C267" s="186" t="s">
        <v>383</v>
      </c>
      <c r="D267" s="186" t="s">
        <v>123</v>
      </c>
      <c r="E267" s="187" t="s">
        <v>384</v>
      </c>
      <c r="F267" s="188" t="s">
        <v>385</v>
      </c>
      <c r="G267" s="189" t="s">
        <v>340</v>
      </c>
      <c r="H267" s="190">
        <v>70</v>
      </c>
      <c r="I267" s="191"/>
      <c r="J267" s="192">
        <f>ROUND(I267*H267,2)</f>
        <v>0</v>
      </c>
      <c r="K267" s="188" t="s">
        <v>127</v>
      </c>
      <c r="L267" s="36"/>
      <c r="M267" s="193" t="s">
        <v>1</v>
      </c>
      <c r="N267" s="194" t="s">
        <v>44</v>
      </c>
      <c r="O267" s="64"/>
      <c r="P267" s="195">
        <f>O267*H267</f>
        <v>0</v>
      </c>
      <c r="Q267" s="195">
        <v>0</v>
      </c>
      <c r="R267" s="195">
        <f>Q267*H267</f>
        <v>0</v>
      </c>
      <c r="S267" s="195">
        <v>0</v>
      </c>
      <c r="T267" s="196">
        <f>S267*H267</f>
        <v>0</v>
      </c>
      <c r="AR267" s="197" t="s">
        <v>141</v>
      </c>
      <c r="AT267" s="197" t="s">
        <v>123</v>
      </c>
      <c r="AU267" s="197" t="s">
        <v>83</v>
      </c>
      <c r="AY267" s="15" t="s">
        <v>122</v>
      </c>
      <c r="BE267" s="198">
        <f>IF(N267="základní",J267,0)</f>
        <v>0</v>
      </c>
      <c r="BF267" s="198">
        <f>IF(N267="snížená",J267,0)</f>
        <v>0</v>
      </c>
      <c r="BG267" s="198">
        <f>IF(N267="zákl. přenesená",J267,0)</f>
        <v>0</v>
      </c>
      <c r="BH267" s="198">
        <f>IF(N267="sníž. přenesená",J267,0)</f>
        <v>0</v>
      </c>
      <c r="BI267" s="198">
        <f>IF(N267="nulová",J267,0)</f>
        <v>0</v>
      </c>
      <c r="BJ267" s="15" t="s">
        <v>21</v>
      </c>
      <c r="BK267" s="198">
        <f>ROUND(I267*H267,2)</f>
        <v>0</v>
      </c>
      <c r="BL267" s="15" t="s">
        <v>141</v>
      </c>
      <c r="BM267" s="197" t="s">
        <v>386</v>
      </c>
    </row>
    <row r="268" spans="2:47" s="1" customFormat="1" ht="19.5">
      <c r="B268" s="32"/>
      <c r="C268" s="33"/>
      <c r="D268" s="199" t="s">
        <v>183</v>
      </c>
      <c r="E268" s="33"/>
      <c r="F268" s="200" t="s">
        <v>387</v>
      </c>
      <c r="G268" s="33"/>
      <c r="H268" s="33"/>
      <c r="I268" s="115"/>
      <c r="J268" s="33"/>
      <c r="K268" s="33"/>
      <c r="L268" s="36"/>
      <c r="M268" s="201"/>
      <c r="N268" s="64"/>
      <c r="O268" s="64"/>
      <c r="P268" s="64"/>
      <c r="Q268" s="64"/>
      <c r="R268" s="64"/>
      <c r="S268" s="64"/>
      <c r="T268" s="65"/>
      <c r="AT268" s="15" t="s">
        <v>183</v>
      </c>
      <c r="AU268" s="15" t="s">
        <v>83</v>
      </c>
    </row>
    <row r="269" spans="2:51" s="12" customFormat="1" ht="11.25">
      <c r="B269" s="213"/>
      <c r="C269" s="214"/>
      <c r="D269" s="199" t="s">
        <v>185</v>
      </c>
      <c r="E269" s="215" t="s">
        <v>1</v>
      </c>
      <c r="F269" s="216" t="s">
        <v>388</v>
      </c>
      <c r="G269" s="214"/>
      <c r="H269" s="215" t="s">
        <v>1</v>
      </c>
      <c r="I269" s="217"/>
      <c r="J269" s="214"/>
      <c r="K269" s="214"/>
      <c r="L269" s="218"/>
      <c r="M269" s="219"/>
      <c r="N269" s="220"/>
      <c r="O269" s="220"/>
      <c r="P269" s="220"/>
      <c r="Q269" s="220"/>
      <c r="R269" s="220"/>
      <c r="S269" s="220"/>
      <c r="T269" s="221"/>
      <c r="AT269" s="222" t="s">
        <v>185</v>
      </c>
      <c r="AU269" s="222" t="s">
        <v>83</v>
      </c>
      <c r="AV269" s="12" t="s">
        <v>21</v>
      </c>
      <c r="AW269" s="12" t="s">
        <v>187</v>
      </c>
      <c r="AX269" s="12" t="s">
        <v>79</v>
      </c>
      <c r="AY269" s="222" t="s">
        <v>122</v>
      </c>
    </row>
    <row r="270" spans="2:51" s="13" customFormat="1" ht="11.25">
      <c r="B270" s="223"/>
      <c r="C270" s="224"/>
      <c r="D270" s="199" t="s">
        <v>185</v>
      </c>
      <c r="E270" s="225" t="s">
        <v>1</v>
      </c>
      <c r="F270" s="226" t="s">
        <v>375</v>
      </c>
      <c r="G270" s="224"/>
      <c r="H270" s="227">
        <v>70</v>
      </c>
      <c r="I270" s="228"/>
      <c r="J270" s="224"/>
      <c r="K270" s="224"/>
      <c r="L270" s="229"/>
      <c r="M270" s="230"/>
      <c r="N270" s="231"/>
      <c r="O270" s="231"/>
      <c r="P270" s="231"/>
      <c r="Q270" s="231"/>
      <c r="R270" s="231"/>
      <c r="S270" s="231"/>
      <c r="T270" s="232"/>
      <c r="AT270" s="233" t="s">
        <v>185</v>
      </c>
      <c r="AU270" s="233" t="s">
        <v>83</v>
      </c>
      <c r="AV270" s="13" t="s">
        <v>83</v>
      </c>
      <c r="AW270" s="13" t="s">
        <v>187</v>
      </c>
      <c r="AX270" s="13" t="s">
        <v>79</v>
      </c>
      <c r="AY270" s="233" t="s">
        <v>122</v>
      </c>
    </row>
    <row r="271" spans="2:65" s="1" customFormat="1" ht="16.5" customHeight="1">
      <c r="B271" s="32"/>
      <c r="C271" s="186" t="s">
        <v>389</v>
      </c>
      <c r="D271" s="186" t="s">
        <v>123</v>
      </c>
      <c r="E271" s="187" t="s">
        <v>390</v>
      </c>
      <c r="F271" s="188" t="s">
        <v>391</v>
      </c>
      <c r="G271" s="189" t="s">
        <v>132</v>
      </c>
      <c r="H271" s="190">
        <v>7</v>
      </c>
      <c r="I271" s="191"/>
      <c r="J271" s="192">
        <f>ROUND(I271*H271,2)</f>
        <v>0</v>
      </c>
      <c r="K271" s="188" t="s">
        <v>1</v>
      </c>
      <c r="L271" s="36"/>
      <c r="M271" s="193" t="s">
        <v>1</v>
      </c>
      <c r="N271" s="194" t="s">
        <v>44</v>
      </c>
      <c r="O271" s="64"/>
      <c r="P271" s="195">
        <f>O271*H271</f>
        <v>0</v>
      </c>
      <c r="Q271" s="195">
        <v>1.8</v>
      </c>
      <c r="R271" s="195">
        <f>Q271*H271</f>
        <v>12.6</v>
      </c>
      <c r="S271" s="195">
        <v>0</v>
      </c>
      <c r="T271" s="196">
        <f>S271*H271</f>
        <v>0</v>
      </c>
      <c r="AR271" s="197" t="s">
        <v>141</v>
      </c>
      <c r="AT271" s="197" t="s">
        <v>123</v>
      </c>
      <c r="AU271" s="197" t="s">
        <v>83</v>
      </c>
      <c r="AY271" s="15" t="s">
        <v>122</v>
      </c>
      <c r="BE271" s="198">
        <f>IF(N271="základní",J271,0)</f>
        <v>0</v>
      </c>
      <c r="BF271" s="198">
        <f>IF(N271="snížená",J271,0)</f>
        <v>0</v>
      </c>
      <c r="BG271" s="198">
        <f>IF(N271="zákl. přenesená",J271,0)</f>
        <v>0</v>
      </c>
      <c r="BH271" s="198">
        <f>IF(N271="sníž. přenesená",J271,0)</f>
        <v>0</v>
      </c>
      <c r="BI271" s="198">
        <f>IF(N271="nulová",J271,0)</f>
        <v>0</v>
      </c>
      <c r="BJ271" s="15" t="s">
        <v>21</v>
      </c>
      <c r="BK271" s="198">
        <f>ROUND(I271*H271,2)</f>
        <v>0</v>
      </c>
      <c r="BL271" s="15" t="s">
        <v>141</v>
      </c>
      <c r="BM271" s="197" t="s">
        <v>392</v>
      </c>
    </row>
    <row r="272" spans="2:65" s="1" customFormat="1" ht="24" customHeight="1">
      <c r="B272" s="32"/>
      <c r="C272" s="186" t="s">
        <v>393</v>
      </c>
      <c r="D272" s="186" t="s">
        <v>123</v>
      </c>
      <c r="E272" s="187" t="s">
        <v>394</v>
      </c>
      <c r="F272" s="188" t="s">
        <v>395</v>
      </c>
      <c r="G272" s="189" t="s">
        <v>132</v>
      </c>
      <c r="H272" s="190">
        <v>2</v>
      </c>
      <c r="I272" s="191"/>
      <c r="J272" s="192">
        <f>ROUND(I272*H272,2)</f>
        <v>0</v>
      </c>
      <c r="K272" s="188" t="s">
        <v>1</v>
      </c>
      <c r="L272" s="36"/>
      <c r="M272" s="193" t="s">
        <v>1</v>
      </c>
      <c r="N272" s="194" t="s">
        <v>44</v>
      </c>
      <c r="O272" s="64"/>
      <c r="P272" s="195">
        <f>O272*H272</f>
        <v>0</v>
      </c>
      <c r="Q272" s="195">
        <v>1.8</v>
      </c>
      <c r="R272" s="195">
        <f>Q272*H272</f>
        <v>3.6</v>
      </c>
      <c r="S272" s="195">
        <v>0</v>
      </c>
      <c r="T272" s="196">
        <f>S272*H272</f>
        <v>0</v>
      </c>
      <c r="AR272" s="197" t="s">
        <v>141</v>
      </c>
      <c r="AT272" s="197" t="s">
        <v>123</v>
      </c>
      <c r="AU272" s="197" t="s">
        <v>83</v>
      </c>
      <c r="AY272" s="15" t="s">
        <v>122</v>
      </c>
      <c r="BE272" s="198">
        <f>IF(N272="základní",J272,0)</f>
        <v>0</v>
      </c>
      <c r="BF272" s="198">
        <f>IF(N272="snížená",J272,0)</f>
        <v>0</v>
      </c>
      <c r="BG272" s="198">
        <f>IF(N272="zákl. přenesená",J272,0)</f>
        <v>0</v>
      </c>
      <c r="BH272" s="198">
        <f>IF(N272="sníž. přenesená",J272,0)</f>
        <v>0</v>
      </c>
      <c r="BI272" s="198">
        <f>IF(N272="nulová",J272,0)</f>
        <v>0</v>
      </c>
      <c r="BJ272" s="15" t="s">
        <v>21</v>
      </c>
      <c r="BK272" s="198">
        <f>ROUND(I272*H272,2)</f>
        <v>0</v>
      </c>
      <c r="BL272" s="15" t="s">
        <v>141</v>
      </c>
      <c r="BM272" s="197" t="s">
        <v>396</v>
      </c>
    </row>
    <row r="273" spans="2:65" s="1" customFormat="1" ht="60" customHeight="1">
      <c r="B273" s="32"/>
      <c r="C273" s="186" t="s">
        <v>397</v>
      </c>
      <c r="D273" s="186" t="s">
        <v>123</v>
      </c>
      <c r="E273" s="187" t="s">
        <v>398</v>
      </c>
      <c r="F273" s="188" t="s">
        <v>399</v>
      </c>
      <c r="G273" s="189" t="s">
        <v>132</v>
      </c>
      <c r="H273" s="190">
        <v>62</v>
      </c>
      <c r="I273" s="191"/>
      <c r="J273" s="192">
        <f>ROUND(I273*H273,2)</f>
        <v>0</v>
      </c>
      <c r="K273" s="188" t="s">
        <v>127</v>
      </c>
      <c r="L273" s="36"/>
      <c r="M273" s="193" t="s">
        <v>1</v>
      </c>
      <c r="N273" s="194" t="s">
        <v>44</v>
      </c>
      <c r="O273" s="64"/>
      <c r="P273" s="195">
        <f>O273*H273</f>
        <v>0</v>
      </c>
      <c r="Q273" s="195">
        <v>0</v>
      </c>
      <c r="R273" s="195">
        <f>Q273*H273</f>
        <v>0</v>
      </c>
      <c r="S273" s="195">
        <v>0.037</v>
      </c>
      <c r="T273" s="196">
        <f>S273*H273</f>
        <v>2.294</v>
      </c>
      <c r="AR273" s="197" t="s">
        <v>141</v>
      </c>
      <c r="AT273" s="197" t="s">
        <v>123</v>
      </c>
      <c r="AU273" s="197" t="s">
        <v>83</v>
      </c>
      <c r="AY273" s="15" t="s">
        <v>122</v>
      </c>
      <c r="BE273" s="198">
        <f>IF(N273="základní",J273,0)</f>
        <v>0</v>
      </c>
      <c r="BF273" s="198">
        <f>IF(N273="snížená",J273,0)</f>
        <v>0</v>
      </c>
      <c r="BG273" s="198">
        <f>IF(N273="zákl. přenesená",J273,0)</f>
        <v>0</v>
      </c>
      <c r="BH273" s="198">
        <f>IF(N273="sníž. přenesená",J273,0)</f>
        <v>0</v>
      </c>
      <c r="BI273" s="198">
        <f>IF(N273="nulová",J273,0)</f>
        <v>0</v>
      </c>
      <c r="BJ273" s="15" t="s">
        <v>21</v>
      </c>
      <c r="BK273" s="198">
        <f>ROUND(I273*H273,2)</f>
        <v>0</v>
      </c>
      <c r="BL273" s="15" t="s">
        <v>141</v>
      </c>
      <c r="BM273" s="197" t="s">
        <v>400</v>
      </c>
    </row>
    <row r="274" spans="2:47" s="1" customFormat="1" ht="68.25">
      <c r="B274" s="32"/>
      <c r="C274" s="33"/>
      <c r="D274" s="199" t="s">
        <v>183</v>
      </c>
      <c r="E274" s="33"/>
      <c r="F274" s="200" t="s">
        <v>401</v>
      </c>
      <c r="G274" s="33"/>
      <c r="H274" s="33"/>
      <c r="I274" s="115"/>
      <c r="J274" s="33"/>
      <c r="K274" s="33"/>
      <c r="L274" s="36"/>
      <c r="M274" s="201"/>
      <c r="N274" s="64"/>
      <c r="O274" s="64"/>
      <c r="P274" s="64"/>
      <c r="Q274" s="64"/>
      <c r="R274" s="64"/>
      <c r="S274" s="64"/>
      <c r="T274" s="65"/>
      <c r="AT274" s="15" t="s">
        <v>183</v>
      </c>
      <c r="AU274" s="15" t="s">
        <v>83</v>
      </c>
    </row>
    <row r="275" spans="2:63" s="10" customFormat="1" ht="20.85" customHeight="1">
      <c r="B275" s="172"/>
      <c r="C275" s="173"/>
      <c r="D275" s="174" t="s">
        <v>78</v>
      </c>
      <c r="E275" s="211" t="s">
        <v>402</v>
      </c>
      <c r="F275" s="211" t="s">
        <v>403</v>
      </c>
      <c r="G275" s="173"/>
      <c r="H275" s="173"/>
      <c r="I275" s="176"/>
      <c r="J275" s="212">
        <f>BK275</f>
        <v>0</v>
      </c>
      <c r="K275" s="173"/>
      <c r="L275" s="178"/>
      <c r="M275" s="179"/>
      <c r="N275" s="180"/>
      <c r="O275" s="180"/>
      <c r="P275" s="181">
        <f>SUM(P276:P277)</f>
        <v>0</v>
      </c>
      <c r="Q275" s="180"/>
      <c r="R275" s="181">
        <f>SUM(R276:R277)</f>
        <v>0</v>
      </c>
      <c r="S275" s="180"/>
      <c r="T275" s="182">
        <f>SUM(T276:T277)</f>
        <v>0</v>
      </c>
      <c r="AR275" s="183" t="s">
        <v>21</v>
      </c>
      <c r="AT275" s="184" t="s">
        <v>78</v>
      </c>
      <c r="AU275" s="184" t="s">
        <v>83</v>
      </c>
      <c r="AY275" s="183" t="s">
        <v>122</v>
      </c>
      <c r="BK275" s="185">
        <f>SUM(BK276:BK277)</f>
        <v>0</v>
      </c>
    </row>
    <row r="276" spans="2:65" s="1" customFormat="1" ht="36" customHeight="1">
      <c r="B276" s="32"/>
      <c r="C276" s="186" t="s">
        <v>404</v>
      </c>
      <c r="D276" s="186" t="s">
        <v>123</v>
      </c>
      <c r="E276" s="187" t="s">
        <v>405</v>
      </c>
      <c r="F276" s="188" t="s">
        <v>406</v>
      </c>
      <c r="G276" s="189" t="s">
        <v>242</v>
      </c>
      <c r="H276" s="190">
        <v>5107.401</v>
      </c>
      <c r="I276" s="191"/>
      <c r="J276" s="192">
        <f>ROUND(I276*H276,2)</f>
        <v>0</v>
      </c>
      <c r="K276" s="188" t="s">
        <v>127</v>
      </c>
      <c r="L276" s="36"/>
      <c r="M276" s="193" t="s">
        <v>1</v>
      </c>
      <c r="N276" s="194" t="s">
        <v>44</v>
      </c>
      <c r="O276" s="64"/>
      <c r="P276" s="195">
        <f>O276*H276</f>
        <v>0</v>
      </c>
      <c r="Q276" s="195">
        <v>0</v>
      </c>
      <c r="R276" s="195">
        <f>Q276*H276</f>
        <v>0</v>
      </c>
      <c r="S276" s="195">
        <v>0</v>
      </c>
      <c r="T276" s="196">
        <f>S276*H276</f>
        <v>0</v>
      </c>
      <c r="AR276" s="197" t="s">
        <v>141</v>
      </c>
      <c r="AT276" s="197" t="s">
        <v>123</v>
      </c>
      <c r="AU276" s="197" t="s">
        <v>136</v>
      </c>
      <c r="AY276" s="15" t="s">
        <v>122</v>
      </c>
      <c r="BE276" s="198">
        <f>IF(N276="základní",J276,0)</f>
        <v>0</v>
      </c>
      <c r="BF276" s="198">
        <f>IF(N276="snížená",J276,0)</f>
        <v>0</v>
      </c>
      <c r="BG276" s="198">
        <f>IF(N276="zákl. přenesená",J276,0)</f>
        <v>0</v>
      </c>
      <c r="BH276" s="198">
        <f>IF(N276="sníž. přenesená",J276,0)</f>
        <v>0</v>
      </c>
      <c r="BI276" s="198">
        <f>IF(N276="nulová",J276,0)</f>
        <v>0</v>
      </c>
      <c r="BJ276" s="15" t="s">
        <v>21</v>
      </c>
      <c r="BK276" s="198">
        <f>ROUND(I276*H276,2)</f>
        <v>0</v>
      </c>
      <c r="BL276" s="15" t="s">
        <v>141</v>
      </c>
      <c r="BM276" s="197" t="s">
        <v>407</v>
      </c>
    </row>
    <row r="277" spans="2:47" s="1" customFormat="1" ht="29.25">
      <c r="B277" s="32"/>
      <c r="C277" s="33"/>
      <c r="D277" s="199" t="s">
        <v>183</v>
      </c>
      <c r="E277" s="33"/>
      <c r="F277" s="200" t="s">
        <v>408</v>
      </c>
      <c r="G277" s="33"/>
      <c r="H277" s="33"/>
      <c r="I277" s="115"/>
      <c r="J277" s="33"/>
      <c r="K277" s="33"/>
      <c r="L277" s="36"/>
      <c r="M277" s="201"/>
      <c r="N277" s="64"/>
      <c r="O277" s="64"/>
      <c r="P277" s="64"/>
      <c r="Q277" s="64"/>
      <c r="R277" s="64"/>
      <c r="S277" s="64"/>
      <c r="T277" s="65"/>
      <c r="AT277" s="15" t="s">
        <v>183</v>
      </c>
      <c r="AU277" s="15" t="s">
        <v>136</v>
      </c>
    </row>
    <row r="278" spans="2:63" s="10" customFormat="1" ht="22.9" customHeight="1">
      <c r="B278" s="172"/>
      <c r="C278" s="173"/>
      <c r="D278" s="174" t="s">
        <v>78</v>
      </c>
      <c r="E278" s="211" t="s">
        <v>409</v>
      </c>
      <c r="F278" s="211" t="s">
        <v>410</v>
      </c>
      <c r="G278" s="173"/>
      <c r="H278" s="173"/>
      <c r="I278" s="176"/>
      <c r="J278" s="212">
        <f>BK278</f>
        <v>0</v>
      </c>
      <c r="K278" s="173"/>
      <c r="L278" s="178"/>
      <c r="M278" s="179"/>
      <c r="N278" s="180"/>
      <c r="O278" s="180"/>
      <c r="P278" s="181">
        <f>SUM(P279:P308)</f>
        <v>0</v>
      </c>
      <c r="Q278" s="180"/>
      <c r="R278" s="181">
        <f>SUM(R279:R308)</f>
        <v>0</v>
      </c>
      <c r="S278" s="180"/>
      <c r="T278" s="182">
        <f>SUM(T279:T308)</f>
        <v>0</v>
      </c>
      <c r="AR278" s="183" t="s">
        <v>21</v>
      </c>
      <c r="AT278" s="184" t="s">
        <v>78</v>
      </c>
      <c r="AU278" s="184" t="s">
        <v>21</v>
      </c>
      <c r="AY278" s="183" t="s">
        <v>122</v>
      </c>
      <c r="BK278" s="185">
        <f>SUM(BK279:BK308)</f>
        <v>0</v>
      </c>
    </row>
    <row r="279" spans="2:65" s="1" customFormat="1" ht="36" customHeight="1">
      <c r="B279" s="32"/>
      <c r="C279" s="186" t="s">
        <v>411</v>
      </c>
      <c r="D279" s="186" t="s">
        <v>123</v>
      </c>
      <c r="E279" s="187" t="s">
        <v>412</v>
      </c>
      <c r="F279" s="188" t="s">
        <v>413</v>
      </c>
      <c r="G279" s="189" t="s">
        <v>242</v>
      </c>
      <c r="H279" s="190">
        <v>2616.5</v>
      </c>
      <c r="I279" s="191"/>
      <c r="J279" s="192">
        <f>ROUND(I279*H279,2)</f>
        <v>0</v>
      </c>
      <c r="K279" s="188" t="s">
        <v>127</v>
      </c>
      <c r="L279" s="36"/>
      <c r="M279" s="193" t="s">
        <v>1</v>
      </c>
      <c r="N279" s="194" t="s">
        <v>44</v>
      </c>
      <c r="O279" s="64"/>
      <c r="P279" s="195">
        <f>O279*H279</f>
        <v>0</v>
      </c>
      <c r="Q279" s="195">
        <v>0</v>
      </c>
      <c r="R279" s="195">
        <f>Q279*H279</f>
        <v>0</v>
      </c>
      <c r="S279" s="195">
        <v>0</v>
      </c>
      <c r="T279" s="196">
        <f>S279*H279</f>
        <v>0</v>
      </c>
      <c r="AR279" s="197" t="s">
        <v>141</v>
      </c>
      <c r="AT279" s="197" t="s">
        <v>123</v>
      </c>
      <c r="AU279" s="197" t="s">
        <v>83</v>
      </c>
      <c r="AY279" s="15" t="s">
        <v>122</v>
      </c>
      <c r="BE279" s="198">
        <f>IF(N279="základní",J279,0)</f>
        <v>0</v>
      </c>
      <c r="BF279" s="198">
        <f>IF(N279="snížená",J279,0)</f>
        <v>0</v>
      </c>
      <c r="BG279" s="198">
        <f>IF(N279="zákl. přenesená",J279,0)</f>
        <v>0</v>
      </c>
      <c r="BH279" s="198">
        <f>IF(N279="sníž. přenesená",J279,0)</f>
        <v>0</v>
      </c>
      <c r="BI279" s="198">
        <f>IF(N279="nulová",J279,0)</f>
        <v>0</v>
      </c>
      <c r="BJ279" s="15" t="s">
        <v>21</v>
      </c>
      <c r="BK279" s="198">
        <f>ROUND(I279*H279,2)</f>
        <v>0</v>
      </c>
      <c r="BL279" s="15" t="s">
        <v>141</v>
      </c>
      <c r="BM279" s="197" t="s">
        <v>414</v>
      </c>
    </row>
    <row r="280" spans="2:47" s="1" customFormat="1" ht="97.5">
      <c r="B280" s="32"/>
      <c r="C280" s="33"/>
      <c r="D280" s="199" t="s">
        <v>183</v>
      </c>
      <c r="E280" s="33"/>
      <c r="F280" s="200" t="s">
        <v>415</v>
      </c>
      <c r="G280" s="33"/>
      <c r="H280" s="33"/>
      <c r="I280" s="115"/>
      <c r="J280" s="33"/>
      <c r="K280" s="33"/>
      <c r="L280" s="36"/>
      <c r="M280" s="201"/>
      <c r="N280" s="64"/>
      <c r="O280" s="64"/>
      <c r="P280" s="64"/>
      <c r="Q280" s="64"/>
      <c r="R280" s="64"/>
      <c r="S280" s="64"/>
      <c r="T280" s="65"/>
      <c r="AT280" s="15" t="s">
        <v>183</v>
      </c>
      <c r="AU280" s="15" t="s">
        <v>83</v>
      </c>
    </row>
    <row r="281" spans="2:51" s="12" customFormat="1" ht="11.25">
      <c r="B281" s="213"/>
      <c r="C281" s="214"/>
      <c r="D281" s="199" t="s">
        <v>185</v>
      </c>
      <c r="E281" s="215" t="s">
        <v>1</v>
      </c>
      <c r="F281" s="216" t="s">
        <v>416</v>
      </c>
      <c r="G281" s="214"/>
      <c r="H281" s="215" t="s">
        <v>1</v>
      </c>
      <c r="I281" s="217"/>
      <c r="J281" s="214"/>
      <c r="K281" s="214"/>
      <c r="L281" s="218"/>
      <c r="M281" s="219"/>
      <c r="N281" s="220"/>
      <c r="O281" s="220"/>
      <c r="P281" s="220"/>
      <c r="Q281" s="220"/>
      <c r="R281" s="220"/>
      <c r="S281" s="220"/>
      <c r="T281" s="221"/>
      <c r="AT281" s="222" t="s">
        <v>185</v>
      </c>
      <c r="AU281" s="222" t="s">
        <v>83</v>
      </c>
      <c r="AV281" s="12" t="s">
        <v>21</v>
      </c>
      <c r="AW281" s="12" t="s">
        <v>187</v>
      </c>
      <c r="AX281" s="12" t="s">
        <v>79</v>
      </c>
      <c r="AY281" s="222" t="s">
        <v>122</v>
      </c>
    </row>
    <row r="282" spans="2:51" s="13" customFormat="1" ht="11.25">
      <c r="B282" s="223"/>
      <c r="C282" s="224"/>
      <c r="D282" s="199" t="s">
        <v>185</v>
      </c>
      <c r="E282" s="225" t="s">
        <v>1</v>
      </c>
      <c r="F282" s="226" t="s">
        <v>417</v>
      </c>
      <c r="G282" s="224"/>
      <c r="H282" s="227">
        <v>2616.5</v>
      </c>
      <c r="I282" s="228"/>
      <c r="J282" s="224"/>
      <c r="K282" s="224"/>
      <c r="L282" s="229"/>
      <c r="M282" s="230"/>
      <c r="N282" s="231"/>
      <c r="O282" s="231"/>
      <c r="P282" s="231"/>
      <c r="Q282" s="231"/>
      <c r="R282" s="231"/>
      <c r="S282" s="231"/>
      <c r="T282" s="232"/>
      <c r="AT282" s="233" t="s">
        <v>185</v>
      </c>
      <c r="AU282" s="233" t="s">
        <v>83</v>
      </c>
      <c r="AV282" s="13" t="s">
        <v>83</v>
      </c>
      <c r="AW282" s="13" t="s">
        <v>187</v>
      </c>
      <c r="AX282" s="13" t="s">
        <v>79</v>
      </c>
      <c r="AY282" s="233" t="s">
        <v>122</v>
      </c>
    </row>
    <row r="283" spans="2:65" s="1" customFormat="1" ht="36" customHeight="1">
      <c r="B283" s="32"/>
      <c r="C283" s="186" t="s">
        <v>418</v>
      </c>
      <c r="D283" s="186" t="s">
        <v>123</v>
      </c>
      <c r="E283" s="187" t="s">
        <v>419</v>
      </c>
      <c r="F283" s="188" t="s">
        <v>420</v>
      </c>
      <c r="G283" s="189" t="s">
        <v>242</v>
      </c>
      <c r="H283" s="190">
        <v>75878.5</v>
      </c>
      <c r="I283" s="191"/>
      <c r="J283" s="192">
        <f>ROUND(I283*H283,2)</f>
        <v>0</v>
      </c>
      <c r="K283" s="188" t="s">
        <v>127</v>
      </c>
      <c r="L283" s="36"/>
      <c r="M283" s="193" t="s">
        <v>1</v>
      </c>
      <c r="N283" s="194" t="s">
        <v>44</v>
      </c>
      <c r="O283" s="64"/>
      <c r="P283" s="195">
        <f>O283*H283</f>
        <v>0</v>
      </c>
      <c r="Q283" s="195">
        <v>0</v>
      </c>
      <c r="R283" s="195">
        <f>Q283*H283</f>
        <v>0</v>
      </c>
      <c r="S283" s="195">
        <v>0</v>
      </c>
      <c r="T283" s="196">
        <f>S283*H283</f>
        <v>0</v>
      </c>
      <c r="AR283" s="197" t="s">
        <v>141</v>
      </c>
      <c r="AT283" s="197" t="s">
        <v>123</v>
      </c>
      <c r="AU283" s="197" t="s">
        <v>83</v>
      </c>
      <c r="AY283" s="15" t="s">
        <v>122</v>
      </c>
      <c r="BE283" s="198">
        <f>IF(N283="základní",J283,0)</f>
        <v>0</v>
      </c>
      <c r="BF283" s="198">
        <f>IF(N283="snížená",J283,0)</f>
        <v>0</v>
      </c>
      <c r="BG283" s="198">
        <f>IF(N283="zákl. přenesená",J283,0)</f>
        <v>0</v>
      </c>
      <c r="BH283" s="198">
        <f>IF(N283="sníž. přenesená",J283,0)</f>
        <v>0</v>
      </c>
      <c r="BI283" s="198">
        <f>IF(N283="nulová",J283,0)</f>
        <v>0</v>
      </c>
      <c r="BJ283" s="15" t="s">
        <v>21</v>
      </c>
      <c r="BK283" s="198">
        <f>ROUND(I283*H283,2)</f>
        <v>0</v>
      </c>
      <c r="BL283" s="15" t="s">
        <v>141</v>
      </c>
      <c r="BM283" s="197" t="s">
        <v>421</v>
      </c>
    </row>
    <row r="284" spans="2:47" s="1" customFormat="1" ht="97.5">
      <c r="B284" s="32"/>
      <c r="C284" s="33"/>
      <c r="D284" s="199" t="s">
        <v>183</v>
      </c>
      <c r="E284" s="33"/>
      <c r="F284" s="200" t="s">
        <v>415</v>
      </c>
      <c r="G284" s="33"/>
      <c r="H284" s="33"/>
      <c r="I284" s="115"/>
      <c r="J284" s="33"/>
      <c r="K284" s="33"/>
      <c r="L284" s="36"/>
      <c r="M284" s="201"/>
      <c r="N284" s="64"/>
      <c r="O284" s="64"/>
      <c r="P284" s="64"/>
      <c r="Q284" s="64"/>
      <c r="R284" s="64"/>
      <c r="S284" s="64"/>
      <c r="T284" s="65"/>
      <c r="AT284" s="15" t="s">
        <v>183</v>
      </c>
      <c r="AU284" s="15" t="s">
        <v>83</v>
      </c>
    </row>
    <row r="285" spans="2:51" s="12" customFormat="1" ht="11.25">
      <c r="B285" s="213"/>
      <c r="C285" s="214"/>
      <c r="D285" s="199" t="s">
        <v>185</v>
      </c>
      <c r="E285" s="215" t="s">
        <v>1</v>
      </c>
      <c r="F285" s="216" t="s">
        <v>422</v>
      </c>
      <c r="G285" s="214"/>
      <c r="H285" s="215" t="s">
        <v>1</v>
      </c>
      <c r="I285" s="217"/>
      <c r="J285" s="214"/>
      <c r="K285" s="214"/>
      <c r="L285" s="218"/>
      <c r="M285" s="219"/>
      <c r="N285" s="220"/>
      <c r="O285" s="220"/>
      <c r="P285" s="220"/>
      <c r="Q285" s="220"/>
      <c r="R285" s="220"/>
      <c r="S285" s="220"/>
      <c r="T285" s="221"/>
      <c r="AT285" s="222" t="s">
        <v>185</v>
      </c>
      <c r="AU285" s="222" t="s">
        <v>83</v>
      </c>
      <c r="AV285" s="12" t="s">
        <v>21</v>
      </c>
      <c r="AW285" s="12" t="s">
        <v>187</v>
      </c>
      <c r="AX285" s="12" t="s">
        <v>79</v>
      </c>
      <c r="AY285" s="222" t="s">
        <v>122</v>
      </c>
    </row>
    <row r="286" spans="2:51" s="13" customFormat="1" ht="11.25">
      <c r="B286" s="223"/>
      <c r="C286" s="224"/>
      <c r="D286" s="199" t="s">
        <v>185</v>
      </c>
      <c r="E286" s="225" t="s">
        <v>1</v>
      </c>
      <c r="F286" s="226" t="s">
        <v>423</v>
      </c>
      <c r="G286" s="224"/>
      <c r="H286" s="227">
        <v>75878.5</v>
      </c>
      <c r="I286" s="228"/>
      <c r="J286" s="224"/>
      <c r="K286" s="224"/>
      <c r="L286" s="229"/>
      <c r="M286" s="230"/>
      <c r="N286" s="231"/>
      <c r="O286" s="231"/>
      <c r="P286" s="231"/>
      <c r="Q286" s="231"/>
      <c r="R286" s="231"/>
      <c r="S286" s="231"/>
      <c r="T286" s="232"/>
      <c r="AT286" s="233" t="s">
        <v>185</v>
      </c>
      <c r="AU286" s="233" t="s">
        <v>83</v>
      </c>
      <c r="AV286" s="13" t="s">
        <v>83</v>
      </c>
      <c r="AW286" s="13" t="s">
        <v>187</v>
      </c>
      <c r="AX286" s="13" t="s">
        <v>79</v>
      </c>
      <c r="AY286" s="233" t="s">
        <v>122</v>
      </c>
    </row>
    <row r="287" spans="2:65" s="1" customFormat="1" ht="36" customHeight="1">
      <c r="B287" s="32"/>
      <c r="C287" s="186" t="s">
        <v>424</v>
      </c>
      <c r="D287" s="186" t="s">
        <v>123</v>
      </c>
      <c r="E287" s="187" t="s">
        <v>425</v>
      </c>
      <c r="F287" s="188" t="s">
        <v>426</v>
      </c>
      <c r="G287" s="189" t="s">
        <v>242</v>
      </c>
      <c r="H287" s="190">
        <v>2.29</v>
      </c>
      <c r="I287" s="191"/>
      <c r="J287" s="192">
        <f>ROUND(I287*H287,2)</f>
        <v>0</v>
      </c>
      <c r="K287" s="188" t="s">
        <v>127</v>
      </c>
      <c r="L287" s="36"/>
      <c r="M287" s="193" t="s">
        <v>1</v>
      </c>
      <c r="N287" s="194" t="s">
        <v>44</v>
      </c>
      <c r="O287" s="64"/>
      <c r="P287" s="195">
        <f>O287*H287</f>
        <v>0</v>
      </c>
      <c r="Q287" s="195">
        <v>0</v>
      </c>
      <c r="R287" s="195">
        <f>Q287*H287</f>
        <v>0</v>
      </c>
      <c r="S287" s="195">
        <v>0</v>
      </c>
      <c r="T287" s="196">
        <f>S287*H287</f>
        <v>0</v>
      </c>
      <c r="AR287" s="197" t="s">
        <v>141</v>
      </c>
      <c r="AT287" s="197" t="s">
        <v>123</v>
      </c>
      <c r="AU287" s="197" t="s">
        <v>83</v>
      </c>
      <c r="AY287" s="15" t="s">
        <v>122</v>
      </c>
      <c r="BE287" s="198">
        <f>IF(N287="základní",J287,0)</f>
        <v>0</v>
      </c>
      <c r="BF287" s="198">
        <f>IF(N287="snížená",J287,0)</f>
        <v>0</v>
      </c>
      <c r="BG287" s="198">
        <f>IF(N287="zákl. přenesená",J287,0)</f>
        <v>0</v>
      </c>
      <c r="BH287" s="198">
        <f>IF(N287="sníž. přenesená",J287,0)</f>
        <v>0</v>
      </c>
      <c r="BI287" s="198">
        <f>IF(N287="nulová",J287,0)</f>
        <v>0</v>
      </c>
      <c r="BJ287" s="15" t="s">
        <v>21</v>
      </c>
      <c r="BK287" s="198">
        <f>ROUND(I287*H287,2)</f>
        <v>0</v>
      </c>
      <c r="BL287" s="15" t="s">
        <v>141</v>
      </c>
      <c r="BM287" s="197" t="s">
        <v>427</v>
      </c>
    </row>
    <row r="288" spans="2:47" s="1" customFormat="1" ht="68.25">
      <c r="B288" s="32"/>
      <c r="C288" s="33"/>
      <c r="D288" s="199" t="s">
        <v>183</v>
      </c>
      <c r="E288" s="33"/>
      <c r="F288" s="200" t="s">
        <v>428</v>
      </c>
      <c r="G288" s="33"/>
      <c r="H288" s="33"/>
      <c r="I288" s="115"/>
      <c r="J288" s="33"/>
      <c r="K288" s="33"/>
      <c r="L288" s="36"/>
      <c r="M288" s="201"/>
      <c r="N288" s="64"/>
      <c r="O288" s="64"/>
      <c r="P288" s="64"/>
      <c r="Q288" s="64"/>
      <c r="R288" s="64"/>
      <c r="S288" s="64"/>
      <c r="T288" s="65"/>
      <c r="AT288" s="15" t="s">
        <v>183</v>
      </c>
      <c r="AU288" s="15" t="s">
        <v>83</v>
      </c>
    </row>
    <row r="289" spans="2:51" s="12" customFormat="1" ht="11.25">
      <c r="B289" s="213"/>
      <c r="C289" s="214"/>
      <c r="D289" s="199" t="s">
        <v>185</v>
      </c>
      <c r="E289" s="215" t="s">
        <v>1</v>
      </c>
      <c r="F289" s="216" t="s">
        <v>429</v>
      </c>
      <c r="G289" s="214"/>
      <c r="H289" s="215" t="s">
        <v>1</v>
      </c>
      <c r="I289" s="217"/>
      <c r="J289" s="214"/>
      <c r="K289" s="214"/>
      <c r="L289" s="218"/>
      <c r="M289" s="219"/>
      <c r="N289" s="220"/>
      <c r="O289" s="220"/>
      <c r="P289" s="220"/>
      <c r="Q289" s="220"/>
      <c r="R289" s="220"/>
      <c r="S289" s="220"/>
      <c r="T289" s="221"/>
      <c r="AT289" s="222" t="s">
        <v>185</v>
      </c>
      <c r="AU289" s="222" t="s">
        <v>83</v>
      </c>
      <c r="AV289" s="12" t="s">
        <v>21</v>
      </c>
      <c r="AW289" s="12" t="s">
        <v>187</v>
      </c>
      <c r="AX289" s="12" t="s">
        <v>79</v>
      </c>
      <c r="AY289" s="222" t="s">
        <v>122</v>
      </c>
    </row>
    <row r="290" spans="2:51" s="13" customFormat="1" ht="11.25">
      <c r="B290" s="223"/>
      <c r="C290" s="224"/>
      <c r="D290" s="199" t="s">
        <v>185</v>
      </c>
      <c r="E290" s="225" t="s">
        <v>1</v>
      </c>
      <c r="F290" s="226" t="s">
        <v>430</v>
      </c>
      <c r="G290" s="224"/>
      <c r="H290" s="227">
        <v>2.29</v>
      </c>
      <c r="I290" s="228"/>
      <c r="J290" s="224"/>
      <c r="K290" s="224"/>
      <c r="L290" s="229"/>
      <c r="M290" s="230"/>
      <c r="N290" s="231"/>
      <c r="O290" s="231"/>
      <c r="P290" s="231"/>
      <c r="Q290" s="231"/>
      <c r="R290" s="231"/>
      <c r="S290" s="231"/>
      <c r="T290" s="232"/>
      <c r="AT290" s="233" t="s">
        <v>185</v>
      </c>
      <c r="AU290" s="233" t="s">
        <v>83</v>
      </c>
      <c r="AV290" s="13" t="s">
        <v>83</v>
      </c>
      <c r="AW290" s="13" t="s">
        <v>187</v>
      </c>
      <c r="AX290" s="13" t="s">
        <v>79</v>
      </c>
      <c r="AY290" s="233" t="s">
        <v>122</v>
      </c>
    </row>
    <row r="291" spans="2:65" s="1" customFormat="1" ht="48" customHeight="1">
      <c r="B291" s="32"/>
      <c r="C291" s="186" t="s">
        <v>431</v>
      </c>
      <c r="D291" s="186" t="s">
        <v>123</v>
      </c>
      <c r="E291" s="187" t="s">
        <v>432</v>
      </c>
      <c r="F291" s="188" t="s">
        <v>433</v>
      </c>
      <c r="G291" s="189" t="s">
        <v>242</v>
      </c>
      <c r="H291" s="190">
        <v>43.51</v>
      </c>
      <c r="I291" s="191"/>
      <c r="J291" s="192">
        <f>ROUND(I291*H291,2)</f>
        <v>0</v>
      </c>
      <c r="K291" s="188" t="s">
        <v>127</v>
      </c>
      <c r="L291" s="36"/>
      <c r="M291" s="193" t="s">
        <v>1</v>
      </c>
      <c r="N291" s="194" t="s">
        <v>44</v>
      </c>
      <c r="O291" s="64"/>
      <c r="P291" s="195">
        <f>O291*H291</f>
        <v>0</v>
      </c>
      <c r="Q291" s="195">
        <v>0</v>
      </c>
      <c r="R291" s="195">
        <f>Q291*H291</f>
        <v>0</v>
      </c>
      <c r="S291" s="195">
        <v>0</v>
      </c>
      <c r="T291" s="196">
        <f>S291*H291</f>
        <v>0</v>
      </c>
      <c r="AR291" s="197" t="s">
        <v>141</v>
      </c>
      <c r="AT291" s="197" t="s">
        <v>123</v>
      </c>
      <c r="AU291" s="197" t="s">
        <v>83</v>
      </c>
      <c r="AY291" s="15" t="s">
        <v>122</v>
      </c>
      <c r="BE291" s="198">
        <f>IF(N291="základní",J291,0)</f>
        <v>0</v>
      </c>
      <c r="BF291" s="198">
        <f>IF(N291="snížená",J291,0)</f>
        <v>0</v>
      </c>
      <c r="BG291" s="198">
        <f>IF(N291="zákl. přenesená",J291,0)</f>
        <v>0</v>
      </c>
      <c r="BH291" s="198">
        <f>IF(N291="sníž. přenesená",J291,0)</f>
        <v>0</v>
      </c>
      <c r="BI291" s="198">
        <f>IF(N291="nulová",J291,0)</f>
        <v>0</v>
      </c>
      <c r="BJ291" s="15" t="s">
        <v>21</v>
      </c>
      <c r="BK291" s="198">
        <f>ROUND(I291*H291,2)</f>
        <v>0</v>
      </c>
      <c r="BL291" s="15" t="s">
        <v>141</v>
      </c>
      <c r="BM291" s="197" t="s">
        <v>434</v>
      </c>
    </row>
    <row r="292" spans="2:47" s="1" customFormat="1" ht="68.25">
      <c r="B292" s="32"/>
      <c r="C292" s="33"/>
      <c r="D292" s="199" t="s">
        <v>183</v>
      </c>
      <c r="E292" s="33"/>
      <c r="F292" s="200" t="s">
        <v>428</v>
      </c>
      <c r="G292" s="33"/>
      <c r="H292" s="33"/>
      <c r="I292" s="115"/>
      <c r="J292" s="33"/>
      <c r="K292" s="33"/>
      <c r="L292" s="36"/>
      <c r="M292" s="201"/>
      <c r="N292" s="64"/>
      <c r="O292" s="64"/>
      <c r="P292" s="64"/>
      <c r="Q292" s="64"/>
      <c r="R292" s="64"/>
      <c r="S292" s="64"/>
      <c r="T292" s="65"/>
      <c r="AT292" s="15" t="s">
        <v>183</v>
      </c>
      <c r="AU292" s="15" t="s">
        <v>83</v>
      </c>
    </row>
    <row r="293" spans="2:51" s="13" customFormat="1" ht="11.25">
      <c r="B293" s="223"/>
      <c r="C293" s="224"/>
      <c r="D293" s="199" t="s">
        <v>185</v>
      </c>
      <c r="E293" s="225" t="s">
        <v>1</v>
      </c>
      <c r="F293" s="226" t="s">
        <v>435</v>
      </c>
      <c r="G293" s="224"/>
      <c r="H293" s="227">
        <v>43.51</v>
      </c>
      <c r="I293" s="228"/>
      <c r="J293" s="224"/>
      <c r="K293" s="224"/>
      <c r="L293" s="229"/>
      <c r="M293" s="230"/>
      <c r="N293" s="231"/>
      <c r="O293" s="231"/>
      <c r="P293" s="231"/>
      <c r="Q293" s="231"/>
      <c r="R293" s="231"/>
      <c r="S293" s="231"/>
      <c r="T293" s="232"/>
      <c r="AT293" s="233" t="s">
        <v>185</v>
      </c>
      <c r="AU293" s="233" t="s">
        <v>83</v>
      </c>
      <c r="AV293" s="13" t="s">
        <v>83</v>
      </c>
      <c r="AW293" s="13" t="s">
        <v>187</v>
      </c>
      <c r="AX293" s="13" t="s">
        <v>79</v>
      </c>
      <c r="AY293" s="233" t="s">
        <v>122</v>
      </c>
    </row>
    <row r="294" spans="2:65" s="1" customFormat="1" ht="24" customHeight="1">
      <c r="B294" s="32"/>
      <c r="C294" s="186" t="s">
        <v>436</v>
      </c>
      <c r="D294" s="186" t="s">
        <v>123</v>
      </c>
      <c r="E294" s="187" t="s">
        <v>437</v>
      </c>
      <c r="F294" s="188" t="s">
        <v>438</v>
      </c>
      <c r="G294" s="189" t="s">
        <v>242</v>
      </c>
      <c r="H294" s="190">
        <v>2.29</v>
      </c>
      <c r="I294" s="191"/>
      <c r="J294" s="192">
        <f>ROUND(I294*H294,2)</f>
        <v>0</v>
      </c>
      <c r="K294" s="188" t="s">
        <v>127</v>
      </c>
      <c r="L294" s="36"/>
      <c r="M294" s="193" t="s">
        <v>1</v>
      </c>
      <c r="N294" s="194" t="s">
        <v>44</v>
      </c>
      <c r="O294" s="64"/>
      <c r="P294" s="195">
        <f>O294*H294</f>
        <v>0</v>
      </c>
      <c r="Q294" s="195">
        <v>0</v>
      </c>
      <c r="R294" s="195">
        <f>Q294*H294</f>
        <v>0</v>
      </c>
      <c r="S294" s="195">
        <v>0</v>
      </c>
      <c r="T294" s="196">
        <f>S294*H294</f>
        <v>0</v>
      </c>
      <c r="AR294" s="197" t="s">
        <v>141</v>
      </c>
      <c r="AT294" s="197" t="s">
        <v>123</v>
      </c>
      <c r="AU294" s="197" t="s">
        <v>83</v>
      </c>
      <c r="AY294" s="15" t="s">
        <v>122</v>
      </c>
      <c r="BE294" s="198">
        <f>IF(N294="základní",J294,0)</f>
        <v>0</v>
      </c>
      <c r="BF294" s="198">
        <f>IF(N294="snížená",J294,0)</f>
        <v>0</v>
      </c>
      <c r="BG294" s="198">
        <f>IF(N294="zákl. přenesená",J294,0)</f>
        <v>0</v>
      </c>
      <c r="BH294" s="198">
        <f>IF(N294="sníž. přenesená",J294,0)</f>
        <v>0</v>
      </c>
      <c r="BI294" s="198">
        <f>IF(N294="nulová",J294,0)</f>
        <v>0</v>
      </c>
      <c r="BJ294" s="15" t="s">
        <v>21</v>
      </c>
      <c r="BK294" s="198">
        <f>ROUND(I294*H294,2)</f>
        <v>0</v>
      </c>
      <c r="BL294" s="15" t="s">
        <v>141</v>
      </c>
      <c r="BM294" s="197" t="s">
        <v>439</v>
      </c>
    </row>
    <row r="295" spans="2:47" s="1" customFormat="1" ht="39">
      <c r="B295" s="32"/>
      <c r="C295" s="33"/>
      <c r="D295" s="199" t="s">
        <v>183</v>
      </c>
      <c r="E295" s="33"/>
      <c r="F295" s="200" t="s">
        <v>440</v>
      </c>
      <c r="G295" s="33"/>
      <c r="H295" s="33"/>
      <c r="I295" s="115"/>
      <c r="J295" s="33"/>
      <c r="K295" s="33"/>
      <c r="L295" s="36"/>
      <c r="M295" s="201"/>
      <c r="N295" s="64"/>
      <c r="O295" s="64"/>
      <c r="P295" s="64"/>
      <c r="Q295" s="64"/>
      <c r="R295" s="64"/>
      <c r="S295" s="64"/>
      <c r="T295" s="65"/>
      <c r="AT295" s="15" t="s">
        <v>183</v>
      </c>
      <c r="AU295" s="15" t="s">
        <v>83</v>
      </c>
    </row>
    <row r="296" spans="2:65" s="1" customFormat="1" ht="24" customHeight="1">
      <c r="B296" s="32"/>
      <c r="C296" s="186" t="s">
        <v>441</v>
      </c>
      <c r="D296" s="186" t="s">
        <v>123</v>
      </c>
      <c r="E296" s="187" t="s">
        <v>442</v>
      </c>
      <c r="F296" s="188" t="s">
        <v>443</v>
      </c>
      <c r="G296" s="189" t="s">
        <v>242</v>
      </c>
      <c r="H296" s="190">
        <v>2616.5</v>
      </c>
      <c r="I296" s="191"/>
      <c r="J296" s="192">
        <f>ROUND(I296*H296,2)</f>
        <v>0</v>
      </c>
      <c r="K296" s="188" t="s">
        <v>127</v>
      </c>
      <c r="L296" s="36"/>
      <c r="M296" s="193" t="s">
        <v>1</v>
      </c>
      <c r="N296" s="194" t="s">
        <v>44</v>
      </c>
      <c r="O296" s="64"/>
      <c r="P296" s="195">
        <f>O296*H296</f>
        <v>0</v>
      </c>
      <c r="Q296" s="195">
        <v>0</v>
      </c>
      <c r="R296" s="195">
        <f>Q296*H296</f>
        <v>0</v>
      </c>
      <c r="S296" s="195">
        <v>0</v>
      </c>
      <c r="T296" s="196">
        <f>S296*H296</f>
        <v>0</v>
      </c>
      <c r="AR296" s="197" t="s">
        <v>141</v>
      </c>
      <c r="AT296" s="197" t="s">
        <v>123</v>
      </c>
      <c r="AU296" s="197" t="s">
        <v>83</v>
      </c>
      <c r="AY296" s="15" t="s">
        <v>122</v>
      </c>
      <c r="BE296" s="198">
        <f>IF(N296="základní",J296,0)</f>
        <v>0</v>
      </c>
      <c r="BF296" s="198">
        <f>IF(N296="snížená",J296,0)</f>
        <v>0</v>
      </c>
      <c r="BG296" s="198">
        <f>IF(N296="zákl. přenesená",J296,0)</f>
        <v>0</v>
      </c>
      <c r="BH296" s="198">
        <f>IF(N296="sníž. přenesená",J296,0)</f>
        <v>0</v>
      </c>
      <c r="BI296" s="198">
        <f>IF(N296="nulová",J296,0)</f>
        <v>0</v>
      </c>
      <c r="BJ296" s="15" t="s">
        <v>21</v>
      </c>
      <c r="BK296" s="198">
        <f>ROUND(I296*H296,2)</f>
        <v>0</v>
      </c>
      <c r="BL296" s="15" t="s">
        <v>141</v>
      </c>
      <c r="BM296" s="197" t="s">
        <v>444</v>
      </c>
    </row>
    <row r="297" spans="2:47" s="1" customFormat="1" ht="68.25">
      <c r="B297" s="32"/>
      <c r="C297" s="33"/>
      <c r="D297" s="199" t="s">
        <v>183</v>
      </c>
      <c r="E297" s="33"/>
      <c r="F297" s="200" t="s">
        <v>445</v>
      </c>
      <c r="G297" s="33"/>
      <c r="H297" s="33"/>
      <c r="I297" s="115"/>
      <c r="J297" s="33"/>
      <c r="K297" s="33"/>
      <c r="L297" s="36"/>
      <c r="M297" s="201"/>
      <c r="N297" s="64"/>
      <c r="O297" s="64"/>
      <c r="P297" s="64"/>
      <c r="Q297" s="64"/>
      <c r="R297" s="64"/>
      <c r="S297" s="64"/>
      <c r="T297" s="65"/>
      <c r="AT297" s="15" t="s">
        <v>183</v>
      </c>
      <c r="AU297" s="15" t="s">
        <v>83</v>
      </c>
    </row>
    <row r="298" spans="2:51" s="12" customFormat="1" ht="11.25">
      <c r="B298" s="213"/>
      <c r="C298" s="214"/>
      <c r="D298" s="199" t="s">
        <v>185</v>
      </c>
      <c r="E298" s="215" t="s">
        <v>1</v>
      </c>
      <c r="F298" s="216" t="s">
        <v>416</v>
      </c>
      <c r="G298" s="214"/>
      <c r="H298" s="215" t="s">
        <v>1</v>
      </c>
      <c r="I298" s="217"/>
      <c r="J298" s="214"/>
      <c r="K298" s="214"/>
      <c r="L298" s="218"/>
      <c r="M298" s="219"/>
      <c r="N298" s="220"/>
      <c r="O298" s="220"/>
      <c r="P298" s="220"/>
      <c r="Q298" s="220"/>
      <c r="R298" s="220"/>
      <c r="S298" s="220"/>
      <c r="T298" s="221"/>
      <c r="AT298" s="222" t="s">
        <v>185</v>
      </c>
      <c r="AU298" s="222" t="s">
        <v>83</v>
      </c>
      <c r="AV298" s="12" t="s">
        <v>21</v>
      </c>
      <c r="AW298" s="12" t="s">
        <v>187</v>
      </c>
      <c r="AX298" s="12" t="s">
        <v>79</v>
      </c>
      <c r="AY298" s="222" t="s">
        <v>122</v>
      </c>
    </row>
    <row r="299" spans="2:51" s="13" customFormat="1" ht="11.25">
      <c r="B299" s="223"/>
      <c r="C299" s="224"/>
      <c r="D299" s="199" t="s">
        <v>185</v>
      </c>
      <c r="E299" s="225" t="s">
        <v>1</v>
      </c>
      <c r="F299" s="226" t="s">
        <v>446</v>
      </c>
      <c r="G299" s="224"/>
      <c r="H299" s="227">
        <v>2616.5</v>
      </c>
      <c r="I299" s="228"/>
      <c r="J299" s="224"/>
      <c r="K299" s="224"/>
      <c r="L299" s="229"/>
      <c r="M299" s="230"/>
      <c r="N299" s="231"/>
      <c r="O299" s="231"/>
      <c r="P299" s="231"/>
      <c r="Q299" s="231"/>
      <c r="R299" s="231"/>
      <c r="S299" s="231"/>
      <c r="T299" s="232"/>
      <c r="AT299" s="233" t="s">
        <v>185</v>
      </c>
      <c r="AU299" s="233" t="s">
        <v>83</v>
      </c>
      <c r="AV299" s="13" t="s">
        <v>83</v>
      </c>
      <c r="AW299" s="13" t="s">
        <v>187</v>
      </c>
      <c r="AX299" s="13" t="s">
        <v>79</v>
      </c>
      <c r="AY299" s="233" t="s">
        <v>122</v>
      </c>
    </row>
    <row r="300" spans="2:65" s="1" customFormat="1" ht="36" customHeight="1">
      <c r="B300" s="32"/>
      <c r="C300" s="186" t="s">
        <v>447</v>
      </c>
      <c r="D300" s="186" t="s">
        <v>123</v>
      </c>
      <c r="E300" s="187" t="s">
        <v>448</v>
      </c>
      <c r="F300" s="188" t="s">
        <v>449</v>
      </c>
      <c r="G300" s="189" t="s">
        <v>242</v>
      </c>
      <c r="H300" s="190">
        <v>14.7</v>
      </c>
      <c r="I300" s="191"/>
      <c r="J300" s="192">
        <f>ROUND(I300*H300,2)</f>
        <v>0</v>
      </c>
      <c r="K300" s="188" t="s">
        <v>127</v>
      </c>
      <c r="L300" s="36"/>
      <c r="M300" s="193" t="s">
        <v>1</v>
      </c>
      <c r="N300" s="194" t="s">
        <v>44</v>
      </c>
      <c r="O300" s="64"/>
      <c r="P300" s="195">
        <f>O300*H300</f>
        <v>0</v>
      </c>
      <c r="Q300" s="195">
        <v>0</v>
      </c>
      <c r="R300" s="195">
        <f>Q300*H300</f>
        <v>0</v>
      </c>
      <c r="S300" s="195">
        <v>0</v>
      </c>
      <c r="T300" s="196">
        <f>S300*H300</f>
        <v>0</v>
      </c>
      <c r="AR300" s="197" t="s">
        <v>141</v>
      </c>
      <c r="AT300" s="197" t="s">
        <v>123</v>
      </c>
      <c r="AU300" s="197" t="s">
        <v>83</v>
      </c>
      <c r="AY300" s="15" t="s">
        <v>122</v>
      </c>
      <c r="BE300" s="198">
        <f>IF(N300="základní",J300,0)</f>
        <v>0</v>
      </c>
      <c r="BF300" s="198">
        <f>IF(N300="snížená",J300,0)</f>
        <v>0</v>
      </c>
      <c r="BG300" s="198">
        <f>IF(N300="zákl. přenesená",J300,0)</f>
        <v>0</v>
      </c>
      <c r="BH300" s="198">
        <f>IF(N300="sníž. přenesená",J300,0)</f>
        <v>0</v>
      </c>
      <c r="BI300" s="198">
        <f>IF(N300="nulová",J300,0)</f>
        <v>0</v>
      </c>
      <c r="BJ300" s="15" t="s">
        <v>21</v>
      </c>
      <c r="BK300" s="198">
        <f>ROUND(I300*H300,2)</f>
        <v>0</v>
      </c>
      <c r="BL300" s="15" t="s">
        <v>141</v>
      </c>
      <c r="BM300" s="197" t="s">
        <v>450</v>
      </c>
    </row>
    <row r="301" spans="2:47" s="1" customFormat="1" ht="97.5">
      <c r="B301" s="32"/>
      <c r="C301" s="33"/>
      <c r="D301" s="199" t="s">
        <v>183</v>
      </c>
      <c r="E301" s="33"/>
      <c r="F301" s="200" t="s">
        <v>415</v>
      </c>
      <c r="G301" s="33"/>
      <c r="H301" s="33"/>
      <c r="I301" s="115"/>
      <c r="J301" s="33"/>
      <c r="K301" s="33"/>
      <c r="L301" s="36"/>
      <c r="M301" s="201"/>
      <c r="N301" s="64"/>
      <c r="O301" s="64"/>
      <c r="P301" s="64"/>
      <c r="Q301" s="64"/>
      <c r="R301" s="64"/>
      <c r="S301" s="64"/>
      <c r="T301" s="65"/>
      <c r="AT301" s="15" t="s">
        <v>183</v>
      </c>
      <c r="AU301" s="15" t="s">
        <v>83</v>
      </c>
    </row>
    <row r="302" spans="2:51" s="12" customFormat="1" ht="11.25">
      <c r="B302" s="213"/>
      <c r="C302" s="214"/>
      <c r="D302" s="199" t="s">
        <v>185</v>
      </c>
      <c r="E302" s="215" t="s">
        <v>1</v>
      </c>
      <c r="F302" s="216" t="s">
        <v>451</v>
      </c>
      <c r="G302" s="214"/>
      <c r="H302" s="215" t="s">
        <v>1</v>
      </c>
      <c r="I302" s="217"/>
      <c r="J302" s="214"/>
      <c r="K302" s="214"/>
      <c r="L302" s="218"/>
      <c r="M302" s="219"/>
      <c r="N302" s="220"/>
      <c r="O302" s="220"/>
      <c r="P302" s="220"/>
      <c r="Q302" s="220"/>
      <c r="R302" s="220"/>
      <c r="S302" s="220"/>
      <c r="T302" s="221"/>
      <c r="AT302" s="222" t="s">
        <v>185</v>
      </c>
      <c r="AU302" s="222" t="s">
        <v>83</v>
      </c>
      <c r="AV302" s="12" t="s">
        <v>21</v>
      </c>
      <c r="AW302" s="12" t="s">
        <v>187</v>
      </c>
      <c r="AX302" s="12" t="s">
        <v>79</v>
      </c>
      <c r="AY302" s="222" t="s">
        <v>122</v>
      </c>
    </row>
    <row r="303" spans="2:51" s="13" customFormat="1" ht="11.25">
      <c r="B303" s="223"/>
      <c r="C303" s="224"/>
      <c r="D303" s="199" t="s">
        <v>185</v>
      </c>
      <c r="E303" s="225" t="s">
        <v>1</v>
      </c>
      <c r="F303" s="226" t="s">
        <v>452</v>
      </c>
      <c r="G303" s="224"/>
      <c r="H303" s="227">
        <v>14.7</v>
      </c>
      <c r="I303" s="228"/>
      <c r="J303" s="224"/>
      <c r="K303" s="224"/>
      <c r="L303" s="229"/>
      <c r="M303" s="230"/>
      <c r="N303" s="231"/>
      <c r="O303" s="231"/>
      <c r="P303" s="231"/>
      <c r="Q303" s="231"/>
      <c r="R303" s="231"/>
      <c r="S303" s="231"/>
      <c r="T303" s="232"/>
      <c r="AT303" s="233" t="s">
        <v>185</v>
      </c>
      <c r="AU303" s="233" t="s">
        <v>83</v>
      </c>
      <c r="AV303" s="13" t="s">
        <v>83</v>
      </c>
      <c r="AW303" s="13" t="s">
        <v>187</v>
      </c>
      <c r="AX303" s="13" t="s">
        <v>79</v>
      </c>
      <c r="AY303" s="233" t="s">
        <v>122</v>
      </c>
    </row>
    <row r="304" spans="2:65" s="1" customFormat="1" ht="36" customHeight="1">
      <c r="B304" s="32"/>
      <c r="C304" s="186" t="s">
        <v>453</v>
      </c>
      <c r="D304" s="186" t="s">
        <v>123</v>
      </c>
      <c r="E304" s="187" t="s">
        <v>454</v>
      </c>
      <c r="F304" s="188" t="s">
        <v>420</v>
      </c>
      <c r="G304" s="189" t="s">
        <v>242</v>
      </c>
      <c r="H304" s="190">
        <v>426.3</v>
      </c>
      <c r="I304" s="191"/>
      <c r="J304" s="192">
        <f>ROUND(I304*H304,2)</f>
        <v>0</v>
      </c>
      <c r="K304" s="188" t="s">
        <v>127</v>
      </c>
      <c r="L304" s="36"/>
      <c r="M304" s="193" t="s">
        <v>1</v>
      </c>
      <c r="N304" s="194" t="s">
        <v>44</v>
      </c>
      <c r="O304" s="64"/>
      <c r="P304" s="195">
        <f>O304*H304</f>
        <v>0</v>
      </c>
      <c r="Q304" s="195">
        <v>0</v>
      </c>
      <c r="R304" s="195">
        <f>Q304*H304</f>
        <v>0</v>
      </c>
      <c r="S304" s="195">
        <v>0</v>
      </c>
      <c r="T304" s="196">
        <f>S304*H304</f>
        <v>0</v>
      </c>
      <c r="AR304" s="197" t="s">
        <v>141</v>
      </c>
      <c r="AT304" s="197" t="s">
        <v>123</v>
      </c>
      <c r="AU304" s="197" t="s">
        <v>83</v>
      </c>
      <c r="AY304" s="15" t="s">
        <v>122</v>
      </c>
      <c r="BE304" s="198">
        <f>IF(N304="základní",J304,0)</f>
        <v>0</v>
      </c>
      <c r="BF304" s="198">
        <f>IF(N304="snížená",J304,0)</f>
        <v>0</v>
      </c>
      <c r="BG304" s="198">
        <f>IF(N304="zákl. přenesená",J304,0)</f>
        <v>0</v>
      </c>
      <c r="BH304" s="198">
        <f>IF(N304="sníž. přenesená",J304,0)</f>
        <v>0</v>
      </c>
      <c r="BI304" s="198">
        <f>IF(N304="nulová",J304,0)</f>
        <v>0</v>
      </c>
      <c r="BJ304" s="15" t="s">
        <v>21</v>
      </c>
      <c r="BK304" s="198">
        <f>ROUND(I304*H304,2)</f>
        <v>0</v>
      </c>
      <c r="BL304" s="15" t="s">
        <v>141</v>
      </c>
      <c r="BM304" s="197" t="s">
        <v>455</v>
      </c>
    </row>
    <row r="305" spans="2:47" s="1" customFormat="1" ht="97.5">
      <c r="B305" s="32"/>
      <c r="C305" s="33"/>
      <c r="D305" s="199" t="s">
        <v>183</v>
      </c>
      <c r="E305" s="33"/>
      <c r="F305" s="200" t="s">
        <v>415</v>
      </c>
      <c r="G305" s="33"/>
      <c r="H305" s="33"/>
      <c r="I305" s="115"/>
      <c r="J305" s="33"/>
      <c r="K305" s="33"/>
      <c r="L305" s="36"/>
      <c r="M305" s="201"/>
      <c r="N305" s="64"/>
      <c r="O305" s="64"/>
      <c r="P305" s="64"/>
      <c r="Q305" s="64"/>
      <c r="R305" s="64"/>
      <c r="S305" s="64"/>
      <c r="T305" s="65"/>
      <c r="AT305" s="15" t="s">
        <v>183</v>
      </c>
      <c r="AU305" s="15" t="s">
        <v>83</v>
      </c>
    </row>
    <row r="306" spans="2:51" s="13" customFormat="1" ht="11.25">
      <c r="B306" s="223"/>
      <c r="C306" s="224"/>
      <c r="D306" s="199" t="s">
        <v>185</v>
      </c>
      <c r="E306" s="225" t="s">
        <v>1</v>
      </c>
      <c r="F306" s="226" t="s">
        <v>456</v>
      </c>
      <c r="G306" s="224"/>
      <c r="H306" s="227">
        <v>426.3</v>
      </c>
      <c r="I306" s="228"/>
      <c r="J306" s="224"/>
      <c r="K306" s="224"/>
      <c r="L306" s="229"/>
      <c r="M306" s="230"/>
      <c r="N306" s="231"/>
      <c r="O306" s="231"/>
      <c r="P306" s="231"/>
      <c r="Q306" s="231"/>
      <c r="R306" s="231"/>
      <c r="S306" s="231"/>
      <c r="T306" s="232"/>
      <c r="AT306" s="233" t="s">
        <v>185</v>
      </c>
      <c r="AU306" s="233" t="s">
        <v>83</v>
      </c>
      <c r="AV306" s="13" t="s">
        <v>83</v>
      </c>
      <c r="AW306" s="13" t="s">
        <v>187</v>
      </c>
      <c r="AX306" s="13" t="s">
        <v>79</v>
      </c>
      <c r="AY306" s="233" t="s">
        <v>122</v>
      </c>
    </row>
    <row r="307" spans="2:65" s="1" customFormat="1" ht="24" customHeight="1">
      <c r="B307" s="32"/>
      <c r="C307" s="186" t="s">
        <v>457</v>
      </c>
      <c r="D307" s="186" t="s">
        <v>123</v>
      </c>
      <c r="E307" s="187" t="s">
        <v>458</v>
      </c>
      <c r="F307" s="188" t="s">
        <v>459</v>
      </c>
      <c r="G307" s="189" t="s">
        <v>242</v>
      </c>
      <c r="H307" s="190">
        <v>14.7</v>
      </c>
      <c r="I307" s="191"/>
      <c r="J307" s="192">
        <f>ROUND(I307*H307,2)</f>
        <v>0</v>
      </c>
      <c r="K307" s="188" t="s">
        <v>127</v>
      </c>
      <c r="L307" s="36"/>
      <c r="M307" s="193" t="s">
        <v>1</v>
      </c>
      <c r="N307" s="194" t="s">
        <v>44</v>
      </c>
      <c r="O307" s="64"/>
      <c r="P307" s="195">
        <f>O307*H307</f>
        <v>0</v>
      </c>
      <c r="Q307" s="195">
        <v>0</v>
      </c>
      <c r="R307" s="195">
        <f>Q307*H307</f>
        <v>0</v>
      </c>
      <c r="S307" s="195">
        <v>0</v>
      </c>
      <c r="T307" s="196">
        <f>S307*H307</f>
        <v>0</v>
      </c>
      <c r="AR307" s="197" t="s">
        <v>141</v>
      </c>
      <c r="AT307" s="197" t="s">
        <v>123</v>
      </c>
      <c r="AU307" s="197" t="s">
        <v>83</v>
      </c>
      <c r="AY307" s="15" t="s">
        <v>122</v>
      </c>
      <c r="BE307" s="198">
        <f>IF(N307="základní",J307,0)</f>
        <v>0</v>
      </c>
      <c r="BF307" s="198">
        <f>IF(N307="snížená",J307,0)</f>
        <v>0</v>
      </c>
      <c r="BG307" s="198">
        <f>IF(N307="zákl. přenesená",J307,0)</f>
        <v>0</v>
      </c>
      <c r="BH307" s="198">
        <f>IF(N307="sníž. přenesená",J307,0)</f>
        <v>0</v>
      </c>
      <c r="BI307" s="198">
        <f>IF(N307="nulová",J307,0)</f>
        <v>0</v>
      </c>
      <c r="BJ307" s="15" t="s">
        <v>21</v>
      </c>
      <c r="BK307" s="198">
        <f>ROUND(I307*H307,2)</f>
        <v>0</v>
      </c>
      <c r="BL307" s="15" t="s">
        <v>141</v>
      </c>
      <c r="BM307" s="197" t="s">
        <v>460</v>
      </c>
    </row>
    <row r="308" spans="2:47" s="1" customFormat="1" ht="68.25">
      <c r="B308" s="32"/>
      <c r="C308" s="33"/>
      <c r="D308" s="199" t="s">
        <v>183</v>
      </c>
      <c r="E308" s="33"/>
      <c r="F308" s="200" t="s">
        <v>445</v>
      </c>
      <c r="G308" s="33"/>
      <c r="H308" s="33"/>
      <c r="I308" s="115"/>
      <c r="J308" s="33"/>
      <c r="K308" s="33"/>
      <c r="L308" s="36"/>
      <c r="M308" s="201"/>
      <c r="N308" s="64"/>
      <c r="O308" s="64"/>
      <c r="P308" s="64"/>
      <c r="Q308" s="64"/>
      <c r="R308" s="64"/>
      <c r="S308" s="64"/>
      <c r="T308" s="65"/>
      <c r="AT308" s="15" t="s">
        <v>183</v>
      </c>
      <c r="AU308" s="15" t="s">
        <v>83</v>
      </c>
    </row>
    <row r="309" spans="2:63" s="10" customFormat="1" ht="25.9" customHeight="1">
      <c r="B309" s="172"/>
      <c r="C309" s="173"/>
      <c r="D309" s="174" t="s">
        <v>78</v>
      </c>
      <c r="E309" s="175" t="s">
        <v>461</v>
      </c>
      <c r="F309" s="175" t="s">
        <v>462</v>
      </c>
      <c r="G309" s="173"/>
      <c r="H309" s="173"/>
      <c r="I309" s="176"/>
      <c r="J309" s="177">
        <f>BK309</f>
        <v>0</v>
      </c>
      <c r="K309" s="173"/>
      <c r="L309" s="178"/>
      <c r="M309" s="179"/>
      <c r="N309" s="180"/>
      <c r="O309" s="180"/>
      <c r="P309" s="181">
        <f>P310</f>
        <v>0</v>
      </c>
      <c r="Q309" s="180"/>
      <c r="R309" s="181">
        <f>R310</f>
        <v>0.02288</v>
      </c>
      <c r="S309" s="180"/>
      <c r="T309" s="182">
        <f>T310</f>
        <v>0</v>
      </c>
      <c r="AR309" s="183" t="s">
        <v>83</v>
      </c>
      <c r="AT309" s="184" t="s">
        <v>78</v>
      </c>
      <c r="AU309" s="184" t="s">
        <v>79</v>
      </c>
      <c r="AY309" s="183" t="s">
        <v>122</v>
      </c>
      <c r="BK309" s="185">
        <f>BK310</f>
        <v>0</v>
      </c>
    </row>
    <row r="310" spans="2:63" s="10" customFormat="1" ht="22.9" customHeight="1">
      <c r="B310" s="172"/>
      <c r="C310" s="173"/>
      <c r="D310" s="174" t="s">
        <v>78</v>
      </c>
      <c r="E310" s="211" t="s">
        <v>463</v>
      </c>
      <c r="F310" s="211" t="s">
        <v>464</v>
      </c>
      <c r="G310" s="173"/>
      <c r="H310" s="173"/>
      <c r="I310" s="176"/>
      <c r="J310" s="212">
        <f>BK310</f>
        <v>0</v>
      </c>
      <c r="K310" s="173"/>
      <c r="L310" s="178"/>
      <c r="M310" s="179"/>
      <c r="N310" s="180"/>
      <c r="O310" s="180"/>
      <c r="P310" s="181">
        <f>SUM(P311:P317)</f>
        <v>0</v>
      </c>
      <c r="Q310" s="180"/>
      <c r="R310" s="181">
        <f>SUM(R311:R317)</f>
        <v>0.02288</v>
      </c>
      <c r="S310" s="180"/>
      <c r="T310" s="182">
        <f>SUM(T311:T317)</f>
        <v>0</v>
      </c>
      <c r="AR310" s="183" t="s">
        <v>83</v>
      </c>
      <c r="AT310" s="184" t="s">
        <v>78</v>
      </c>
      <c r="AU310" s="184" t="s">
        <v>21</v>
      </c>
      <c r="AY310" s="183" t="s">
        <v>122</v>
      </c>
      <c r="BK310" s="185">
        <f>SUM(BK311:BK317)</f>
        <v>0</v>
      </c>
    </row>
    <row r="311" spans="2:65" s="1" customFormat="1" ht="36" customHeight="1">
      <c r="B311" s="32"/>
      <c r="C311" s="186" t="s">
        <v>465</v>
      </c>
      <c r="D311" s="186" t="s">
        <v>123</v>
      </c>
      <c r="E311" s="187" t="s">
        <v>466</v>
      </c>
      <c r="F311" s="188" t="s">
        <v>467</v>
      </c>
      <c r="G311" s="189" t="s">
        <v>181</v>
      </c>
      <c r="H311" s="190">
        <v>35.2</v>
      </c>
      <c r="I311" s="191"/>
      <c r="J311" s="192">
        <f>ROUND(I311*H311,2)</f>
        <v>0</v>
      </c>
      <c r="K311" s="188" t="s">
        <v>127</v>
      </c>
      <c r="L311" s="36"/>
      <c r="M311" s="193" t="s">
        <v>1</v>
      </c>
      <c r="N311" s="194" t="s">
        <v>44</v>
      </c>
      <c r="O311" s="64"/>
      <c r="P311" s="195">
        <f>O311*H311</f>
        <v>0</v>
      </c>
      <c r="Q311" s="195">
        <v>7E-05</v>
      </c>
      <c r="R311" s="195">
        <f>Q311*H311</f>
        <v>0.002464</v>
      </c>
      <c r="S311" s="195">
        <v>0</v>
      </c>
      <c r="T311" s="196">
        <f>S311*H311</f>
        <v>0</v>
      </c>
      <c r="AR311" s="197" t="s">
        <v>266</v>
      </c>
      <c r="AT311" s="197" t="s">
        <v>123</v>
      </c>
      <c r="AU311" s="197" t="s">
        <v>83</v>
      </c>
      <c r="AY311" s="15" t="s">
        <v>122</v>
      </c>
      <c r="BE311" s="198">
        <f>IF(N311="základní",J311,0)</f>
        <v>0</v>
      </c>
      <c r="BF311" s="198">
        <f>IF(N311="snížená",J311,0)</f>
        <v>0</v>
      </c>
      <c r="BG311" s="198">
        <f>IF(N311="zákl. přenesená",J311,0)</f>
        <v>0</v>
      </c>
      <c r="BH311" s="198">
        <f>IF(N311="sníž. přenesená",J311,0)</f>
        <v>0</v>
      </c>
      <c r="BI311" s="198">
        <f>IF(N311="nulová",J311,0)</f>
        <v>0</v>
      </c>
      <c r="BJ311" s="15" t="s">
        <v>21</v>
      </c>
      <c r="BK311" s="198">
        <f>ROUND(I311*H311,2)</f>
        <v>0</v>
      </c>
      <c r="BL311" s="15" t="s">
        <v>266</v>
      </c>
      <c r="BM311" s="197" t="s">
        <v>468</v>
      </c>
    </row>
    <row r="312" spans="2:51" s="12" customFormat="1" ht="11.25">
      <c r="B312" s="213"/>
      <c r="C312" s="214"/>
      <c r="D312" s="199" t="s">
        <v>185</v>
      </c>
      <c r="E312" s="215" t="s">
        <v>1</v>
      </c>
      <c r="F312" s="216" t="s">
        <v>469</v>
      </c>
      <c r="G312" s="214"/>
      <c r="H312" s="215" t="s">
        <v>1</v>
      </c>
      <c r="I312" s="217"/>
      <c r="J312" s="214"/>
      <c r="K312" s="214"/>
      <c r="L312" s="218"/>
      <c r="M312" s="219"/>
      <c r="N312" s="220"/>
      <c r="O312" s="220"/>
      <c r="P312" s="220"/>
      <c r="Q312" s="220"/>
      <c r="R312" s="220"/>
      <c r="S312" s="220"/>
      <c r="T312" s="221"/>
      <c r="AT312" s="222" t="s">
        <v>185</v>
      </c>
      <c r="AU312" s="222" t="s">
        <v>83</v>
      </c>
      <c r="AV312" s="12" t="s">
        <v>21</v>
      </c>
      <c r="AW312" s="12" t="s">
        <v>187</v>
      </c>
      <c r="AX312" s="12" t="s">
        <v>79</v>
      </c>
      <c r="AY312" s="222" t="s">
        <v>122</v>
      </c>
    </row>
    <row r="313" spans="2:51" s="13" customFormat="1" ht="11.25">
      <c r="B313" s="223"/>
      <c r="C313" s="224"/>
      <c r="D313" s="199" t="s">
        <v>185</v>
      </c>
      <c r="E313" s="225" t="s">
        <v>1</v>
      </c>
      <c r="F313" s="226" t="s">
        <v>470</v>
      </c>
      <c r="G313" s="224"/>
      <c r="H313" s="227">
        <v>35.2</v>
      </c>
      <c r="I313" s="228"/>
      <c r="J313" s="224"/>
      <c r="K313" s="224"/>
      <c r="L313" s="229"/>
      <c r="M313" s="230"/>
      <c r="N313" s="231"/>
      <c r="O313" s="231"/>
      <c r="P313" s="231"/>
      <c r="Q313" s="231"/>
      <c r="R313" s="231"/>
      <c r="S313" s="231"/>
      <c r="T313" s="232"/>
      <c r="AT313" s="233" t="s">
        <v>185</v>
      </c>
      <c r="AU313" s="233" t="s">
        <v>83</v>
      </c>
      <c r="AV313" s="13" t="s">
        <v>83</v>
      </c>
      <c r="AW313" s="13" t="s">
        <v>187</v>
      </c>
      <c r="AX313" s="13" t="s">
        <v>79</v>
      </c>
      <c r="AY313" s="233" t="s">
        <v>122</v>
      </c>
    </row>
    <row r="314" spans="2:65" s="1" customFormat="1" ht="36" customHeight="1">
      <c r="B314" s="32"/>
      <c r="C314" s="186" t="s">
        <v>471</v>
      </c>
      <c r="D314" s="186" t="s">
        <v>123</v>
      </c>
      <c r="E314" s="187" t="s">
        <v>472</v>
      </c>
      <c r="F314" s="188" t="s">
        <v>473</v>
      </c>
      <c r="G314" s="189" t="s">
        <v>181</v>
      </c>
      <c r="H314" s="190">
        <v>35.2</v>
      </c>
      <c r="I314" s="191"/>
      <c r="J314" s="192">
        <f>ROUND(I314*H314,2)</f>
        <v>0</v>
      </c>
      <c r="K314" s="188" t="s">
        <v>127</v>
      </c>
      <c r="L314" s="36"/>
      <c r="M314" s="193" t="s">
        <v>1</v>
      </c>
      <c r="N314" s="194" t="s">
        <v>44</v>
      </c>
      <c r="O314" s="64"/>
      <c r="P314" s="195">
        <f>O314*H314</f>
        <v>0</v>
      </c>
      <c r="Q314" s="195">
        <v>8E-05</v>
      </c>
      <c r="R314" s="195">
        <f>Q314*H314</f>
        <v>0.0028160000000000004</v>
      </c>
      <c r="S314" s="195">
        <v>0</v>
      </c>
      <c r="T314" s="196">
        <f>S314*H314</f>
        <v>0</v>
      </c>
      <c r="AR314" s="197" t="s">
        <v>266</v>
      </c>
      <c r="AT314" s="197" t="s">
        <v>123</v>
      </c>
      <c r="AU314" s="197" t="s">
        <v>83</v>
      </c>
      <c r="AY314" s="15" t="s">
        <v>122</v>
      </c>
      <c r="BE314" s="198">
        <f>IF(N314="základní",J314,0)</f>
        <v>0</v>
      </c>
      <c r="BF314" s="198">
        <f>IF(N314="snížená",J314,0)</f>
        <v>0</v>
      </c>
      <c r="BG314" s="198">
        <f>IF(N314="zákl. přenesená",J314,0)</f>
        <v>0</v>
      </c>
      <c r="BH314" s="198">
        <f>IF(N314="sníž. přenesená",J314,0)</f>
        <v>0</v>
      </c>
      <c r="BI314" s="198">
        <f>IF(N314="nulová",J314,0)</f>
        <v>0</v>
      </c>
      <c r="BJ314" s="15" t="s">
        <v>21</v>
      </c>
      <c r="BK314" s="198">
        <f>ROUND(I314*H314,2)</f>
        <v>0</v>
      </c>
      <c r="BL314" s="15" t="s">
        <v>266</v>
      </c>
      <c r="BM314" s="197" t="s">
        <v>474</v>
      </c>
    </row>
    <row r="315" spans="2:65" s="1" customFormat="1" ht="24" customHeight="1">
      <c r="B315" s="32"/>
      <c r="C315" s="186" t="s">
        <v>475</v>
      </c>
      <c r="D315" s="186" t="s">
        <v>123</v>
      </c>
      <c r="E315" s="187" t="s">
        <v>476</v>
      </c>
      <c r="F315" s="188" t="s">
        <v>477</v>
      </c>
      <c r="G315" s="189" t="s">
        <v>181</v>
      </c>
      <c r="H315" s="190">
        <v>35.2</v>
      </c>
      <c r="I315" s="191"/>
      <c r="J315" s="192">
        <f>ROUND(I315*H315,2)</f>
        <v>0</v>
      </c>
      <c r="K315" s="188" t="s">
        <v>127</v>
      </c>
      <c r="L315" s="36"/>
      <c r="M315" s="193" t="s">
        <v>1</v>
      </c>
      <c r="N315" s="194" t="s">
        <v>44</v>
      </c>
      <c r="O315" s="64"/>
      <c r="P315" s="195">
        <f>O315*H315</f>
        <v>0</v>
      </c>
      <c r="Q315" s="195">
        <v>0.00016</v>
      </c>
      <c r="R315" s="195">
        <f>Q315*H315</f>
        <v>0.005632000000000001</v>
      </c>
      <c r="S315" s="195">
        <v>0</v>
      </c>
      <c r="T315" s="196">
        <f>S315*H315</f>
        <v>0</v>
      </c>
      <c r="AR315" s="197" t="s">
        <v>266</v>
      </c>
      <c r="AT315" s="197" t="s">
        <v>123</v>
      </c>
      <c r="AU315" s="197" t="s">
        <v>83</v>
      </c>
      <c r="AY315" s="15" t="s">
        <v>122</v>
      </c>
      <c r="BE315" s="198">
        <f>IF(N315="základní",J315,0)</f>
        <v>0</v>
      </c>
      <c r="BF315" s="198">
        <f>IF(N315="snížená",J315,0)</f>
        <v>0</v>
      </c>
      <c r="BG315" s="198">
        <f>IF(N315="zákl. přenesená",J315,0)</f>
        <v>0</v>
      </c>
      <c r="BH315" s="198">
        <f>IF(N315="sníž. přenesená",J315,0)</f>
        <v>0</v>
      </c>
      <c r="BI315" s="198">
        <f>IF(N315="nulová",J315,0)</f>
        <v>0</v>
      </c>
      <c r="BJ315" s="15" t="s">
        <v>21</v>
      </c>
      <c r="BK315" s="198">
        <f>ROUND(I315*H315,2)</f>
        <v>0</v>
      </c>
      <c r="BL315" s="15" t="s">
        <v>266</v>
      </c>
      <c r="BM315" s="197" t="s">
        <v>478</v>
      </c>
    </row>
    <row r="316" spans="2:65" s="1" customFormat="1" ht="24" customHeight="1">
      <c r="B316" s="32"/>
      <c r="C316" s="186" t="s">
        <v>479</v>
      </c>
      <c r="D316" s="186" t="s">
        <v>123</v>
      </c>
      <c r="E316" s="187" t="s">
        <v>480</v>
      </c>
      <c r="F316" s="188" t="s">
        <v>481</v>
      </c>
      <c r="G316" s="189" t="s">
        <v>181</v>
      </c>
      <c r="H316" s="190">
        <v>35.2</v>
      </c>
      <c r="I316" s="191"/>
      <c r="J316" s="192">
        <f>ROUND(I316*H316,2)</f>
        <v>0</v>
      </c>
      <c r="K316" s="188" t="s">
        <v>127</v>
      </c>
      <c r="L316" s="36"/>
      <c r="M316" s="193" t="s">
        <v>1</v>
      </c>
      <c r="N316" s="194" t="s">
        <v>44</v>
      </c>
      <c r="O316" s="64"/>
      <c r="P316" s="195">
        <f>O316*H316</f>
        <v>0</v>
      </c>
      <c r="Q316" s="195">
        <v>0.00017</v>
      </c>
      <c r="R316" s="195">
        <f>Q316*H316</f>
        <v>0.005984000000000001</v>
      </c>
      <c r="S316" s="195">
        <v>0</v>
      </c>
      <c r="T316" s="196">
        <f>S316*H316</f>
        <v>0</v>
      </c>
      <c r="AR316" s="197" t="s">
        <v>266</v>
      </c>
      <c r="AT316" s="197" t="s">
        <v>123</v>
      </c>
      <c r="AU316" s="197" t="s">
        <v>83</v>
      </c>
      <c r="AY316" s="15" t="s">
        <v>122</v>
      </c>
      <c r="BE316" s="198">
        <f>IF(N316="základní",J316,0)</f>
        <v>0</v>
      </c>
      <c r="BF316" s="198">
        <f>IF(N316="snížená",J316,0)</f>
        <v>0</v>
      </c>
      <c r="BG316" s="198">
        <f>IF(N316="zákl. přenesená",J316,0)</f>
        <v>0</v>
      </c>
      <c r="BH316" s="198">
        <f>IF(N316="sníž. přenesená",J316,0)</f>
        <v>0</v>
      </c>
      <c r="BI316" s="198">
        <f>IF(N316="nulová",J316,0)</f>
        <v>0</v>
      </c>
      <c r="BJ316" s="15" t="s">
        <v>21</v>
      </c>
      <c r="BK316" s="198">
        <f>ROUND(I316*H316,2)</f>
        <v>0</v>
      </c>
      <c r="BL316" s="15" t="s">
        <v>266</v>
      </c>
      <c r="BM316" s="197" t="s">
        <v>482</v>
      </c>
    </row>
    <row r="317" spans="2:65" s="1" customFormat="1" ht="24" customHeight="1">
      <c r="B317" s="32"/>
      <c r="C317" s="186" t="s">
        <v>483</v>
      </c>
      <c r="D317" s="186" t="s">
        <v>123</v>
      </c>
      <c r="E317" s="187" t="s">
        <v>484</v>
      </c>
      <c r="F317" s="188" t="s">
        <v>485</v>
      </c>
      <c r="G317" s="189" t="s">
        <v>181</v>
      </c>
      <c r="H317" s="190">
        <v>35.2</v>
      </c>
      <c r="I317" s="191"/>
      <c r="J317" s="192">
        <f>ROUND(I317*H317,2)</f>
        <v>0</v>
      </c>
      <c r="K317" s="188" t="s">
        <v>127</v>
      </c>
      <c r="L317" s="36"/>
      <c r="M317" s="245" t="s">
        <v>1</v>
      </c>
      <c r="N317" s="246" t="s">
        <v>44</v>
      </c>
      <c r="O317" s="203"/>
      <c r="P317" s="247">
        <f>O317*H317</f>
        <v>0</v>
      </c>
      <c r="Q317" s="247">
        <v>0.00017</v>
      </c>
      <c r="R317" s="247">
        <f>Q317*H317</f>
        <v>0.005984000000000001</v>
      </c>
      <c r="S317" s="247">
        <v>0</v>
      </c>
      <c r="T317" s="248">
        <f>S317*H317</f>
        <v>0</v>
      </c>
      <c r="AR317" s="197" t="s">
        <v>266</v>
      </c>
      <c r="AT317" s="197" t="s">
        <v>123</v>
      </c>
      <c r="AU317" s="197" t="s">
        <v>83</v>
      </c>
      <c r="AY317" s="15" t="s">
        <v>122</v>
      </c>
      <c r="BE317" s="198">
        <f>IF(N317="základní",J317,0)</f>
        <v>0</v>
      </c>
      <c r="BF317" s="198">
        <f>IF(N317="snížená",J317,0)</f>
        <v>0</v>
      </c>
      <c r="BG317" s="198">
        <f>IF(N317="zákl. přenesená",J317,0)</f>
        <v>0</v>
      </c>
      <c r="BH317" s="198">
        <f>IF(N317="sníž. přenesená",J317,0)</f>
        <v>0</v>
      </c>
      <c r="BI317" s="198">
        <f>IF(N317="nulová",J317,0)</f>
        <v>0</v>
      </c>
      <c r="BJ317" s="15" t="s">
        <v>21</v>
      </c>
      <c r="BK317" s="198">
        <f>ROUND(I317*H317,2)</f>
        <v>0</v>
      </c>
      <c r="BL317" s="15" t="s">
        <v>266</v>
      </c>
      <c r="BM317" s="197" t="s">
        <v>486</v>
      </c>
    </row>
    <row r="318" spans="2:12" s="1" customFormat="1" ht="6.95" customHeight="1">
      <c r="B318" s="47"/>
      <c r="C318" s="48"/>
      <c r="D318" s="48"/>
      <c r="E318" s="48"/>
      <c r="F318" s="48"/>
      <c r="G318" s="48"/>
      <c r="H318" s="48"/>
      <c r="I318" s="146"/>
      <c r="J318" s="48"/>
      <c r="K318" s="48"/>
      <c r="L318" s="36"/>
    </row>
  </sheetData>
  <sheetProtection algorithmName="SHA-512" hashValue="Ry6PBGaI0BBRnRvWTbrvn4KiqI8+6fNPnCCzX65AiOUbbcbqxOp3wsrkbrVgpnIRG5H4B43N7Z18VDok+vPlMg==" saltValue="Ykq6Arkq1KJYI3dTdde7TYnsZnpyu+gkwtGxryg65feoa5aA8qhAxfNiRZqgLALoq2/L6sqlpTKiIjQew5XKuQ==" spinCount="100000" sheet="1" objects="1" scenarios="1" formatColumns="0" formatRows="0" autoFilter="0"/>
  <autoFilter ref="C128:K317"/>
  <mergeCells count="12">
    <mergeCell ref="E121:H121"/>
    <mergeCell ref="L2:V2"/>
    <mergeCell ref="E85:H85"/>
    <mergeCell ref="E87:H87"/>
    <mergeCell ref="E89:H89"/>
    <mergeCell ref="E117:H117"/>
    <mergeCell ref="E119:H11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AMD\Roman</dc:creator>
  <cp:keywords/>
  <dc:description/>
  <cp:lastModifiedBy>Pěčková Markéta</cp:lastModifiedBy>
  <dcterms:created xsi:type="dcterms:W3CDTF">2020-07-12T15:28:39Z</dcterms:created>
  <dcterms:modified xsi:type="dcterms:W3CDTF">2020-07-13T05:41:01Z</dcterms:modified>
  <cp:category/>
  <cp:version/>
  <cp:contentType/>
  <cp:contentStatus/>
</cp:coreProperties>
</file>