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A - Bourací práce" sheetId="2" r:id="rId2"/>
    <sheet name="B - Nové konstrukce" sheetId="3" r:id="rId3"/>
    <sheet name="V - VRN" sheetId="4" r:id="rId4"/>
  </sheets>
  <definedNames>
    <definedName name="_xlnm.Print_Area" localSheetId="0">'Rekapitulace stavby'!$D$4:$AO$36,'Rekapitulace stavby'!$C$42:$AQ$58</definedName>
    <definedName name="_xlnm._FilterDatabase" localSheetId="1" hidden="1">'A - Bourací práce'!$C$91:$K$161</definedName>
    <definedName name="_xlnm.Print_Area" localSheetId="1">'A - Bourací práce'!$C$4:$J$39,'A - Bourací práce'!$C$79:$K$161</definedName>
    <definedName name="_xlnm._FilterDatabase" localSheetId="2" hidden="1">'B - Nové konstrukce'!$C$90:$K$220</definedName>
    <definedName name="_xlnm.Print_Area" localSheetId="2">'B - Nové konstrukce'!$C$4:$J$39,'B - Nové konstrukce'!$C$78:$K$220</definedName>
    <definedName name="_xlnm._FilterDatabase" localSheetId="3" hidden="1">'V - VRN'!$C$80:$K$84</definedName>
    <definedName name="_xlnm.Print_Area" localSheetId="3">'V - VRN'!$C$4:$J$39,'V - VRN'!$C$68:$K$84</definedName>
    <definedName name="_xlnm.Print_Titles" localSheetId="0">'Rekapitulace stavby'!$52:$52</definedName>
    <definedName name="_xlnm.Print_Titles" localSheetId="1">'A - Bourací práce'!$91:$91</definedName>
    <definedName name="_xlnm.Print_Titles" localSheetId="2">'B - Nové konstrukce'!$90:$90</definedName>
    <definedName name="_xlnm.Print_Titles" localSheetId="3">'V - VRN'!$80:$80</definedName>
  </definedNames>
  <calcPr fullCalcOnLoad="1"/>
</workbook>
</file>

<file path=xl/sharedStrings.xml><?xml version="1.0" encoding="utf-8"?>
<sst xmlns="http://schemas.openxmlformats.org/spreadsheetml/2006/main" count="2758" uniqueCount="561">
  <si>
    <t>Export Komplet</t>
  </si>
  <si>
    <t>VZ</t>
  </si>
  <si>
    <t>2.0</t>
  </si>
  <si>
    <t>ZAMOK</t>
  </si>
  <si>
    <t>False</t>
  </si>
  <si>
    <t>{ab246c17-94ba-4a10-9ce1-ec5ccae01779}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</si>
  <si>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</si>
  <si>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</si>
  <si>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</si>
  <si>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</si>
  <si>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</si>
  <si>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</si>
  <si>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</si>
  <si>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</si>
  <si>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P2015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</si>
  <si>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</si>
  <si>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</si>
  <si>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Sanace tepelné izolace podkroví</t>
  </si>
  <si>
    <t>KSO:</t>
  </si>
  <si>
    <t/>
  </si>
  <si>
    <t>CC-CZ:</t>
  </si>
  <si>
    <t>Místo:</t>
  </si>
  <si>
    <t>Klatovská 200 G, 301 00 Plzeň</t>
  </si>
  <si>
    <t>Datum:</t>
  </si>
  <si>
    <t>19. 5. 2020</t>
  </si>
  <si>
    <t>Zadavatel:</t>
  </si>
  <si>
    <t>IČ:</t>
  </si>
  <si>
    <t>00574406</t>
  </si>
  <si>
    <t>Střední škola informatiky a finančních služeb</t>
  </si>
  <si>
    <t>DIČ:</t>
  </si>
  <si>
    <t xml:space="preserve"> CZ00574406</t>
  </si>
  <si>
    <t>Uchazeč:</t>
  </si>
  <si>
    <t>Vyplň údaj</t>
  </si>
  <si>
    <t>Projektant:</t>
  </si>
  <si>
    <t>67891331</t>
  </si>
  <si>
    <t>Planteam, Na Výsluní 630, Líně - Sulkov</t>
  </si>
  <si>
    <t>True</t>
  </si>
  <si>
    <t>Zpracovatel:</t>
  </si>
  <si>
    <t>Ing. Irena Potužáková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</si>
  <si>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</si>
  <si>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</si>
  <si>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</si>
  <si>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</si>
  <si>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</si>
  <si>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</si>
  <si>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</si>
  <si>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</si>
  <si>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</si>
  <si>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</si>
  <si>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</si>
  <si>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</si>
  <si>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</si>
  <si>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</si>
  <si>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</si>
  <si>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</si>
  <si>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</si>
  <si>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</si>
  <si>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</si>
  <si>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</si>
  <si>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</si>
  <si>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</si>
  <si>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</si>
  <si>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</si>
  <si>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</si>
  <si>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</si>
  <si>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</si>
  <si>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</si>
  <si>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</si>
  <si>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</si>
  <si>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</si>
  <si>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</si>
  <si>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</si>
  <si>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</si>
  <si>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</si>
  <si>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</si>
  <si>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</si>
  <si>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</si>
  <si>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</si>
  <si>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</si>
  <si>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</si>
  <si>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</t>
  </si>
  <si>
    <t>Bourací práce</t>
  </si>
  <si>
    <t>STA</t>
  </si>
  <si>
    <t>1</t>
  </si>
  <si>
    <t>{bc64eb0f-bbad-430f-8d74-cf6675182c08}</t>
  </si>
  <si>
    <t>2</t>
  </si>
  <si>
    <t>B</t>
  </si>
  <si>
    <t>Nové konstrukce</t>
  </si>
  <si>
    <t>{26820bdc-0764-4f72-bd29-cc08e473e51b}</t>
  </si>
  <si>
    <t>V</t>
  </si>
  <si>
    <t>VRN</t>
  </si>
  <si>
    <t>{585d8401-2e12-4588-95e4-936b15d22b4d}</t>
  </si>
  <si>
    <t>KRYCÍ LIST SOUPISU PRACÍ</t>
  </si>
  <si>
    <t>Objekt:</t>
  </si>
  <si>
    <t>A - Bourací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</si>
  <si>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</si>
  <si>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</si>
  <si>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</si>
  <si>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</si>
  <si>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</si>
  <si>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</si>
  <si>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</si>
  <si>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</si>
  <si>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</si>
  <si>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</si>
  <si>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741 - Elektroinstalace - silnoproud</t>
  </si>
  <si>
    <t xml:space="preserve">    742 - Elektroinstalace - slaboproud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</si>
  <si>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</si>
  <si>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</si>
  <si>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</si>
  <si>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</si>
  <si>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</si>
  <si>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</si>
  <si>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</si>
  <si>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</si>
  <si>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</si>
  <si>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</si>
  <si>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</si>
  <si>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</si>
  <si>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</si>
  <si>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</si>
  <si>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</si>
  <si>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</si>
  <si>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</si>
  <si>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</si>
  <si>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</si>
  <si>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</si>
  <si>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</si>
  <si>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</si>
  <si>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</si>
  <si>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</si>
  <si>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952901131</t>
  </si>
  <si>
    <t>Čištění budov při provádění oprav a udržovacích prací konstrukcí nebo prvků omytím</t>
  </si>
  <si>
    <t>m2</t>
  </si>
  <si>
    <t>CS ÚRS 2020 01</t>
  </si>
  <si>
    <t>4</t>
  </si>
  <si>
    <t>-1849606220</t>
  </si>
  <si>
    <t>VV</t>
  </si>
  <si>
    <t>" očištění tašek tlakovou vodou oboustranné"  958,975*2</t>
  </si>
  <si>
    <t>997</t>
  </si>
  <si>
    <t>Přesun sutě</t>
  </si>
  <si>
    <t>997013153</t>
  </si>
  <si>
    <t>Vnitrostaveništní doprava suti a vybouraných hmot vodorovně do 50 m svisle s omezením mechanizace pro budovy a haly výšky přes 9 do 12 m</t>
  </si>
  <si>
    <t>t</t>
  </si>
  <si>
    <t>118708912</t>
  </si>
  <si>
    <t>3</t>
  </si>
  <si>
    <t>997013501</t>
  </si>
  <si>
    <t>Odvoz suti a vybouraných hmot na skládku nebo meziskládku se složením, na vzdálenost do 1 km</t>
  </si>
  <si>
    <t>-2010877630</t>
  </si>
  <si>
    <t>997013509</t>
  </si>
  <si>
    <t>Odvoz suti a vybouraných hmot na skládku nebo meziskládku se složením, na vzdálenost Příplatek k ceně za každý další i započatý 1 km přes 1 km</t>
  </si>
  <si>
    <t>-626282819</t>
  </si>
  <si>
    <t>23,656*10 'Přepočtené koeficientem množství</t>
  </si>
  <si>
    <t>5</t>
  </si>
  <si>
    <t>997013511</t>
  </si>
  <si>
    <t>Odvoz suti a vybouraných hmot z meziskládky na skládku s naložením a se složením, na vzdálenost do 1 km</t>
  </si>
  <si>
    <t>-1889763073</t>
  </si>
  <si>
    <t>6</t>
  </si>
  <si>
    <t>997013811</t>
  </si>
  <si>
    <t>Poplatek za uložení stavebního odpadu na skládce (skládkovné) dřevěného zatříděného do Katalogu odpadů pod kódem 17 02 01</t>
  </si>
  <si>
    <t>271300780</t>
  </si>
  <si>
    <t>4,795+2,877</t>
  </si>
  <si>
    <t>7</t>
  </si>
  <si>
    <t>997013814</t>
  </si>
  <si>
    <t>Poplatek za uložení stavebního odpadu na skládce (skládkovné) z izolačních materiálů zatříděného do Katalogu odpadů pod kódem 17 06 04</t>
  </si>
  <si>
    <t>-1541329513</t>
  </si>
  <si>
    <t>998</t>
  </si>
  <si>
    <t>Přesun hmot</t>
  </si>
  <si>
    <t>8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</si>
  <si>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</si>
  <si>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</si>
  <si>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178872287</t>
  </si>
  <si>
    <t>PSV</t>
  </si>
  <si>
    <t>Práce a dodávky PSV</t>
  </si>
  <si>
    <t>713</t>
  </si>
  <si>
    <t>Izolace tepelné</t>
  </si>
  <si>
    <t>713120811</t>
  </si>
  <si>
    <t>Odstranění tepelné izolace podlah z rohoží, pásů, dílců, desek, bloků podlah volně kladených nebo mezi trámy z vláknitých materiálů suchých, tloušťka izolace do 100 mm</t>
  </si>
  <si>
    <t>16</t>
  </si>
  <si>
    <t>1237422757</t>
  </si>
  <si>
    <t>(41,76+78,4+82,08+62,83+44,75)</t>
  </si>
  <si>
    <t>10</t>
  </si>
  <si>
    <t>713130831</t>
  </si>
  <si>
    <t>Odstranění tepelné izolace stěn a příček z rohoží, pásů, dílců, desek, bloků připevněných přibitím nebo nastřelením z vláknitých materiálů, tloušťka izolace do 100 mm</t>
  </si>
  <si>
    <t>-1534987235</t>
  </si>
  <si>
    <t>předstěny SDK podkroví</t>
  </si>
  <si>
    <t>"v.2,2" (1,5+2,35*4+2,85*2+3,4*2+1,45+1,5*2+2,35*6+3,8+7,7+7,9*2+0,45)*2,2</t>
  </si>
  <si>
    <t>" v. 1,4"(7*2*1,85+3*1)*1,45</t>
  </si>
  <si>
    <t>" boky kolem oken" 2,95*17*2</t>
  </si>
  <si>
    <t>11</t>
  </si>
  <si>
    <t>713151811</t>
  </si>
  <si>
    <t>Odstranění tepelné izolace střech šikmých nebo nadstřešních částí z rohoží, pásů, dílců, desek, bloků mezi krokve nebo pod krokve volně položených z vláknitých materiálů suchých, tloušťka izolace do 100 mm</t>
  </si>
  <si>
    <t>590102601</t>
  </si>
  <si>
    <t>958,975</t>
  </si>
  <si>
    <t>12</t>
  </si>
  <si>
    <t>713151813</t>
  </si>
  <si>
    <t>Odstranění tepelné izolace střech šikmých nebo nadstřešních částí z rohoží, pásů, dílců, desek, bloků mezi krokve nebo pod krokve volně položených z vláknitých materiálů suchých, tloušťka izolace přes 100 mm</t>
  </si>
  <si>
    <t>194631277</t>
  </si>
  <si>
    <t>13</t>
  </si>
  <si>
    <t>713470811</t>
  </si>
  <si>
    <t>Odstranění snímatelných pouzder z potrubí, přírub, armatur tvarovek - 200mb</t>
  </si>
  <si>
    <t>-613991351</t>
  </si>
  <si>
    <t>200,000*0,3</t>
  </si>
  <si>
    <t>741</t>
  </si>
  <si>
    <t>Elektroinstalace - silnoproud</t>
  </si>
  <si>
    <t>14</t>
  </si>
  <si>
    <t>741375881</t>
  </si>
  <si>
    <t>Demontáž svítidel se zachováním funkčnosti</t>
  </si>
  <si>
    <t>kus</t>
  </si>
  <si>
    <t>638148054</t>
  </si>
  <si>
    <t>"předpoklad svítidel v půdním prostoru"6</t>
  </si>
  <si>
    <t>741421833</t>
  </si>
  <si>
    <t>Demontáž hromosvodného vedení bez zachování funkčnosti svodových drátů nebo lan na šikmé střeše, průměru přes 8 mm</t>
  </si>
  <si>
    <t>m</t>
  </si>
  <si>
    <t>-787814762</t>
  </si>
  <si>
    <t>742</t>
  </si>
  <si>
    <t>Elektroinstalace - slaboproud</t>
  </si>
  <si>
    <t>742420821</t>
  </si>
  <si>
    <t>Demontáž společné televizní antény anténního stožáru</t>
  </si>
  <si>
    <t>-1637999728</t>
  </si>
  <si>
    <t>751</t>
  </si>
  <si>
    <t>Vzduchotechnika</t>
  </si>
  <si>
    <t>17</t>
  </si>
  <si>
    <t>751611815</t>
  </si>
  <si>
    <t>Demontáž vzduchotechnické jednotky na střeše k dalšímu použití</t>
  </si>
  <si>
    <t>kpl</t>
  </si>
  <si>
    <t>1367755054</t>
  </si>
  <si>
    <t>762</t>
  </si>
  <si>
    <t>Konstrukce tesařské</t>
  </si>
  <si>
    <t>18</t>
  </si>
  <si>
    <t>762342812</t>
  </si>
  <si>
    <t>Demontáž bednění a laťování laťování střech sklonu do 60° se všemi nadstřešními konstrukcemi, z latí průřezové plochy do 25 cm2 při osové vzdálenosti přes 0,22 do 0,50 m</t>
  </si>
  <si>
    <t>-1654084322</t>
  </si>
  <si>
    <t>" plocha střechy laťování" 958,975</t>
  </si>
  <si>
    <t>19</t>
  </si>
  <si>
    <t>762342813</t>
  </si>
  <si>
    <t>Demontáž bednění a laťování laťování střech sklonu do 60° se všemi nadstřešními konstrukcemi, z latí průřezové plochy do 25 cm2 při osové vzdálenosti přes 0,50 m</t>
  </si>
  <si>
    <t>-1624169959</t>
  </si>
  <si>
    <t>" plocha střechy kontralatě " 958,975</t>
  </si>
  <si>
    <t>764</t>
  </si>
  <si>
    <t>Konstrukce klempířské</t>
  </si>
  <si>
    <t>20</t>
  </si>
  <si>
    <t>764002812</t>
  </si>
  <si>
    <t>Demontáž klempířských konstrukcí okapového plechu do suti, v krytině skládané</t>
  </si>
  <si>
    <t>490949581</t>
  </si>
  <si>
    <t>(60+15)*2</t>
  </si>
  <si>
    <t>764002871</t>
  </si>
  <si>
    <t>Demontáž klempířských konstrukcí lemování zdí do suti</t>
  </si>
  <si>
    <t>1461631102</t>
  </si>
  <si>
    <t>22</t>
  </si>
  <si>
    <t>764003801</t>
  </si>
  <si>
    <t>Demontáž klempířských konstrukcí lemování trub, konzol, držáků, ventilačních nástavců a ostatních kusových prvků do suti</t>
  </si>
  <si>
    <t>-538878983</t>
  </si>
  <si>
    <t>23</t>
  </si>
  <si>
    <t>764004801</t>
  </si>
  <si>
    <t>Demontáž klempířských konstrukcí žlabu podokapního do suti</t>
  </si>
  <si>
    <t>1548367670</t>
  </si>
  <si>
    <t>24</t>
  </si>
  <si>
    <t>764004863</t>
  </si>
  <si>
    <t>Demontáž klempířských konstrukcí svodu k dalšímu použití</t>
  </si>
  <si>
    <t>-250982809</t>
  </si>
  <si>
    <t>10*1</t>
  </si>
  <si>
    <t>765</t>
  </si>
  <si>
    <t>Krytina skládaná</t>
  </si>
  <si>
    <t>25</t>
  </si>
  <si>
    <t>765 11R</t>
  </si>
  <si>
    <t>Demontáž stoupací plošiny vč. zábradlí k dalšímu použití</t>
  </si>
  <si>
    <t>-747930448</t>
  </si>
  <si>
    <t>10+2+3</t>
  </si>
  <si>
    <t>26</t>
  </si>
  <si>
    <t>765121802</t>
  </si>
  <si>
    <t>Demontáž krytiny betonové na sucho, sklonu do 30° k dalšímu použití</t>
  </si>
  <si>
    <t>-38164650</t>
  </si>
  <si>
    <t>27</t>
  </si>
  <si>
    <t>765121822</t>
  </si>
  <si>
    <t>Demontáž krytiny betonové Příplatek k cenám za sklon přes 30° k dalšímu použití</t>
  </si>
  <si>
    <t>908985401</t>
  </si>
  <si>
    <t>28</t>
  </si>
  <si>
    <t>765121882</t>
  </si>
  <si>
    <t>Demontáž krytiny betonové hřebenů a nároží, sklonu do 30° z hřebenáčů na sucho k dalšímu použití</t>
  </si>
  <si>
    <t>-96396841</t>
  </si>
  <si>
    <t>45,5+11,4*4</t>
  </si>
  <si>
    <t>29</t>
  </si>
  <si>
    <t>765191911</t>
  </si>
  <si>
    <t>Demontáž pojistné hydroizolační fólie kladené ve sklonu přes 30°</t>
  </si>
  <si>
    <t>213936453</t>
  </si>
  <si>
    <t>30</t>
  </si>
  <si>
    <t>765192811</t>
  </si>
  <si>
    <t>Demontáž střešního výlezu jakékoliv plochy</t>
  </si>
  <si>
    <t>-752297524</t>
  </si>
  <si>
    <t>31</t>
  </si>
  <si>
    <t>765192001</t>
  </si>
  <si>
    <t>Nouzové zakrytí střechy plachtou - při nepřiznivém počasí</t>
  </si>
  <si>
    <t>-1542053707</t>
  </si>
  <si>
    <t>1100*0,25 'Přepočtené koeficientem množství</t>
  </si>
  <si>
    <t>32</t>
  </si>
  <si>
    <t>998765102</t>
  </si>
  <si>
    <t>Přesun hmot pro krytiny skládané stanovený z hmotnosti přesunovaného materiálu vodorovná dopravní vzdálenost do 50 m na objektech výšky přes 6 do 12 m</t>
  </si>
  <si>
    <t>-827830370</t>
  </si>
  <si>
    <t>766</t>
  </si>
  <si>
    <t>Konstrukce truhlářské</t>
  </si>
  <si>
    <t>33</t>
  </si>
  <si>
    <t>766674811</t>
  </si>
  <si>
    <t>Demontáž střešních oken na krytině hladké a drážkové, sklonu přes 30 do 45°</t>
  </si>
  <si>
    <t>-1051601193</t>
  </si>
  <si>
    <t>14*4+3*2+1*1+5*1</t>
  </si>
  <si>
    <t>B - Nové konstrukce</t>
  </si>
  <si>
    <t xml:space="preserve">    6 - Úpravy povrchů, podlahy a osazování výplní</t>
  </si>
  <si>
    <t xml:space="preserve">    784 - Dokončovací práce - malby a tapety</t>
  </si>
  <si>
    <t>Úpravy povrchů, podlahy a osazování výplní</t>
  </si>
  <si>
    <t>619995001</t>
  </si>
  <si>
    <t>Začištění omítek (s dodáním hmot) kolem oken, dveří, podlah, obkladů apod.</t>
  </si>
  <si>
    <t>-522083736</t>
  </si>
  <si>
    <t>(14*4+2*3+1*1)*(0,78+1,18)*2</t>
  </si>
  <si>
    <t>5*(0,55+0,78)*2</t>
  </si>
  <si>
    <t>952905231</t>
  </si>
  <si>
    <t>Čištění objektů dezinfekce prostor podlah</t>
  </si>
  <si>
    <t>-335514970</t>
  </si>
  <si>
    <t>"půdní prostor" (41,76+78,4+82,08+62,83+44,75)</t>
  </si>
  <si>
    <t>1741194048</t>
  </si>
  <si>
    <t>713111111</t>
  </si>
  <si>
    <t>Montáž tepelné izolace stropů rohožemi, pásy, dílci, deskami, bloky (izolační materiál ve specifikaci) vrchem bez překrytí lepenkou kladenými volně</t>
  </si>
  <si>
    <t>258266561</t>
  </si>
  <si>
    <t>"nad strojovnou"  2,8*7,65+0,58</t>
  </si>
  <si>
    <t>M</t>
  </si>
  <si>
    <t>63152139</t>
  </si>
  <si>
    <t>pás tepelně izolační univerzální λ=0,036 tl 80mm</t>
  </si>
  <si>
    <t>151858479</t>
  </si>
  <si>
    <t>22*1,02 'Přepočtené koeficientem množství</t>
  </si>
  <si>
    <t>713131121</t>
  </si>
  <si>
    <t>Montáž tepelné izolace stěn rohožemi, pásy, deskami, dílci, bloky (izolační materiál ve specifikaci) přichycením úchytnými dráty a závlačkami</t>
  </si>
  <si>
    <t>387409993</t>
  </si>
  <si>
    <t>295,545*1,05 'Přepočtené koeficientem množství</t>
  </si>
  <si>
    <t>63141186</t>
  </si>
  <si>
    <t>tepelná izolace - skelné izolační pásy  (λ = 0,032W/(m*K)) – deska tl 80mm</t>
  </si>
  <si>
    <t>-1010753056</t>
  </si>
  <si>
    <t>295,545*1,1 'Přepočtené koeficientem množství</t>
  </si>
  <si>
    <t>713291222</t>
  </si>
  <si>
    <t>Montáž tepelné izolace - parobrzda - spoje těsněny lepící páskou</t>
  </si>
  <si>
    <t>920813157</t>
  </si>
  <si>
    <t>28329012</t>
  </si>
  <si>
    <t>fólie PE vyztužená pro parotěsnou vrstvu (reakce na oheň - třída F) 140g/m2</t>
  </si>
  <si>
    <t>1808285185</t>
  </si>
  <si>
    <t>295,545*1,3 'Přepočtené koeficientem množství</t>
  </si>
  <si>
    <t>713151111</t>
  </si>
  <si>
    <t>Montáž tepelné izolace střech šikmých rohožemi, pásy, deskami (izolační materiál ve specifikaci) kladenými volně mezi krokve</t>
  </si>
  <si>
    <t>676338910</t>
  </si>
  <si>
    <t>971,12</t>
  </si>
  <si>
    <t>713 11R</t>
  </si>
  <si>
    <t>TEPELNÁ IZOLACE SKELNÉ IZOLAČNÍ PÁSY  (λ = 0,033W/m*K) - 140 mm</t>
  </si>
  <si>
    <t>-1127635231</t>
  </si>
  <si>
    <t>713151132</t>
  </si>
  <si>
    <t>Montáž tepelné izolace střech šikmých rohožemi, pásy, deskami (izolační materiál ve specifikaci) kladenými volně nad krokve, sklonu střechy přes 30° do 45°</t>
  </si>
  <si>
    <t>-554943093</t>
  </si>
  <si>
    <t>713 12R</t>
  </si>
  <si>
    <t>NADKROKEVNÍ IZOLACE - DESKY PUR  (λ = 0,026W/(m*K)) - 120 mm
NA VRCHNÍ STRANĚ S DIFUZNĚ  OTEVŘENOU POJISTNOU HYDROIZOLACÍ 
S OBOUSTRANNĚ KAŠÍROVANOU HLINÍKOVOU FÓLIÍ, SE SAMOLEPICÍMI PŘESAHY,
PERO /DRÁŽKA</t>
  </si>
  <si>
    <t>1131216677</t>
  </si>
  <si>
    <t>998713102</t>
  </si>
  <si>
    <t>Přesun hmot pro izolace tepelné stanovený z hmotnosti přesunovaného materiálu vodorovná dopravní vzdálenost do 50 m v objektech výšky přes 6 m do 12 m</t>
  </si>
  <si>
    <t>531222372</t>
  </si>
  <si>
    <t>Opětovná montáž svítidel</t>
  </si>
  <si>
    <t>-349626628</t>
  </si>
  <si>
    <t>"předpoklad svítidel" 6</t>
  </si>
  <si>
    <t>741420002</t>
  </si>
  <si>
    <t>Montáž hromosvodného vedení svodových drátů nebo lan s podpěrami, Ø přes 10 mm</t>
  </si>
  <si>
    <t>-112834431</t>
  </si>
  <si>
    <t>35441073</t>
  </si>
  <si>
    <t>drát D 10mm FeZn</t>
  </si>
  <si>
    <t>kg</t>
  </si>
  <si>
    <t>1555704252</t>
  </si>
  <si>
    <t>155*0,6 'Přepočtené koeficientem množství</t>
  </si>
  <si>
    <t>741810001</t>
  </si>
  <si>
    <t>Zkoušky a prohlídky elektrických rozvodů a zařízení celková prohlídka a vyhotovení revizní zprávy pro objem montážních prací do 100 tis. Kč</t>
  </si>
  <si>
    <t>-6940906</t>
  </si>
  <si>
    <t>998741102</t>
  </si>
  <si>
    <t>Přesun hmot pro silnoproud stanovený z hmotnosti přesunovaného materiálu vodorovná dopravní vzdálenost do 50 m v objektech výšky přes 6 do 12 m</t>
  </si>
  <si>
    <t>1874552361</t>
  </si>
  <si>
    <t>751611115</t>
  </si>
  <si>
    <t>Opětovná montáž vzduchotechnické jednotky na střeše</t>
  </si>
  <si>
    <t>-770527054</t>
  </si>
  <si>
    <t>762332142</t>
  </si>
  <si>
    <t>Montáž vázaných konstrukcí krovů střech pultových, sedlových, valbových, stanových čtvercového nebo obdélníkového půdorysu, z řeziva hraněného s použitím ocelových spojek (spojky ve specifikaci), průřezové plochy přes 120 do 224 cm2</t>
  </si>
  <si>
    <t>1961400747</t>
  </si>
  <si>
    <t>" nastavení krokví" (78+83+19+16)*1,2</t>
  </si>
  <si>
    <t>60512130</t>
  </si>
  <si>
    <t>hranol stavební řezivo průřezu do 224cm2 do dl 6m</t>
  </si>
  <si>
    <t>m3</t>
  </si>
  <si>
    <t>1106371751</t>
  </si>
  <si>
    <t>" nastavení krokví" (78+83+19+16)*1,2*0,1*0,14</t>
  </si>
  <si>
    <t>762341250</t>
  </si>
  <si>
    <t>Bednění a laťování montáž bednění střech rovných a šikmých sklonu do 60° s vyřezáním otvorů z prken hoblovaných</t>
  </si>
  <si>
    <t>953598709</t>
  </si>
  <si>
    <t>"bednění u okapu" (59,45+14,05)*2*0,6</t>
  </si>
  <si>
    <t>60515111</t>
  </si>
  <si>
    <t>řezivo jehličnaté boční prkno 20-30mm</t>
  </si>
  <si>
    <t>958266342</t>
  </si>
  <si>
    <t>88,200*0,025</t>
  </si>
  <si>
    <t>762395000</t>
  </si>
  <si>
    <t>Spojovací prostředky krovů, bednění a laťování, nadstřešních konstrukcí svory, prkna, hřebíky, pásová ocel, vruty</t>
  </si>
  <si>
    <t>1338417105</t>
  </si>
  <si>
    <t>" nastavení krokví" (78+83+19+16)*0,1*0,14*1,2</t>
  </si>
  <si>
    <t>" bednění u okapu" 2,205</t>
  </si>
  <si>
    <t>"laťování, kontralatě" 10,003+3,998</t>
  </si>
  <si>
    <t>Součet</t>
  </si>
  <si>
    <t>54825509</t>
  </si>
  <si>
    <t>buldok  75x23x1,30mm  oboustr.</t>
  </si>
  <si>
    <t>1756623092</t>
  </si>
  <si>
    <t>" nastavení krokví" (78+83+19+16)*2</t>
  </si>
  <si>
    <t>59039045</t>
  </si>
  <si>
    <t>vrut samořezný do dřeva D 8x260mm zápustná hlava Zn</t>
  </si>
  <si>
    <t>100 kus</t>
  </si>
  <si>
    <t>-1320839886</t>
  </si>
  <si>
    <t>" nastavení krokví" (78+83+19+16)*2*0,01</t>
  </si>
  <si>
    <t>762342214</t>
  </si>
  <si>
    <t>Bednění a laťování montáž laťování střech jednoduchých sklonu do 60° při osové vzdálenosti latí přes 150 do 360 mm</t>
  </si>
  <si>
    <t>-440574648</t>
  </si>
  <si>
    <t>60514114</t>
  </si>
  <si>
    <t>řezivo jehličnaté lať impregnovaná dl 4 m</t>
  </si>
  <si>
    <t>1940113004</t>
  </si>
  <si>
    <t>8,5/0,3*(59,45+14,1)*2</t>
  </si>
  <si>
    <t>4167,833*0,0024 'Přepočtené koeficientem množství</t>
  </si>
  <si>
    <t>762342441</t>
  </si>
  <si>
    <t>Bednění a laťování montáž lišt trojúhelníkových nebo kontralatí</t>
  </si>
  <si>
    <t>-1128097677</t>
  </si>
  <si>
    <t>196*8,5</t>
  </si>
  <si>
    <t>1924970433</t>
  </si>
  <si>
    <t>1666*0,0024 'Přepočtené koeficientem množství</t>
  </si>
  <si>
    <t>765191023</t>
  </si>
  <si>
    <t>Montáž pojistné hydroizolační nebo parotěsné fólie kladené ve sklonu přes 20° s lepenými přesahy na bednění nebo tepelnou izolaci</t>
  </si>
  <si>
    <t>-1768267776</t>
  </si>
  <si>
    <t>12R</t>
  </si>
  <si>
    <t>PAROBRZDA S PROMĚNLIVÝM DIFÚZNÍM ODPOREM PRO REKONSTRUKCE PEVNOST 150/130 N/5 cm, SPOJE TĚSNĚNY LEPÍCÍ PÁSKOU, NEBO PASTOVITOU VZDUCHOTĚSNOU VISKOZNÍ MANŽETOU</t>
  </si>
  <si>
    <t>-1176446261</t>
  </si>
  <si>
    <t>971,12*1,05 'Přepočtené koeficientem množství</t>
  </si>
  <si>
    <t>34</t>
  </si>
  <si>
    <t>998762102</t>
  </si>
  <si>
    <t>Přesun hmot pro konstrukce tesařské stanovený z hmotnosti přesunovaného materiálu vodorovná dopravní vzdálenost do 50 m v objektech výšky přes 6 do 12 m</t>
  </si>
  <si>
    <t>-1402272808</t>
  </si>
  <si>
    <t>35</t>
  </si>
  <si>
    <t>764311616</t>
  </si>
  <si>
    <t>Lemování zdí z pozinkovaného plechu s povrchovou úpravou boční nebo horní rovné, střech s krytinou skládanou mimo prejzovou rš 500 mm</t>
  </si>
  <si>
    <t>-345015036</t>
  </si>
  <si>
    <t>36</t>
  </si>
  <si>
    <t>764314612</t>
  </si>
  <si>
    <t>Lemování prostupů z pozinkovaného plechu s povrchovou úpravou bez lišty, střech s krytinou skládanou nebo z plechu</t>
  </si>
  <si>
    <t>-1221171475</t>
  </si>
  <si>
    <t>6*1*1</t>
  </si>
  <si>
    <t>37</t>
  </si>
  <si>
    <t>764511602</t>
  </si>
  <si>
    <t>Žlab podokapní z pozinkovaného plechu s povrchovou úpravou včetně háků a čel půlkruhový rš 330 mm</t>
  </si>
  <si>
    <t>-61957015</t>
  </si>
  <si>
    <t>38</t>
  </si>
  <si>
    <t>764518622</t>
  </si>
  <si>
    <t>Svod z pozinkovaného plechu s upraveným povrchem včetně objímek, kolen a odskoků kruhový, průměru 100 mm vč. dopojení</t>
  </si>
  <si>
    <t>1120451116</t>
  </si>
  <si>
    <t>39</t>
  </si>
  <si>
    <t>998764102</t>
  </si>
  <si>
    <t>Přesun hmot pro konstrukce klempířské stanovený z hmotnosti přesunovaného materiálu vodorovná dopravní vzdálenost do 50 m v objektech výšky přes 6 do 12 m</t>
  </si>
  <si>
    <t>-21632403</t>
  </si>
  <si>
    <t>40</t>
  </si>
  <si>
    <t>765121014</t>
  </si>
  <si>
    <t>Montáž krytiny betonové sklonu do 30° drážkové na sucho, počet kusů přes 8 do 10 ks/m2</t>
  </si>
  <si>
    <t>332913567</t>
  </si>
  <si>
    <t>958,975+88,2</t>
  </si>
  <si>
    <t>41</t>
  </si>
  <si>
    <t>76515R</t>
  </si>
  <si>
    <t>Demontovaná a očištěná krytina - vč. tvarovek</t>
  </si>
  <si>
    <t>1713119939</t>
  </si>
  <si>
    <t>42</t>
  </si>
  <si>
    <t>59244065</t>
  </si>
  <si>
    <t>taška betonová nepravidelně profilovaná hladký povrch s nástřikem disperzní barvou - vč- tvarovek</t>
  </si>
  <si>
    <t>-1269175997</t>
  </si>
  <si>
    <t>(59,45+14,05)*2*0,6*10</t>
  </si>
  <si>
    <t>43</t>
  </si>
  <si>
    <t>765121202</t>
  </si>
  <si>
    <t>Montáž krytiny betonové - okapové hrany s větrací mřížkou</t>
  </si>
  <si>
    <t>-496665767</t>
  </si>
  <si>
    <t>44</t>
  </si>
  <si>
    <t>76512R</t>
  </si>
  <si>
    <t>Odvětrávací mřížka z ohýbaného tahokovu( nebude plastová)</t>
  </si>
  <si>
    <t>-76274029</t>
  </si>
  <si>
    <t>45</t>
  </si>
  <si>
    <t>765121221</t>
  </si>
  <si>
    <t>Montáž krytiny betonové nárožní hrany na sucho vkládaným větracím pásem lepícím</t>
  </si>
  <si>
    <t>41226935</t>
  </si>
  <si>
    <t>11,5*4+4*2</t>
  </si>
  <si>
    <t>46</t>
  </si>
  <si>
    <t>765121251</t>
  </si>
  <si>
    <t>Montáž krytiny betonové hřebene na sucho vkládaným větracím pásem</t>
  </si>
  <si>
    <t>-1062029612</t>
  </si>
  <si>
    <t>45,5+2,8</t>
  </si>
  <si>
    <t>47</t>
  </si>
  <si>
    <t>765121302</t>
  </si>
  <si>
    <t>Montáž krytiny betonové úžlabí na sucho na plechové noky na sraz</t>
  </si>
  <si>
    <t>-1392072372</t>
  </si>
  <si>
    <t>2*4</t>
  </si>
  <si>
    <t>48</t>
  </si>
  <si>
    <t>765125302</t>
  </si>
  <si>
    <t>Montáž střešních doplňků krytiny betonové střešního výlezu plochy jednotlivě přes 0,25 m2</t>
  </si>
  <si>
    <t>-486034371</t>
  </si>
  <si>
    <t>49</t>
  </si>
  <si>
    <t>765125352</t>
  </si>
  <si>
    <t>Montáž střešních doplňků krytiny betonové stoupací plošiny délky přes 450 do 900 mm - demontované plošiny</t>
  </si>
  <si>
    <t>746703104</t>
  </si>
  <si>
    <t>12+3</t>
  </si>
  <si>
    <t>50</t>
  </si>
  <si>
    <t>1430355318</t>
  </si>
  <si>
    <t>51</t>
  </si>
  <si>
    <t>766671021</t>
  </si>
  <si>
    <t>Montáž střešních oken dřevěných nebo plastových kyvných, výklopných/kyvných s okenním rámem a lemováním, s plisovaným límcem, s napojením na krytinu do krytiny tvarované, rozměru 55 x 78 cm</t>
  </si>
  <si>
    <t>1075221195</t>
  </si>
  <si>
    <t>52</t>
  </si>
  <si>
    <t>766671024</t>
  </si>
  <si>
    <t>Montáž střešních oken dřevěných nebo plastových kyvných, výklopných/kyvných s okenním rámem a lemováním, s plisovaným límcem, s napojením na krytinu do krytiny tvarované, rozměru 78 x 118 cm</t>
  </si>
  <si>
    <t>-306832518</t>
  </si>
  <si>
    <t>14*4+3*2+1*1</t>
  </si>
  <si>
    <t>53</t>
  </si>
  <si>
    <t>998766102</t>
  </si>
  <si>
    <t>Přesun hmot pro konstrukce truhlářské stanovený z hmotnosti přesunovaného materiálu vodorovná dopravní vzdálenost do 50 m v objektech výšky přes 6 do 12 m</t>
  </si>
  <si>
    <t>-493681962</t>
  </si>
  <si>
    <t>784</t>
  </si>
  <si>
    <t>Dokončovací práce - malby a tapety</t>
  </si>
  <si>
    <t>54</t>
  </si>
  <si>
    <t>784171101</t>
  </si>
  <si>
    <t>Zakrytí nemalovaných ploch (materiál ve specifikaci) včetně pozdějšího odkrytí podlah</t>
  </si>
  <si>
    <t>-1114890051</t>
  </si>
  <si>
    <t>"podlaha učeben" 43,15*5,3</t>
  </si>
  <si>
    <t>55</t>
  </si>
  <si>
    <t>58124842</t>
  </si>
  <si>
    <t>fólie pro malířské potřeby zakrývací tl 7µ 4x5m</t>
  </si>
  <si>
    <t>2120837308</t>
  </si>
  <si>
    <t>228,695*1,05 'Přepočtené koeficientem množství</t>
  </si>
  <si>
    <t>56</t>
  </si>
  <si>
    <t>784171113</t>
  </si>
  <si>
    <t>Zakrytí nemalovaných ploch (materiál ve specifikaci) včetně pozdějšího odkrytí svislých ploch např. stěn, oken, dveří v místnostech výšky přes 3,80 do 5,00</t>
  </si>
  <si>
    <t>1085255369</t>
  </si>
  <si>
    <t>plocha prosklených ploch</t>
  </si>
  <si>
    <t>(14*4+3*2+1*1)*0,78*1,18</t>
  </si>
  <si>
    <t>5*0,55*0,78</t>
  </si>
  <si>
    <t>57</t>
  </si>
  <si>
    <t>-2125857546</t>
  </si>
  <si>
    <t>60,13*1,05 'Přepočtené koeficientem množství</t>
  </si>
  <si>
    <t>58</t>
  </si>
  <si>
    <t>763111717</t>
  </si>
  <si>
    <t>Příčka ze sádrokartonových desek ostatní konstrukce a práce na příčkách ze sádrokartonových desek základní penetrační nátěr</t>
  </si>
  <si>
    <t>726435699</t>
  </si>
  <si>
    <t>"předstěna pod okny"1,3*(1,85*14+1*3)+2,1*(1,5*4+2,35*10+2,85*2+3,4*2+3,8+7,7)</t>
  </si>
  <si>
    <t>59</t>
  </si>
  <si>
    <t>784331001</t>
  </si>
  <si>
    <t>Malby protiplísňové dvojnásobné, bílé v místnostech výšky do 3,80 m</t>
  </si>
  <si>
    <t>-143589496</t>
  </si>
  <si>
    <t>V - VRN</t>
  </si>
  <si>
    <t>VRN - Vedlejší rozpočtové náklady</t>
  </si>
  <si>
    <t xml:space="preserve">    VRN3 - Zařízení staveniště</t>
  </si>
  <si>
    <t>Vedlejší rozpočtové náklady</t>
  </si>
  <si>
    <t>VRN3</t>
  </si>
  <si>
    <t>Zařízení staveniště</t>
  </si>
  <si>
    <t>030001000</t>
  </si>
  <si>
    <t>Kč</t>
  </si>
  <si>
    <t>1024</t>
  </si>
  <si>
    <t>1925655366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</si>
</sst>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30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32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32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34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40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41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42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43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44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45</v>
      </c>
      <c r="E29" s="47"/>
      <c r="F29" s="32" t="s">
        <v>46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47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48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49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50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51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52</v>
      </c>
      <c r="U35" s="54"/>
      <c r="V35" s="54"/>
      <c r="W35" s="54"/>
      <c r="X35" s="56" t="s">
        <v>53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54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P2015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Sanace tepelné izolace podkroví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Klatovská 200 G, 301 00 Plzeň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19. 5. 2020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25.6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Střední škola informatiky a finančních služeb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33</v>
      </c>
      <c r="AJ49" s="40"/>
      <c r="AK49" s="40"/>
      <c r="AL49" s="40"/>
      <c r="AM49" s="73" t="str">
        <f>IF(E17="","",E17)</f>
        <v>Planteam, Na Výsluní 630, Líně - Sulkov</v>
      </c>
      <c r="AN49" s="64"/>
      <c r="AO49" s="64"/>
      <c r="AP49" s="64"/>
      <c r="AQ49" s="40"/>
      <c r="AR49" s="44"/>
      <c r="AS49" s="74" t="s">
        <v>55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31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37</v>
      </c>
      <c r="AJ50" s="40"/>
      <c r="AK50" s="40"/>
      <c r="AL50" s="40"/>
      <c r="AM50" s="73" t="str">
        <f>IF(E20="","",E20)</f>
        <v>Ing. Irena Potužáková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56</v>
      </c>
      <c r="D52" s="87"/>
      <c r="E52" s="87"/>
      <c r="F52" s="87"/>
      <c r="G52" s="87"/>
      <c r="H52" s="88"/>
      <c r="I52" s="89" t="s">
        <v>57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58</v>
      </c>
      <c r="AH52" s="87"/>
      <c r="AI52" s="87"/>
      <c r="AJ52" s="87"/>
      <c r="AK52" s="87"/>
      <c r="AL52" s="87"/>
      <c r="AM52" s="87"/>
      <c r="AN52" s="89" t="s">
        <v>59</v>
      </c>
      <c r="AO52" s="87"/>
      <c r="AP52" s="87"/>
      <c r="AQ52" s="91" t="s">
        <v>60</v>
      </c>
      <c r="AR52" s="44"/>
      <c r="AS52" s="92" t="s">
        <v>61</v>
      </c>
      <c r="AT52" s="93" t="s">
        <v>62</v>
      </c>
      <c r="AU52" s="93" t="s">
        <v>63</v>
      </c>
      <c r="AV52" s="93" t="s">
        <v>64</v>
      </c>
      <c r="AW52" s="93" t="s">
        <v>65</v>
      </c>
      <c r="AX52" s="93" t="s">
        <v>66</v>
      </c>
      <c r="AY52" s="93" t="s">
        <v>67</v>
      </c>
      <c r="AZ52" s="93" t="s">
        <v>68</v>
      </c>
      <c r="BA52" s="93" t="s">
        <v>69</v>
      </c>
      <c r="BB52" s="93" t="s">
        <v>70</v>
      </c>
      <c r="BC52" s="93" t="s">
        <v>71</v>
      </c>
      <c r="BD52" s="94" t="s">
        <v>72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73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ROUND(SUM(AG55:AG57),2)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ROUND(SUM(AS55:AS57),2)</f>
        <v>0</v>
      </c>
      <c r="AT54" s="106">
        <f>ROUND(SUM(AV54:AW54),2)</f>
        <v>0</v>
      </c>
      <c r="AU54" s="107">
        <f>ROUND(SUM(AU55:AU57),5)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ROUND(SUM(AZ55:AZ57),2)</f>
        <v>0</v>
      </c>
      <c r="BA54" s="106">
        <f>ROUND(SUM(BA55:BA57),2)</f>
        <v>0</v>
      </c>
      <c r="BB54" s="106">
        <f>ROUND(SUM(BB55:BB57),2)</f>
        <v>0</v>
      </c>
      <c r="BC54" s="106">
        <f>ROUND(SUM(BC55:BC57),2)</f>
        <v>0</v>
      </c>
      <c r="BD54" s="108">
        <f>ROUND(SUM(BD55:BD57),2)</f>
        <v>0</v>
      </c>
      <c r="BE54" s="6"/>
      <c r="BS54" s="109" t="s">
        <v>74</v>
      </c>
      <c r="BT54" s="109" t="s">
        <v>75</v>
      </c>
      <c r="BU54" s="110" t="s">
        <v>76</v>
      </c>
      <c r="BV54" s="109" t="s">
        <v>77</v>
      </c>
      <c r="BW54" s="109" t="s">
        <v>5</v>
      </c>
      <c r="BX54" s="109" t="s">
        <v>78</v>
      </c>
      <c r="CL54" s="109" t="s">
        <v>19</v>
      </c>
    </row>
    <row r="55" spans="1:91" s="7" customFormat="1" ht="16.5" customHeight="1">
      <c r="A55" s="111" t="s">
        <v>79</v>
      </c>
      <c r="B55" s="112"/>
      <c r="C55" s="113"/>
      <c r="D55" s="114" t="s">
        <v>80</v>
      </c>
      <c r="E55" s="114"/>
      <c r="F55" s="114"/>
      <c r="G55" s="114"/>
      <c r="H55" s="114"/>
      <c r="I55" s="115"/>
      <c r="J55" s="114" t="s">
        <v>81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'A - Bourací práce'!J30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82</v>
      </c>
      <c r="AR55" s="118"/>
      <c r="AS55" s="119">
        <v>0</v>
      </c>
      <c r="AT55" s="120">
        <f>ROUND(SUM(AV55:AW55),2)</f>
        <v>0</v>
      </c>
      <c r="AU55" s="121">
        <f>'A - Bourací práce'!P92</f>
        <v>0</v>
      </c>
      <c r="AV55" s="120">
        <f>'A - Bourací práce'!J33</f>
        <v>0</v>
      </c>
      <c r="AW55" s="120">
        <f>'A - Bourací práce'!J34</f>
        <v>0</v>
      </c>
      <c r="AX55" s="120">
        <f>'A - Bourací práce'!J35</f>
        <v>0</v>
      </c>
      <c r="AY55" s="120">
        <f>'A - Bourací práce'!J36</f>
        <v>0</v>
      </c>
      <c r="AZ55" s="120">
        <f>'A - Bourací práce'!F33</f>
        <v>0</v>
      </c>
      <c r="BA55" s="120">
        <f>'A - Bourací práce'!F34</f>
        <v>0</v>
      </c>
      <c r="BB55" s="120">
        <f>'A - Bourací práce'!F35</f>
        <v>0</v>
      </c>
      <c r="BC55" s="120">
        <f>'A - Bourací práce'!F36</f>
        <v>0</v>
      </c>
      <c r="BD55" s="122">
        <f>'A - Bourací práce'!F37</f>
        <v>0</v>
      </c>
      <c r="BE55" s="7"/>
      <c r="BT55" s="123" t="s">
        <v>83</v>
      </c>
      <c r="BV55" s="123" t="s">
        <v>77</v>
      </c>
      <c r="BW55" s="123" t="s">
        <v>84</v>
      </c>
      <c r="BX55" s="123" t="s">
        <v>5</v>
      </c>
      <c r="CL55" s="123" t="s">
        <v>19</v>
      </c>
      <c r="CM55" s="123" t="s">
        <v>85</v>
      </c>
    </row>
    <row r="56" spans="1:91" s="7" customFormat="1" ht="16.5" customHeight="1">
      <c r="A56" s="111" t="s">
        <v>79</v>
      </c>
      <c r="B56" s="112"/>
      <c r="C56" s="113"/>
      <c r="D56" s="114" t="s">
        <v>86</v>
      </c>
      <c r="E56" s="114"/>
      <c r="F56" s="114"/>
      <c r="G56" s="114"/>
      <c r="H56" s="114"/>
      <c r="I56" s="115"/>
      <c r="J56" s="114" t="s">
        <v>87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'B - Nové konstrukce'!J30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82</v>
      </c>
      <c r="AR56" s="118"/>
      <c r="AS56" s="119">
        <v>0</v>
      </c>
      <c r="AT56" s="120">
        <f>ROUND(SUM(AV56:AW56),2)</f>
        <v>0</v>
      </c>
      <c r="AU56" s="121">
        <f>'B - Nové konstrukce'!P91</f>
        <v>0</v>
      </c>
      <c r="AV56" s="120">
        <f>'B - Nové konstrukce'!J33</f>
        <v>0</v>
      </c>
      <c r="AW56" s="120">
        <f>'B - Nové konstrukce'!J34</f>
        <v>0</v>
      </c>
      <c r="AX56" s="120">
        <f>'B - Nové konstrukce'!J35</f>
        <v>0</v>
      </c>
      <c r="AY56" s="120">
        <f>'B - Nové konstrukce'!J36</f>
        <v>0</v>
      </c>
      <c r="AZ56" s="120">
        <f>'B - Nové konstrukce'!F33</f>
        <v>0</v>
      </c>
      <c r="BA56" s="120">
        <f>'B - Nové konstrukce'!F34</f>
        <v>0</v>
      </c>
      <c r="BB56" s="120">
        <f>'B - Nové konstrukce'!F35</f>
        <v>0</v>
      </c>
      <c r="BC56" s="120">
        <f>'B - Nové konstrukce'!F36</f>
        <v>0</v>
      </c>
      <c r="BD56" s="122">
        <f>'B - Nové konstrukce'!F37</f>
        <v>0</v>
      </c>
      <c r="BE56" s="7"/>
      <c r="BT56" s="123" t="s">
        <v>83</v>
      </c>
      <c r="BV56" s="123" t="s">
        <v>77</v>
      </c>
      <c r="BW56" s="123" t="s">
        <v>88</v>
      </c>
      <c r="BX56" s="123" t="s">
        <v>5</v>
      </c>
      <c r="CL56" s="123" t="s">
        <v>19</v>
      </c>
      <c r="CM56" s="123" t="s">
        <v>85</v>
      </c>
    </row>
    <row r="57" spans="1:91" s="7" customFormat="1" ht="16.5" customHeight="1">
      <c r="A57" s="111" t="s">
        <v>79</v>
      </c>
      <c r="B57" s="112"/>
      <c r="C57" s="113"/>
      <c r="D57" s="114" t="s">
        <v>89</v>
      </c>
      <c r="E57" s="114"/>
      <c r="F57" s="114"/>
      <c r="G57" s="114"/>
      <c r="H57" s="114"/>
      <c r="I57" s="115"/>
      <c r="J57" s="114" t="s">
        <v>90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'V - VRN'!J30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82</v>
      </c>
      <c r="AR57" s="118"/>
      <c r="AS57" s="124">
        <v>0</v>
      </c>
      <c r="AT57" s="125">
        <f>ROUND(SUM(AV57:AW57),2)</f>
        <v>0</v>
      </c>
      <c r="AU57" s="126">
        <f>'V - VRN'!P81</f>
        <v>0</v>
      </c>
      <c r="AV57" s="125">
        <f>'V - VRN'!J33</f>
        <v>0</v>
      </c>
      <c r="AW57" s="125">
        <f>'V - VRN'!J34</f>
        <v>0</v>
      </c>
      <c r="AX57" s="125">
        <f>'V - VRN'!J35</f>
        <v>0</v>
      </c>
      <c r="AY57" s="125">
        <f>'V - VRN'!J36</f>
        <v>0</v>
      </c>
      <c r="AZ57" s="125">
        <f>'V - VRN'!F33</f>
        <v>0</v>
      </c>
      <c r="BA57" s="125">
        <f>'V - VRN'!F34</f>
        <v>0</v>
      </c>
      <c r="BB57" s="125">
        <f>'V - VRN'!F35</f>
        <v>0</v>
      </c>
      <c r="BC57" s="125">
        <f>'V - VRN'!F36</f>
        <v>0</v>
      </c>
      <c r="BD57" s="127">
        <f>'V - VRN'!F37</f>
        <v>0</v>
      </c>
      <c r="BE57" s="7"/>
      <c r="BT57" s="123" t="s">
        <v>83</v>
      </c>
      <c r="BV57" s="123" t="s">
        <v>77</v>
      </c>
      <c r="BW57" s="123" t="s">
        <v>91</v>
      </c>
      <c r="BX57" s="123" t="s">
        <v>5</v>
      </c>
      <c r="CL57" s="123" t="s">
        <v>19</v>
      </c>
      <c r="CM57" s="123" t="s">
        <v>85</v>
      </c>
    </row>
    <row r="58" spans="1:57" s="2" customFormat="1" ht="30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s="2" customFormat="1" ht="6.95" customHeight="1">
      <c r="A59" s="38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44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A - Bourací práce'!C2" display="/"/>
    <hyperlink ref="A56" location="'B - Nové konstrukce'!C2" display="/"/>
    <hyperlink ref="A57" location="'V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0"/>
      <c r="AT3" s="17" t="s">
        <v>85</v>
      </c>
    </row>
    <row r="4" spans="2:46" s="1" customFormat="1" ht="24.95" customHeight="1">
      <c r="B4" s="20"/>
      <c r="D4" s="132" t="s">
        <v>92</v>
      </c>
      <c r="I4" s="128"/>
      <c r="L4" s="20"/>
      <c r="M4" s="133" t="s">
        <v>10</v>
      </c>
      <c r="AT4" s="17" t="s">
        <v>4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4" t="s">
        <v>16</v>
      </c>
      <c r="I6" s="128"/>
      <c r="L6" s="20"/>
    </row>
    <row r="7" spans="2:12" s="1" customFormat="1" ht="16.5" customHeight="1">
      <c r="B7" s="20"/>
      <c r="E7" s="135" t="str">
        <f>'Rekapitulace stavby'!K6</f>
        <v>Sanace tepelné izolace podkroví</v>
      </c>
      <c r="F7" s="134"/>
      <c r="G7" s="134"/>
      <c r="H7" s="134"/>
      <c r="I7" s="128"/>
      <c r="L7" s="20"/>
    </row>
    <row r="8" spans="1:31" s="2" customFormat="1" ht="12" customHeight="1">
      <c r="A8" s="38"/>
      <c r="B8" s="44"/>
      <c r="C8" s="38"/>
      <c r="D8" s="134" t="s">
        <v>93</v>
      </c>
      <c r="E8" s="38"/>
      <c r="F8" s="38"/>
      <c r="G8" s="38"/>
      <c r="H8" s="38"/>
      <c r="I8" s="136"/>
      <c r="J8" s="38"/>
      <c r="K8" s="38"/>
      <c r="L8" s="137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8" t="s">
        <v>94</v>
      </c>
      <c r="F9" s="38"/>
      <c r="G9" s="38"/>
      <c r="H9" s="38"/>
      <c r="I9" s="136"/>
      <c r="J9" s="38"/>
      <c r="K9" s="38"/>
      <c r="L9" s="137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6"/>
      <c r="J10" s="38"/>
      <c r="K10" s="38"/>
      <c r="L10" s="137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4" t="s">
        <v>18</v>
      </c>
      <c r="E11" s="38"/>
      <c r="F11" s="139" t="s">
        <v>19</v>
      </c>
      <c r="G11" s="38"/>
      <c r="H11" s="38"/>
      <c r="I11" s="140" t="s">
        <v>20</v>
      </c>
      <c r="J11" s="139" t="s">
        <v>19</v>
      </c>
      <c r="K11" s="38"/>
      <c r="L11" s="13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4" t="s">
        <v>21</v>
      </c>
      <c r="E12" s="38"/>
      <c r="F12" s="139" t="s">
        <v>22</v>
      </c>
      <c r="G12" s="38"/>
      <c r="H12" s="38"/>
      <c r="I12" s="140" t="s">
        <v>23</v>
      </c>
      <c r="J12" s="141" t="str">
        <f>'Rekapitulace stavby'!AN8</f>
        <v>19. 5. 2020</v>
      </c>
      <c r="K12" s="38"/>
      <c r="L12" s="137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6"/>
      <c r="J13" s="38"/>
      <c r="K13" s="38"/>
      <c r="L13" s="137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4" t="s">
        <v>25</v>
      </c>
      <c r="E14" s="38"/>
      <c r="F14" s="38"/>
      <c r="G14" s="38"/>
      <c r="H14" s="38"/>
      <c r="I14" s="140" t="s">
        <v>26</v>
      </c>
      <c r="J14" s="139" t="s">
        <v>27</v>
      </c>
      <c r="K14" s="38"/>
      <c r="L14" s="137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">
        <v>28</v>
      </c>
      <c r="F15" s="38"/>
      <c r="G15" s="38"/>
      <c r="H15" s="38"/>
      <c r="I15" s="140" t="s">
        <v>29</v>
      </c>
      <c r="J15" s="139" t="s">
        <v>30</v>
      </c>
      <c r="K15" s="38"/>
      <c r="L15" s="137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6"/>
      <c r="J16" s="38"/>
      <c r="K16" s="38"/>
      <c r="L16" s="137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4" t="s">
        <v>31</v>
      </c>
      <c r="E17" s="38"/>
      <c r="F17" s="38"/>
      <c r="G17" s="38"/>
      <c r="H17" s="38"/>
      <c r="I17" s="140" t="s">
        <v>26</v>
      </c>
      <c r="J17" s="33" t="str">
        <f>'Rekapitulace stavby'!AN13</f>
        <v>Vyplň údaj</v>
      </c>
      <c r="K17" s="38"/>
      <c r="L17" s="13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40" t="s">
        <v>29</v>
      </c>
      <c r="J18" s="33" t="str">
        <f>'Rekapitulace stavby'!AN14</f>
        <v>Vyplň údaj</v>
      </c>
      <c r="K18" s="38"/>
      <c r="L18" s="13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6"/>
      <c r="J19" s="38"/>
      <c r="K19" s="38"/>
      <c r="L19" s="137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4" t="s">
        <v>33</v>
      </c>
      <c r="E20" s="38"/>
      <c r="F20" s="38"/>
      <c r="G20" s="38"/>
      <c r="H20" s="38"/>
      <c r="I20" s="140" t="s">
        <v>26</v>
      </c>
      <c r="J20" s="139" t="s">
        <v>34</v>
      </c>
      <c r="K20" s="38"/>
      <c r="L20" s="137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">
        <v>35</v>
      </c>
      <c r="F21" s="38"/>
      <c r="G21" s="38"/>
      <c r="H21" s="38"/>
      <c r="I21" s="140" t="s">
        <v>29</v>
      </c>
      <c r="J21" s="139" t="s">
        <v>19</v>
      </c>
      <c r="K21" s="38"/>
      <c r="L21" s="137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6"/>
      <c r="J22" s="38"/>
      <c r="K22" s="38"/>
      <c r="L22" s="137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4" t="s">
        <v>37</v>
      </c>
      <c r="E23" s="38"/>
      <c r="F23" s="38"/>
      <c r="G23" s="38"/>
      <c r="H23" s="38"/>
      <c r="I23" s="140" t="s">
        <v>26</v>
      </c>
      <c r="J23" s="139" t="s">
        <v>19</v>
      </c>
      <c r="K23" s="38"/>
      <c r="L23" s="13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">
        <v>38</v>
      </c>
      <c r="F24" s="38"/>
      <c r="G24" s="38"/>
      <c r="H24" s="38"/>
      <c r="I24" s="140" t="s">
        <v>29</v>
      </c>
      <c r="J24" s="139" t="s">
        <v>19</v>
      </c>
      <c r="K24" s="38"/>
      <c r="L24" s="13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6"/>
      <c r="J25" s="38"/>
      <c r="K25" s="38"/>
      <c r="L25" s="13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4" t="s">
        <v>39</v>
      </c>
      <c r="E26" s="38"/>
      <c r="F26" s="38"/>
      <c r="G26" s="38"/>
      <c r="H26" s="38"/>
      <c r="I26" s="136"/>
      <c r="J26" s="38"/>
      <c r="K26" s="38"/>
      <c r="L26" s="13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2"/>
      <c r="B27" s="143"/>
      <c r="C27" s="142"/>
      <c r="D27" s="142"/>
      <c r="E27" s="144" t="s">
        <v>19</v>
      </c>
      <c r="F27" s="144"/>
      <c r="G27" s="144"/>
      <c r="H27" s="144"/>
      <c r="I27" s="145"/>
      <c r="J27" s="142"/>
      <c r="K27" s="142"/>
      <c r="L27" s="146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6"/>
      <c r="J28" s="38"/>
      <c r="K28" s="38"/>
      <c r="L28" s="13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7"/>
      <c r="E29" s="147"/>
      <c r="F29" s="147"/>
      <c r="G29" s="147"/>
      <c r="H29" s="147"/>
      <c r="I29" s="148"/>
      <c r="J29" s="147"/>
      <c r="K29" s="147"/>
      <c r="L29" s="137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9" t="s">
        <v>41</v>
      </c>
      <c r="E30" s="38"/>
      <c r="F30" s="38"/>
      <c r="G30" s="38"/>
      <c r="H30" s="38"/>
      <c r="I30" s="136"/>
      <c r="J30" s="150">
        <f>ROUND(J92,2)</f>
        <v>0</v>
      </c>
      <c r="K30" s="38"/>
      <c r="L30" s="137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7"/>
      <c r="E31" s="147"/>
      <c r="F31" s="147"/>
      <c r="G31" s="147"/>
      <c r="H31" s="147"/>
      <c r="I31" s="148"/>
      <c r="J31" s="147"/>
      <c r="K31" s="147"/>
      <c r="L31" s="13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1" t="s">
        <v>43</v>
      </c>
      <c r="G32" s="38"/>
      <c r="H32" s="38"/>
      <c r="I32" s="152" t="s">
        <v>42</v>
      </c>
      <c r="J32" s="151" t="s">
        <v>44</v>
      </c>
      <c r="K32" s="38"/>
      <c r="L32" s="13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45</v>
      </c>
      <c r="E33" s="134" t="s">
        <v>46</v>
      </c>
      <c r="F33" s="154">
        <f>ROUND((SUM(BE92:BE161)),2)</f>
        <v>0</v>
      </c>
      <c r="G33" s="38"/>
      <c r="H33" s="38"/>
      <c r="I33" s="155">
        <v>0.21</v>
      </c>
      <c r="J33" s="154">
        <f>ROUND(((SUM(BE92:BE161))*I33),2)</f>
        <v>0</v>
      </c>
      <c r="K33" s="38"/>
      <c r="L33" s="137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4" t="s">
        <v>47</v>
      </c>
      <c r="F34" s="154">
        <f>ROUND((SUM(BF92:BF161)),2)</f>
        <v>0</v>
      </c>
      <c r="G34" s="38"/>
      <c r="H34" s="38"/>
      <c r="I34" s="155">
        <v>0.15</v>
      </c>
      <c r="J34" s="154">
        <f>ROUND(((SUM(BF92:BF161))*I34),2)</f>
        <v>0</v>
      </c>
      <c r="K34" s="38"/>
      <c r="L34" s="137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4" t="s">
        <v>48</v>
      </c>
      <c r="F35" s="154">
        <f>ROUND((SUM(BG92:BG161)),2)</f>
        <v>0</v>
      </c>
      <c r="G35" s="38"/>
      <c r="H35" s="38"/>
      <c r="I35" s="155">
        <v>0.21</v>
      </c>
      <c r="J35" s="154">
        <f>0</f>
        <v>0</v>
      </c>
      <c r="K35" s="38"/>
      <c r="L35" s="137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4" t="s">
        <v>49</v>
      </c>
      <c r="F36" s="154">
        <f>ROUND((SUM(BH92:BH161)),2)</f>
        <v>0</v>
      </c>
      <c r="G36" s="38"/>
      <c r="H36" s="38"/>
      <c r="I36" s="155">
        <v>0.15</v>
      </c>
      <c r="J36" s="154">
        <f>0</f>
        <v>0</v>
      </c>
      <c r="K36" s="38"/>
      <c r="L36" s="137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4" t="s">
        <v>50</v>
      </c>
      <c r="F37" s="154">
        <f>ROUND((SUM(BI92:BI161)),2)</f>
        <v>0</v>
      </c>
      <c r="G37" s="38"/>
      <c r="H37" s="38"/>
      <c r="I37" s="155">
        <v>0</v>
      </c>
      <c r="J37" s="154">
        <f>0</f>
        <v>0</v>
      </c>
      <c r="K37" s="38"/>
      <c r="L37" s="137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6"/>
      <c r="J38" s="38"/>
      <c r="K38" s="38"/>
      <c r="L38" s="137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51</v>
      </c>
      <c r="E39" s="158"/>
      <c r="F39" s="158"/>
      <c r="G39" s="159" t="s">
        <v>52</v>
      </c>
      <c r="H39" s="160" t="s">
        <v>53</v>
      </c>
      <c r="I39" s="161"/>
      <c r="J39" s="162">
        <f>SUM(J30:J37)</f>
        <v>0</v>
      </c>
      <c r="K39" s="163"/>
      <c r="L39" s="137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137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 hidden="1">
      <c r="A44" s="38"/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137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95</v>
      </c>
      <c r="D45" s="40"/>
      <c r="E45" s="40"/>
      <c r="F45" s="40"/>
      <c r="G45" s="40"/>
      <c r="H45" s="40"/>
      <c r="I45" s="136"/>
      <c r="J45" s="40"/>
      <c r="K45" s="40"/>
      <c r="L45" s="137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13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136"/>
      <c r="J47" s="40"/>
      <c r="K47" s="40"/>
      <c r="L47" s="13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 hidden="1">
      <c r="A48" s="38"/>
      <c r="B48" s="39"/>
      <c r="C48" s="40"/>
      <c r="D48" s="40"/>
      <c r="E48" s="170" t="str">
        <f>E7</f>
        <v>Sanace tepelné izolace podkroví</v>
      </c>
      <c r="F48" s="32"/>
      <c r="G48" s="32"/>
      <c r="H48" s="32"/>
      <c r="I48" s="136"/>
      <c r="J48" s="40"/>
      <c r="K48" s="40"/>
      <c r="L48" s="13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93</v>
      </c>
      <c r="D49" s="40"/>
      <c r="E49" s="40"/>
      <c r="F49" s="40"/>
      <c r="G49" s="40"/>
      <c r="H49" s="40"/>
      <c r="I49" s="136"/>
      <c r="J49" s="40"/>
      <c r="K49" s="40"/>
      <c r="L49" s="13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69" t="str">
        <f>E9</f>
        <v>A - Bourací práce</v>
      </c>
      <c r="F50" s="40"/>
      <c r="G50" s="40"/>
      <c r="H50" s="40"/>
      <c r="I50" s="136"/>
      <c r="J50" s="40"/>
      <c r="K50" s="40"/>
      <c r="L50" s="13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137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>Klatovská 200 G, 301 00 Plzeň</v>
      </c>
      <c r="G52" s="40"/>
      <c r="H52" s="40"/>
      <c r="I52" s="140" t="s">
        <v>23</v>
      </c>
      <c r="J52" s="72" t="str">
        <f>IF(J12="","",J12)</f>
        <v>19. 5. 2020</v>
      </c>
      <c r="K52" s="40"/>
      <c r="L52" s="137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137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40.05" customHeight="1" hidden="1">
      <c r="A54" s="38"/>
      <c r="B54" s="39"/>
      <c r="C54" s="32" t="s">
        <v>25</v>
      </c>
      <c r="D54" s="40"/>
      <c r="E54" s="40"/>
      <c r="F54" s="27" t="str">
        <f>E15</f>
        <v>Střední škola informatiky a finančních služeb</v>
      </c>
      <c r="G54" s="40"/>
      <c r="H54" s="40"/>
      <c r="I54" s="140" t="s">
        <v>33</v>
      </c>
      <c r="J54" s="36" t="str">
        <f>E21</f>
        <v>Planteam, Na Výsluní 630, Líně - Sulkov</v>
      </c>
      <c r="K54" s="40"/>
      <c r="L54" s="137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 hidden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0" t="s">
        <v>37</v>
      </c>
      <c r="J55" s="36" t="str">
        <f>E24</f>
        <v>Ing. Irena Potužáková</v>
      </c>
      <c r="K55" s="40"/>
      <c r="L55" s="137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137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71" t="s">
        <v>96</v>
      </c>
      <c r="D57" s="172"/>
      <c r="E57" s="172"/>
      <c r="F57" s="172"/>
      <c r="G57" s="172"/>
      <c r="H57" s="172"/>
      <c r="I57" s="173"/>
      <c r="J57" s="174" t="s">
        <v>97</v>
      </c>
      <c r="K57" s="172"/>
      <c r="L57" s="137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137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75" t="s">
        <v>73</v>
      </c>
      <c r="D59" s="40"/>
      <c r="E59" s="40"/>
      <c r="F59" s="40"/>
      <c r="G59" s="40"/>
      <c r="H59" s="40"/>
      <c r="I59" s="136"/>
      <c r="J59" s="102">
        <f>J92</f>
        <v>0</v>
      </c>
      <c r="K59" s="40"/>
      <c r="L59" s="13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98</v>
      </c>
    </row>
    <row r="60" spans="1:31" s="9" customFormat="1" ht="24.95" customHeight="1" hidden="1">
      <c r="A60" s="9"/>
      <c r="B60" s="176"/>
      <c r="C60" s="177"/>
      <c r="D60" s="178" t="s">
        <v>99</v>
      </c>
      <c r="E60" s="179"/>
      <c r="F60" s="179"/>
      <c r="G60" s="179"/>
      <c r="H60" s="179"/>
      <c r="I60" s="180"/>
      <c r="J60" s="181">
        <f>J93</f>
        <v>0</v>
      </c>
      <c r="K60" s="177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83"/>
      <c r="C61" s="184"/>
      <c r="D61" s="185" t="s">
        <v>100</v>
      </c>
      <c r="E61" s="186"/>
      <c r="F61" s="186"/>
      <c r="G61" s="186"/>
      <c r="H61" s="186"/>
      <c r="I61" s="187"/>
      <c r="J61" s="188">
        <f>J94</f>
        <v>0</v>
      </c>
      <c r="K61" s="184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 hidden="1">
      <c r="A62" s="10"/>
      <c r="B62" s="183"/>
      <c r="C62" s="184"/>
      <c r="D62" s="185" t="s">
        <v>101</v>
      </c>
      <c r="E62" s="186"/>
      <c r="F62" s="186"/>
      <c r="G62" s="186"/>
      <c r="H62" s="186"/>
      <c r="I62" s="187"/>
      <c r="J62" s="188">
        <f>J97</f>
        <v>0</v>
      </c>
      <c r="K62" s="184"/>
      <c r="L62" s="18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 hidden="1">
      <c r="A63" s="10"/>
      <c r="B63" s="183"/>
      <c r="C63" s="184"/>
      <c r="D63" s="185" t="s">
        <v>102</v>
      </c>
      <c r="E63" s="186"/>
      <c r="F63" s="186"/>
      <c r="G63" s="186"/>
      <c r="H63" s="186"/>
      <c r="I63" s="187"/>
      <c r="J63" s="188">
        <f>J106</f>
        <v>0</v>
      </c>
      <c r="K63" s="184"/>
      <c r="L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 hidden="1">
      <c r="A64" s="9"/>
      <c r="B64" s="176"/>
      <c r="C64" s="177"/>
      <c r="D64" s="178" t="s">
        <v>103</v>
      </c>
      <c r="E64" s="179"/>
      <c r="F64" s="179"/>
      <c r="G64" s="179"/>
      <c r="H64" s="179"/>
      <c r="I64" s="180"/>
      <c r="J64" s="181">
        <f>J108</f>
        <v>0</v>
      </c>
      <c r="K64" s="177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 hidden="1">
      <c r="A65" s="10"/>
      <c r="B65" s="183"/>
      <c r="C65" s="184"/>
      <c r="D65" s="185" t="s">
        <v>104</v>
      </c>
      <c r="E65" s="186"/>
      <c r="F65" s="186"/>
      <c r="G65" s="186"/>
      <c r="H65" s="186"/>
      <c r="I65" s="187"/>
      <c r="J65" s="188">
        <f>J109</f>
        <v>0</v>
      </c>
      <c r="K65" s="184"/>
      <c r="L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 hidden="1">
      <c r="A66" s="10"/>
      <c r="B66" s="183"/>
      <c r="C66" s="184"/>
      <c r="D66" s="185" t="s">
        <v>105</v>
      </c>
      <c r="E66" s="186"/>
      <c r="F66" s="186"/>
      <c r="G66" s="186"/>
      <c r="H66" s="186"/>
      <c r="I66" s="187"/>
      <c r="J66" s="188">
        <f>J122</f>
        <v>0</v>
      </c>
      <c r="K66" s="184"/>
      <c r="L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 hidden="1">
      <c r="A67" s="10"/>
      <c r="B67" s="183"/>
      <c r="C67" s="184"/>
      <c r="D67" s="185" t="s">
        <v>106</v>
      </c>
      <c r="E67" s="186"/>
      <c r="F67" s="186"/>
      <c r="G67" s="186"/>
      <c r="H67" s="186"/>
      <c r="I67" s="187"/>
      <c r="J67" s="188">
        <f>J126</f>
        <v>0</v>
      </c>
      <c r="K67" s="184"/>
      <c r="L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 hidden="1">
      <c r="A68" s="10"/>
      <c r="B68" s="183"/>
      <c r="C68" s="184"/>
      <c r="D68" s="185" t="s">
        <v>107</v>
      </c>
      <c r="E68" s="186"/>
      <c r="F68" s="186"/>
      <c r="G68" s="186"/>
      <c r="H68" s="186"/>
      <c r="I68" s="187"/>
      <c r="J68" s="188">
        <f>J128</f>
        <v>0</v>
      </c>
      <c r="K68" s="184"/>
      <c r="L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 hidden="1">
      <c r="A69" s="10"/>
      <c r="B69" s="183"/>
      <c r="C69" s="184"/>
      <c r="D69" s="185" t="s">
        <v>108</v>
      </c>
      <c r="E69" s="186"/>
      <c r="F69" s="186"/>
      <c r="G69" s="186"/>
      <c r="H69" s="186"/>
      <c r="I69" s="187"/>
      <c r="J69" s="188">
        <f>J130</f>
        <v>0</v>
      </c>
      <c r="K69" s="184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 hidden="1">
      <c r="A70" s="10"/>
      <c r="B70" s="183"/>
      <c r="C70" s="184"/>
      <c r="D70" s="185" t="s">
        <v>109</v>
      </c>
      <c r="E70" s="186"/>
      <c r="F70" s="186"/>
      <c r="G70" s="186"/>
      <c r="H70" s="186"/>
      <c r="I70" s="187"/>
      <c r="J70" s="188">
        <f>J135</f>
        <v>0</v>
      </c>
      <c r="K70" s="184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 hidden="1">
      <c r="A71" s="10"/>
      <c r="B71" s="183"/>
      <c r="C71" s="184"/>
      <c r="D71" s="185" t="s">
        <v>110</v>
      </c>
      <c r="E71" s="186"/>
      <c r="F71" s="186"/>
      <c r="G71" s="186"/>
      <c r="H71" s="186"/>
      <c r="I71" s="187"/>
      <c r="J71" s="188">
        <f>J144</f>
        <v>0</v>
      </c>
      <c r="K71" s="184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 hidden="1">
      <c r="A72" s="10"/>
      <c r="B72" s="183"/>
      <c r="C72" s="184"/>
      <c r="D72" s="185" t="s">
        <v>111</v>
      </c>
      <c r="E72" s="186"/>
      <c r="F72" s="186"/>
      <c r="G72" s="186"/>
      <c r="H72" s="186"/>
      <c r="I72" s="187"/>
      <c r="J72" s="188">
        <f>J159</f>
        <v>0</v>
      </c>
      <c r="K72" s="184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 hidden="1">
      <c r="A73" s="38"/>
      <c r="B73" s="39"/>
      <c r="C73" s="40"/>
      <c r="D73" s="40"/>
      <c r="E73" s="40"/>
      <c r="F73" s="40"/>
      <c r="G73" s="40"/>
      <c r="H73" s="40"/>
      <c r="I73" s="136"/>
      <c r="J73" s="40"/>
      <c r="K73" s="40"/>
      <c r="L73" s="137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 hidden="1">
      <c r="A74" s="38"/>
      <c r="B74" s="59"/>
      <c r="C74" s="60"/>
      <c r="D74" s="60"/>
      <c r="E74" s="60"/>
      <c r="F74" s="60"/>
      <c r="G74" s="60"/>
      <c r="H74" s="60"/>
      <c r="I74" s="166"/>
      <c r="J74" s="60"/>
      <c r="K74" s="60"/>
      <c r="L74" s="137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ht="12" hidden="1"/>
    <row r="76" ht="12" hidden="1"/>
    <row r="77" ht="12" hidden="1"/>
    <row r="78" spans="1:31" s="2" customFormat="1" ht="6.95" customHeight="1">
      <c r="A78" s="38"/>
      <c r="B78" s="61"/>
      <c r="C78" s="62"/>
      <c r="D78" s="62"/>
      <c r="E78" s="62"/>
      <c r="F78" s="62"/>
      <c r="G78" s="62"/>
      <c r="H78" s="62"/>
      <c r="I78" s="169"/>
      <c r="J78" s="62"/>
      <c r="K78" s="62"/>
      <c r="L78" s="137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4.95" customHeight="1">
      <c r="A79" s="38"/>
      <c r="B79" s="39"/>
      <c r="C79" s="23" t="s">
        <v>112</v>
      </c>
      <c r="D79" s="40"/>
      <c r="E79" s="40"/>
      <c r="F79" s="40"/>
      <c r="G79" s="40"/>
      <c r="H79" s="40"/>
      <c r="I79" s="136"/>
      <c r="J79" s="40"/>
      <c r="K79" s="40"/>
      <c r="L79" s="137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136"/>
      <c r="J80" s="40"/>
      <c r="K80" s="40"/>
      <c r="L80" s="137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16</v>
      </c>
      <c r="D81" s="40"/>
      <c r="E81" s="40"/>
      <c r="F81" s="40"/>
      <c r="G81" s="40"/>
      <c r="H81" s="40"/>
      <c r="I81" s="136"/>
      <c r="J81" s="40"/>
      <c r="K81" s="40"/>
      <c r="L81" s="137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170" t="str">
        <f>E7</f>
        <v>Sanace tepelné izolace podkroví</v>
      </c>
      <c r="F82" s="32"/>
      <c r="G82" s="32"/>
      <c r="H82" s="32"/>
      <c r="I82" s="136"/>
      <c r="J82" s="40"/>
      <c r="K82" s="40"/>
      <c r="L82" s="137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93</v>
      </c>
      <c r="D83" s="40"/>
      <c r="E83" s="40"/>
      <c r="F83" s="40"/>
      <c r="G83" s="40"/>
      <c r="H83" s="40"/>
      <c r="I83" s="136"/>
      <c r="J83" s="40"/>
      <c r="K83" s="40"/>
      <c r="L83" s="137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69" t="str">
        <f>E9</f>
        <v>A - Bourací práce</v>
      </c>
      <c r="F84" s="40"/>
      <c r="G84" s="40"/>
      <c r="H84" s="40"/>
      <c r="I84" s="136"/>
      <c r="J84" s="40"/>
      <c r="K84" s="40"/>
      <c r="L84" s="137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136"/>
      <c r="J85" s="40"/>
      <c r="K85" s="40"/>
      <c r="L85" s="137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21</v>
      </c>
      <c r="D86" s="40"/>
      <c r="E86" s="40"/>
      <c r="F86" s="27" t="str">
        <f>F12</f>
        <v>Klatovská 200 G, 301 00 Plzeň</v>
      </c>
      <c r="G86" s="40"/>
      <c r="H86" s="40"/>
      <c r="I86" s="140" t="s">
        <v>23</v>
      </c>
      <c r="J86" s="72" t="str">
        <f>IF(J12="","",J12)</f>
        <v>19. 5. 2020</v>
      </c>
      <c r="K86" s="40"/>
      <c r="L86" s="137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136"/>
      <c r="J87" s="40"/>
      <c r="K87" s="40"/>
      <c r="L87" s="137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40.05" customHeight="1">
      <c r="A88" s="38"/>
      <c r="B88" s="39"/>
      <c r="C88" s="32" t="s">
        <v>25</v>
      </c>
      <c r="D88" s="40"/>
      <c r="E88" s="40"/>
      <c r="F88" s="27" t="str">
        <f>E15</f>
        <v>Střední škola informatiky a finančních služeb</v>
      </c>
      <c r="G88" s="40"/>
      <c r="H88" s="40"/>
      <c r="I88" s="140" t="s">
        <v>33</v>
      </c>
      <c r="J88" s="36" t="str">
        <f>E21</f>
        <v>Planteam, Na Výsluní 630, Líně - Sulkov</v>
      </c>
      <c r="K88" s="40"/>
      <c r="L88" s="137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25.65" customHeight="1">
      <c r="A89" s="38"/>
      <c r="B89" s="39"/>
      <c r="C89" s="32" t="s">
        <v>31</v>
      </c>
      <c r="D89" s="40"/>
      <c r="E89" s="40"/>
      <c r="F89" s="27" t="str">
        <f>IF(E18="","",E18)</f>
        <v>Vyplň údaj</v>
      </c>
      <c r="G89" s="40"/>
      <c r="H89" s="40"/>
      <c r="I89" s="140" t="s">
        <v>37</v>
      </c>
      <c r="J89" s="36" t="str">
        <f>E24</f>
        <v>Ing. Irena Potužáková</v>
      </c>
      <c r="K89" s="40"/>
      <c r="L89" s="137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0.3" customHeight="1">
      <c r="A90" s="38"/>
      <c r="B90" s="39"/>
      <c r="C90" s="40"/>
      <c r="D90" s="40"/>
      <c r="E90" s="40"/>
      <c r="F90" s="40"/>
      <c r="G90" s="40"/>
      <c r="H90" s="40"/>
      <c r="I90" s="136"/>
      <c r="J90" s="40"/>
      <c r="K90" s="40"/>
      <c r="L90" s="137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11" customFormat="1" ht="29.25" customHeight="1">
      <c r="A91" s="190"/>
      <c r="B91" s="191"/>
      <c r="C91" s="192" t="s">
        <v>113</v>
      </c>
      <c r="D91" s="193" t="s">
        <v>60</v>
      </c>
      <c r="E91" s="193" t="s">
        <v>56</v>
      </c>
      <c r="F91" s="193" t="s">
        <v>57</v>
      </c>
      <c r="G91" s="193" t="s">
        <v>114</v>
      </c>
      <c r="H91" s="193" t="s">
        <v>115</v>
      </c>
      <c r="I91" s="194" t="s">
        <v>116</v>
      </c>
      <c r="J91" s="193" t="s">
        <v>97</v>
      </c>
      <c r="K91" s="195" t="s">
        <v>117</v>
      </c>
      <c r="L91" s="196"/>
      <c r="M91" s="92" t="s">
        <v>19</v>
      </c>
      <c r="N91" s="93" t="s">
        <v>45</v>
      </c>
      <c r="O91" s="93" t="s">
        <v>118</v>
      </c>
      <c r="P91" s="93" t="s">
        <v>119</v>
      </c>
      <c r="Q91" s="93" t="s">
        <v>120</v>
      </c>
      <c r="R91" s="93" t="s">
        <v>121</v>
      </c>
      <c r="S91" s="93" t="s">
        <v>122</v>
      </c>
      <c r="T91" s="94" t="s">
        <v>123</v>
      </c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</row>
    <row r="92" spans="1:63" s="2" customFormat="1" ht="22.8" customHeight="1">
      <c r="A92" s="38"/>
      <c r="B92" s="39"/>
      <c r="C92" s="99" t="s">
        <v>124</v>
      </c>
      <c r="D92" s="40"/>
      <c r="E92" s="40"/>
      <c r="F92" s="40"/>
      <c r="G92" s="40"/>
      <c r="H92" s="40"/>
      <c r="I92" s="136"/>
      <c r="J92" s="197">
        <f>BK92</f>
        <v>0</v>
      </c>
      <c r="K92" s="40"/>
      <c r="L92" s="44"/>
      <c r="M92" s="95"/>
      <c r="N92" s="198"/>
      <c r="O92" s="96"/>
      <c r="P92" s="199">
        <f>P93+P108</f>
        <v>0</v>
      </c>
      <c r="Q92" s="96"/>
      <c r="R92" s="199">
        <f>R93+R108</f>
        <v>0.07685900000000001</v>
      </c>
      <c r="S92" s="96"/>
      <c r="T92" s="200">
        <f>T93+T108</f>
        <v>83.65592864999999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74</v>
      </c>
      <c r="AU92" s="17" t="s">
        <v>98</v>
      </c>
      <c r="BK92" s="201">
        <f>BK93+BK108</f>
        <v>0</v>
      </c>
    </row>
    <row r="93" spans="1:63" s="12" customFormat="1" ht="25.9" customHeight="1">
      <c r="A93" s="12"/>
      <c r="B93" s="202"/>
      <c r="C93" s="203"/>
      <c r="D93" s="204" t="s">
        <v>74</v>
      </c>
      <c r="E93" s="205" t="s">
        <v>125</v>
      </c>
      <c r="F93" s="205" t="s">
        <v>126</v>
      </c>
      <c r="G93" s="203"/>
      <c r="H93" s="203"/>
      <c r="I93" s="206"/>
      <c r="J93" s="207">
        <f>BK93</f>
        <v>0</v>
      </c>
      <c r="K93" s="203"/>
      <c r="L93" s="208"/>
      <c r="M93" s="209"/>
      <c r="N93" s="210"/>
      <c r="O93" s="210"/>
      <c r="P93" s="211">
        <f>P94+P97+P106</f>
        <v>0</v>
      </c>
      <c r="Q93" s="210"/>
      <c r="R93" s="211">
        <f>R94+R97+R106</f>
        <v>0.038359000000000004</v>
      </c>
      <c r="S93" s="210"/>
      <c r="T93" s="212">
        <f>T94+T97+T106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3" t="s">
        <v>83</v>
      </c>
      <c r="AT93" s="214" t="s">
        <v>74</v>
      </c>
      <c r="AU93" s="214" t="s">
        <v>75</v>
      </c>
      <c r="AY93" s="213" t="s">
        <v>127</v>
      </c>
      <c r="BK93" s="215">
        <f>BK94+BK97+BK106</f>
        <v>0</v>
      </c>
    </row>
    <row r="94" spans="1:63" s="12" customFormat="1" ht="22.8" customHeight="1">
      <c r="A94" s="12"/>
      <c r="B94" s="202"/>
      <c r="C94" s="203"/>
      <c r="D94" s="204" t="s">
        <v>74</v>
      </c>
      <c r="E94" s="216" t="s">
        <v>128</v>
      </c>
      <c r="F94" s="216" t="s">
        <v>129</v>
      </c>
      <c r="G94" s="203"/>
      <c r="H94" s="203"/>
      <c r="I94" s="206"/>
      <c r="J94" s="217">
        <f>BK94</f>
        <v>0</v>
      </c>
      <c r="K94" s="203"/>
      <c r="L94" s="208"/>
      <c r="M94" s="209"/>
      <c r="N94" s="210"/>
      <c r="O94" s="210"/>
      <c r="P94" s="211">
        <f>SUM(P95:P96)</f>
        <v>0</v>
      </c>
      <c r="Q94" s="210"/>
      <c r="R94" s="211">
        <f>SUM(R95:R96)</f>
        <v>0.038359000000000004</v>
      </c>
      <c r="S94" s="210"/>
      <c r="T94" s="212">
        <f>SUM(T95:T96)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3" t="s">
        <v>83</v>
      </c>
      <c r="AT94" s="214" t="s">
        <v>74</v>
      </c>
      <c r="AU94" s="214" t="s">
        <v>83</v>
      </c>
      <c r="AY94" s="213" t="s">
        <v>127</v>
      </c>
      <c r="BK94" s="215">
        <f>SUM(BK95:BK96)</f>
        <v>0</v>
      </c>
    </row>
    <row r="95" spans="1:65" s="2" customFormat="1" ht="21.75" customHeight="1">
      <c r="A95" s="38"/>
      <c r="B95" s="39"/>
      <c r="C95" s="218" t="s">
        <v>83</v>
      </c>
      <c r="D95" s="218" t="s">
        <v>130</v>
      </c>
      <c r="E95" s="219" t="s">
        <v>131</v>
      </c>
      <c r="F95" s="220" t="s">
        <v>132</v>
      </c>
      <c r="G95" s="221" t="s">
        <v>133</v>
      </c>
      <c r="H95" s="222">
        <v>1917.95</v>
      </c>
      <c r="I95" s="223"/>
      <c r="J95" s="224">
        <f>ROUND(I95*H95,2)</f>
        <v>0</v>
      </c>
      <c r="K95" s="220" t="s">
        <v>134</v>
      </c>
      <c r="L95" s="44"/>
      <c r="M95" s="225" t="s">
        <v>19</v>
      </c>
      <c r="N95" s="226" t="s">
        <v>46</v>
      </c>
      <c r="O95" s="84"/>
      <c r="P95" s="227">
        <f>O95*H95</f>
        <v>0</v>
      </c>
      <c r="Q95" s="227">
        <v>2E-05</v>
      </c>
      <c r="R95" s="227">
        <f>Q95*H95</f>
        <v>0.038359000000000004</v>
      </c>
      <c r="S95" s="227">
        <v>0</v>
      </c>
      <c r="T95" s="228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9" t="s">
        <v>135</v>
      </c>
      <c r="AT95" s="229" t="s">
        <v>130</v>
      </c>
      <c r="AU95" s="229" t="s">
        <v>85</v>
      </c>
      <c r="AY95" s="17" t="s">
        <v>127</v>
      </c>
      <c r="BE95" s="230">
        <f>IF(N95="základní",J95,0)</f>
        <v>0</v>
      </c>
      <c r="BF95" s="230">
        <f>IF(N95="snížená",J95,0)</f>
        <v>0</v>
      </c>
      <c r="BG95" s="230">
        <f>IF(N95="zákl. přenesená",J95,0)</f>
        <v>0</v>
      </c>
      <c r="BH95" s="230">
        <f>IF(N95="sníž. přenesená",J95,0)</f>
        <v>0</v>
      </c>
      <c r="BI95" s="230">
        <f>IF(N95="nulová",J95,0)</f>
        <v>0</v>
      </c>
      <c r="BJ95" s="17" t="s">
        <v>83</v>
      </c>
      <c r="BK95" s="230">
        <f>ROUND(I95*H95,2)</f>
        <v>0</v>
      </c>
      <c r="BL95" s="17" t="s">
        <v>135</v>
      </c>
      <c r="BM95" s="229" t="s">
        <v>136</v>
      </c>
    </row>
    <row r="96" spans="1:51" s="13" customFormat="1" ht="12">
      <c r="A96" s="13"/>
      <c r="B96" s="231"/>
      <c r="C96" s="232"/>
      <c r="D96" s="233" t="s">
        <v>137</v>
      </c>
      <c r="E96" s="234" t="s">
        <v>19</v>
      </c>
      <c r="F96" s="235" t="s">
        <v>138</v>
      </c>
      <c r="G96" s="232"/>
      <c r="H96" s="236">
        <v>1917.95</v>
      </c>
      <c r="I96" s="237"/>
      <c r="J96" s="232"/>
      <c r="K96" s="232"/>
      <c r="L96" s="238"/>
      <c r="M96" s="239"/>
      <c r="N96" s="240"/>
      <c r="O96" s="240"/>
      <c r="P96" s="240"/>
      <c r="Q96" s="240"/>
      <c r="R96" s="240"/>
      <c r="S96" s="240"/>
      <c r="T96" s="241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2" t="s">
        <v>137</v>
      </c>
      <c r="AU96" s="242" t="s">
        <v>85</v>
      </c>
      <c r="AV96" s="13" t="s">
        <v>85</v>
      </c>
      <c r="AW96" s="13" t="s">
        <v>36</v>
      </c>
      <c r="AX96" s="13" t="s">
        <v>83</v>
      </c>
      <c r="AY96" s="242" t="s">
        <v>127</v>
      </c>
    </row>
    <row r="97" spans="1:63" s="12" customFormat="1" ht="22.8" customHeight="1">
      <c r="A97" s="12"/>
      <c r="B97" s="202"/>
      <c r="C97" s="203"/>
      <c r="D97" s="204" t="s">
        <v>74</v>
      </c>
      <c r="E97" s="216" t="s">
        <v>139</v>
      </c>
      <c r="F97" s="216" t="s">
        <v>140</v>
      </c>
      <c r="G97" s="203"/>
      <c r="H97" s="203"/>
      <c r="I97" s="206"/>
      <c r="J97" s="217">
        <f>BK97</f>
        <v>0</v>
      </c>
      <c r="K97" s="203"/>
      <c r="L97" s="208"/>
      <c r="M97" s="209"/>
      <c r="N97" s="210"/>
      <c r="O97" s="210"/>
      <c r="P97" s="211">
        <f>SUM(P98:P105)</f>
        <v>0</v>
      </c>
      <c r="Q97" s="210"/>
      <c r="R97" s="211">
        <f>SUM(R98:R105)</f>
        <v>0</v>
      </c>
      <c r="S97" s="210"/>
      <c r="T97" s="212">
        <f>SUM(T98:T105)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3" t="s">
        <v>83</v>
      </c>
      <c r="AT97" s="214" t="s">
        <v>74</v>
      </c>
      <c r="AU97" s="214" t="s">
        <v>83</v>
      </c>
      <c r="AY97" s="213" t="s">
        <v>127</v>
      </c>
      <c r="BK97" s="215">
        <f>SUM(BK98:BK105)</f>
        <v>0</v>
      </c>
    </row>
    <row r="98" spans="1:65" s="2" customFormat="1" ht="33" customHeight="1">
      <c r="A98" s="38"/>
      <c r="B98" s="39"/>
      <c r="C98" s="218" t="s">
        <v>85</v>
      </c>
      <c r="D98" s="218" t="s">
        <v>130</v>
      </c>
      <c r="E98" s="219" t="s">
        <v>141</v>
      </c>
      <c r="F98" s="220" t="s">
        <v>142</v>
      </c>
      <c r="G98" s="221" t="s">
        <v>143</v>
      </c>
      <c r="H98" s="222">
        <v>83.656</v>
      </c>
      <c r="I98" s="223"/>
      <c r="J98" s="224">
        <f>ROUND(I98*H98,2)</f>
        <v>0</v>
      </c>
      <c r="K98" s="220" t="s">
        <v>134</v>
      </c>
      <c r="L98" s="44"/>
      <c r="M98" s="225" t="s">
        <v>19</v>
      </c>
      <c r="N98" s="226" t="s">
        <v>46</v>
      </c>
      <c r="O98" s="84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9" t="s">
        <v>135</v>
      </c>
      <c r="AT98" s="229" t="s">
        <v>130</v>
      </c>
      <c r="AU98" s="229" t="s">
        <v>85</v>
      </c>
      <c r="AY98" s="17" t="s">
        <v>127</v>
      </c>
      <c r="BE98" s="230">
        <f>IF(N98="základní",J98,0)</f>
        <v>0</v>
      </c>
      <c r="BF98" s="230">
        <f>IF(N98="snížená",J98,0)</f>
        <v>0</v>
      </c>
      <c r="BG98" s="230">
        <f>IF(N98="zákl. přenesená",J98,0)</f>
        <v>0</v>
      </c>
      <c r="BH98" s="230">
        <f>IF(N98="sníž. přenesená",J98,0)</f>
        <v>0</v>
      </c>
      <c r="BI98" s="230">
        <f>IF(N98="nulová",J98,0)</f>
        <v>0</v>
      </c>
      <c r="BJ98" s="17" t="s">
        <v>83</v>
      </c>
      <c r="BK98" s="230">
        <f>ROUND(I98*H98,2)</f>
        <v>0</v>
      </c>
      <c r="BL98" s="17" t="s">
        <v>135</v>
      </c>
      <c r="BM98" s="229" t="s">
        <v>144</v>
      </c>
    </row>
    <row r="99" spans="1:65" s="2" customFormat="1" ht="21.75" customHeight="1">
      <c r="A99" s="38"/>
      <c r="B99" s="39"/>
      <c r="C99" s="218" t="s">
        <v>145</v>
      </c>
      <c r="D99" s="218" t="s">
        <v>130</v>
      </c>
      <c r="E99" s="219" t="s">
        <v>146</v>
      </c>
      <c r="F99" s="220" t="s">
        <v>147</v>
      </c>
      <c r="G99" s="221" t="s">
        <v>143</v>
      </c>
      <c r="H99" s="222">
        <v>23.656</v>
      </c>
      <c r="I99" s="223"/>
      <c r="J99" s="224">
        <f>ROUND(I99*H99,2)</f>
        <v>0</v>
      </c>
      <c r="K99" s="220" t="s">
        <v>134</v>
      </c>
      <c r="L99" s="44"/>
      <c r="M99" s="225" t="s">
        <v>19</v>
      </c>
      <c r="N99" s="226" t="s">
        <v>46</v>
      </c>
      <c r="O99" s="84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9" t="s">
        <v>135</v>
      </c>
      <c r="AT99" s="229" t="s">
        <v>130</v>
      </c>
      <c r="AU99" s="229" t="s">
        <v>85</v>
      </c>
      <c r="AY99" s="17" t="s">
        <v>127</v>
      </c>
      <c r="BE99" s="230">
        <f>IF(N99="základní",J99,0)</f>
        <v>0</v>
      </c>
      <c r="BF99" s="230">
        <f>IF(N99="snížená",J99,0)</f>
        <v>0</v>
      </c>
      <c r="BG99" s="230">
        <f>IF(N99="zákl. přenesená",J99,0)</f>
        <v>0</v>
      </c>
      <c r="BH99" s="230">
        <f>IF(N99="sníž. přenesená",J99,0)</f>
        <v>0</v>
      </c>
      <c r="BI99" s="230">
        <f>IF(N99="nulová",J99,0)</f>
        <v>0</v>
      </c>
      <c r="BJ99" s="17" t="s">
        <v>83</v>
      </c>
      <c r="BK99" s="230">
        <f>ROUND(I99*H99,2)</f>
        <v>0</v>
      </c>
      <c r="BL99" s="17" t="s">
        <v>135</v>
      </c>
      <c r="BM99" s="229" t="s">
        <v>148</v>
      </c>
    </row>
    <row r="100" spans="1:65" s="2" customFormat="1" ht="33" customHeight="1">
      <c r="A100" s="38"/>
      <c r="B100" s="39"/>
      <c r="C100" s="218" t="s">
        <v>135</v>
      </c>
      <c r="D100" s="218" t="s">
        <v>130</v>
      </c>
      <c r="E100" s="219" t="s">
        <v>149</v>
      </c>
      <c r="F100" s="220" t="s">
        <v>150</v>
      </c>
      <c r="G100" s="221" t="s">
        <v>143</v>
      </c>
      <c r="H100" s="222">
        <v>236.56</v>
      </c>
      <c r="I100" s="223"/>
      <c r="J100" s="224">
        <f>ROUND(I100*H100,2)</f>
        <v>0</v>
      </c>
      <c r="K100" s="220" t="s">
        <v>134</v>
      </c>
      <c r="L100" s="44"/>
      <c r="M100" s="225" t="s">
        <v>19</v>
      </c>
      <c r="N100" s="226" t="s">
        <v>46</v>
      </c>
      <c r="O100" s="84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9" t="s">
        <v>135</v>
      </c>
      <c r="AT100" s="229" t="s">
        <v>130</v>
      </c>
      <c r="AU100" s="229" t="s">
        <v>85</v>
      </c>
      <c r="AY100" s="17" t="s">
        <v>127</v>
      </c>
      <c r="BE100" s="230">
        <f>IF(N100="základní",J100,0)</f>
        <v>0</v>
      </c>
      <c r="BF100" s="230">
        <f>IF(N100="snížená",J100,0)</f>
        <v>0</v>
      </c>
      <c r="BG100" s="230">
        <f>IF(N100="zákl. přenesená",J100,0)</f>
        <v>0</v>
      </c>
      <c r="BH100" s="230">
        <f>IF(N100="sníž. přenesená",J100,0)</f>
        <v>0</v>
      </c>
      <c r="BI100" s="230">
        <f>IF(N100="nulová",J100,0)</f>
        <v>0</v>
      </c>
      <c r="BJ100" s="17" t="s">
        <v>83</v>
      </c>
      <c r="BK100" s="230">
        <f>ROUND(I100*H100,2)</f>
        <v>0</v>
      </c>
      <c r="BL100" s="17" t="s">
        <v>135</v>
      </c>
      <c r="BM100" s="229" t="s">
        <v>151</v>
      </c>
    </row>
    <row r="101" spans="1:51" s="13" customFormat="1" ht="12">
      <c r="A101" s="13"/>
      <c r="B101" s="231"/>
      <c r="C101" s="232"/>
      <c r="D101" s="233" t="s">
        <v>137</v>
      </c>
      <c r="E101" s="232"/>
      <c r="F101" s="235" t="s">
        <v>152</v>
      </c>
      <c r="G101" s="232"/>
      <c r="H101" s="236">
        <v>236.56</v>
      </c>
      <c r="I101" s="237"/>
      <c r="J101" s="232"/>
      <c r="K101" s="232"/>
      <c r="L101" s="238"/>
      <c r="M101" s="239"/>
      <c r="N101" s="240"/>
      <c r="O101" s="240"/>
      <c r="P101" s="240"/>
      <c r="Q101" s="240"/>
      <c r="R101" s="240"/>
      <c r="S101" s="240"/>
      <c r="T101" s="241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2" t="s">
        <v>137</v>
      </c>
      <c r="AU101" s="242" t="s">
        <v>85</v>
      </c>
      <c r="AV101" s="13" t="s">
        <v>85</v>
      </c>
      <c r="AW101" s="13" t="s">
        <v>4</v>
      </c>
      <c r="AX101" s="13" t="s">
        <v>83</v>
      </c>
      <c r="AY101" s="242" t="s">
        <v>127</v>
      </c>
    </row>
    <row r="102" spans="1:65" s="2" customFormat="1" ht="33" customHeight="1">
      <c r="A102" s="38"/>
      <c r="B102" s="39"/>
      <c r="C102" s="218" t="s">
        <v>153</v>
      </c>
      <c r="D102" s="218" t="s">
        <v>130</v>
      </c>
      <c r="E102" s="219" t="s">
        <v>154</v>
      </c>
      <c r="F102" s="220" t="s">
        <v>155</v>
      </c>
      <c r="G102" s="221" t="s">
        <v>143</v>
      </c>
      <c r="H102" s="222">
        <v>23.656</v>
      </c>
      <c r="I102" s="223"/>
      <c r="J102" s="224">
        <f>ROUND(I102*H102,2)</f>
        <v>0</v>
      </c>
      <c r="K102" s="220" t="s">
        <v>134</v>
      </c>
      <c r="L102" s="44"/>
      <c r="M102" s="225" t="s">
        <v>19</v>
      </c>
      <c r="N102" s="226" t="s">
        <v>46</v>
      </c>
      <c r="O102" s="84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9" t="s">
        <v>135</v>
      </c>
      <c r="AT102" s="229" t="s">
        <v>130</v>
      </c>
      <c r="AU102" s="229" t="s">
        <v>85</v>
      </c>
      <c r="AY102" s="17" t="s">
        <v>127</v>
      </c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17" t="s">
        <v>83</v>
      </c>
      <c r="BK102" s="230">
        <f>ROUND(I102*H102,2)</f>
        <v>0</v>
      </c>
      <c r="BL102" s="17" t="s">
        <v>135</v>
      </c>
      <c r="BM102" s="229" t="s">
        <v>156</v>
      </c>
    </row>
    <row r="103" spans="1:65" s="2" customFormat="1" ht="33" customHeight="1">
      <c r="A103" s="38"/>
      <c r="B103" s="39"/>
      <c r="C103" s="218" t="s">
        <v>157</v>
      </c>
      <c r="D103" s="218" t="s">
        <v>130</v>
      </c>
      <c r="E103" s="219" t="s">
        <v>158</v>
      </c>
      <c r="F103" s="220" t="s">
        <v>159</v>
      </c>
      <c r="G103" s="221" t="s">
        <v>143</v>
      </c>
      <c r="H103" s="222">
        <v>7.672</v>
      </c>
      <c r="I103" s="223"/>
      <c r="J103" s="224">
        <f>ROUND(I103*H103,2)</f>
        <v>0</v>
      </c>
      <c r="K103" s="220" t="s">
        <v>134</v>
      </c>
      <c r="L103" s="44"/>
      <c r="M103" s="225" t="s">
        <v>19</v>
      </c>
      <c r="N103" s="226" t="s">
        <v>46</v>
      </c>
      <c r="O103" s="84"/>
      <c r="P103" s="227">
        <f>O103*H103</f>
        <v>0</v>
      </c>
      <c r="Q103" s="227">
        <v>0</v>
      </c>
      <c r="R103" s="227">
        <f>Q103*H103</f>
        <v>0</v>
      </c>
      <c r="S103" s="227">
        <v>0</v>
      </c>
      <c r="T103" s="228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9" t="s">
        <v>135</v>
      </c>
      <c r="AT103" s="229" t="s">
        <v>130</v>
      </c>
      <c r="AU103" s="229" t="s">
        <v>85</v>
      </c>
      <c r="AY103" s="17" t="s">
        <v>127</v>
      </c>
      <c r="BE103" s="230">
        <f>IF(N103="základní",J103,0)</f>
        <v>0</v>
      </c>
      <c r="BF103" s="230">
        <f>IF(N103="snížená",J103,0)</f>
        <v>0</v>
      </c>
      <c r="BG103" s="230">
        <f>IF(N103="zákl. přenesená",J103,0)</f>
        <v>0</v>
      </c>
      <c r="BH103" s="230">
        <f>IF(N103="sníž. přenesená",J103,0)</f>
        <v>0</v>
      </c>
      <c r="BI103" s="230">
        <f>IF(N103="nulová",J103,0)</f>
        <v>0</v>
      </c>
      <c r="BJ103" s="17" t="s">
        <v>83</v>
      </c>
      <c r="BK103" s="230">
        <f>ROUND(I103*H103,2)</f>
        <v>0</v>
      </c>
      <c r="BL103" s="17" t="s">
        <v>135</v>
      </c>
      <c r="BM103" s="229" t="s">
        <v>160</v>
      </c>
    </row>
    <row r="104" spans="1:51" s="13" customFormat="1" ht="12">
      <c r="A104" s="13"/>
      <c r="B104" s="231"/>
      <c r="C104" s="232"/>
      <c r="D104" s="233" t="s">
        <v>137</v>
      </c>
      <c r="E104" s="234" t="s">
        <v>19</v>
      </c>
      <c r="F104" s="235" t="s">
        <v>161</v>
      </c>
      <c r="G104" s="232"/>
      <c r="H104" s="236">
        <v>7.672</v>
      </c>
      <c r="I104" s="237"/>
      <c r="J104" s="232"/>
      <c r="K104" s="232"/>
      <c r="L104" s="238"/>
      <c r="M104" s="239"/>
      <c r="N104" s="240"/>
      <c r="O104" s="240"/>
      <c r="P104" s="240"/>
      <c r="Q104" s="240"/>
      <c r="R104" s="240"/>
      <c r="S104" s="240"/>
      <c r="T104" s="241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2" t="s">
        <v>137</v>
      </c>
      <c r="AU104" s="242" t="s">
        <v>85</v>
      </c>
      <c r="AV104" s="13" t="s">
        <v>85</v>
      </c>
      <c r="AW104" s="13" t="s">
        <v>36</v>
      </c>
      <c r="AX104" s="13" t="s">
        <v>83</v>
      </c>
      <c r="AY104" s="242" t="s">
        <v>127</v>
      </c>
    </row>
    <row r="105" spans="1:65" s="2" customFormat="1" ht="33" customHeight="1">
      <c r="A105" s="38"/>
      <c r="B105" s="39"/>
      <c r="C105" s="218" t="s">
        <v>162</v>
      </c>
      <c r="D105" s="218" t="s">
        <v>130</v>
      </c>
      <c r="E105" s="219" t="s">
        <v>163</v>
      </c>
      <c r="F105" s="220" t="s">
        <v>164</v>
      </c>
      <c r="G105" s="221" t="s">
        <v>143</v>
      </c>
      <c r="H105" s="222">
        <v>16.289</v>
      </c>
      <c r="I105" s="223"/>
      <c r="J105" s="224">
        <f>ROUND(I105*H105,2)</f>
        <v>0</v>
      </c>
      <c r="K105" s="220" t="s">
        <v>134</v>
      </c>
      <c r="L105" s="44"/>
      <c r="M105" s="225" t="s">
        <v>19</v>
      </c>
      <c r="N105" s="226" t="s">
        <v>46</v>
      </c>
      <c r="O105" s="84"/>
      <c r="P105" s="227">
        <f>O105*H105</f>
        <v>0</v>
      </c>
      <c r="Q105" s="227">
        <v>0</v>
      </c>
      <c r="R105" s="227">
        <f>Q105*H105</f>
        <v>0</v>
      </c>
      <c r="S105" s="227">
        <v>0</v>
      </c>
      <c r="T105" s="228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9" t="s">
        <v>135</v>
      </c>
      <c r="AT105" s="229" t="s">
        <v>130</v>
      </c>
      <c r="AU105" s="229" t="s">
        <v>85</v>
      </c>
      <c r="AY105" s="17" t="s">
        <v>127</v>
      </c>
      <c r="BE105" s="230">
        <f>IF(N105="základní",J105,0)</f>
        <v>0</v>
      </c>
      <c r="BF105" s="230">
        <f>IF(N105="snížená",J105,0)</f>
        <v>0</v>
      </c>
      <c r="BG105" s="230">
        <f>IF(N105="zákl. přenesená",J105,0)</f>
        <v>0</v>
      </c>
      <c r="BH105" s="230">
        <f>IF(N105="sníž. přenesená",J105,0)</f>
        <v>0</v>
      </c>
      <c r="BI105" s="230">
        <f>IF(N105="nulová",J105,0)</f>
        <v>0</v>
      </c>
      <c r="BJ105" s="17" t="s">
        <v>83</v>
      </c>
      <c r="BK105" s="230">
        <f>ROUND(I105*H105,2)</f>
        <v>0</v>
      </c>
      <c r="BL105" s="17" t="s">
        <v>135</v>
      </c>
      <c r="BM105" s="229" t="s">
        <v>165</v>
      </c>
    </row>
    <row r="106" spans="1:63" s="12" customFormat="1" ht="22.8" customHeight="1">
      <c r="A106" s="12"/>
      <c r="B106" s="202"/>
      <c r="C106" s="203"/>
      <c r="D106" s="204" t="s">
        <v>74</v>
      </c>
      <c r="E106" s="216" t="s">
        <v>166</v>
      </c>
      <c r="F106" s="216" t="s">
        <v>167</v>
      </c>
      <c r="G106" s="203"/>
      <c r="H106" s="203"/>
      <c r="I106" s="206"/>
      <c r="J106" s="217">
        <f>BK106</f>
        <v>0</v>
      </c>
      <c r="K106" s="203"/>
      <c r="L106" s="208"/>
      <c r="M106" s="209"/>
      <c r="N106" s="210"/>
      <c r="O106" s="210"/>
      <c r="P106" s="211">
        <f>P107</f>
        <v>0</v>
      </c>
      <c r="Q106" s="210"/>
      <c r="R106" s="211">
        <f>R107</f>
        <v>0</v>
      </c>
      <c r="S106" s="210"/>
      <c r="T106" s="212">
        <f>T107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13" t="s">
        <v>83</v>
      </c>
      <c r="AT106" s="214" t="s">
        <v>74</v>
      </c>
      <c r="AU106" s="214" t="s">
        <v>83</v>
      </c>
      <c r="AY106" s="213" t="s">
        <v>127</v>
      </c>
      <c r="BK106" s="215">
        <f>BK107</f>
        <v>0</v>
      </c>
    </row>
    <row r="107" spans="1:65" s="2" customFormat="1" ht="44.25" customHeight="1">
      <c r="A107" s="38"/>
      <c r="B107" s="39"/>
      <c r="C107" s="218" t="s">
        <v>168</v>
      </c>
      <c r="D107" s="218" t="s">
        <v>130</v>
      </c>
      <c r="E107" s="219" t="s">
        <v>169</v>
      </c>
      <c r="F107" s="220" t="s">
        <v>170</v>
      </c>
      <c r="G107" s="221" t="s">
        <v>143</v>
      </c>
      <c r="H107" s="222">
        <v>0.038</v>
      </c>
      <c r="I107" s="223"/>
      <c r="J107" s="224">
        <f>ROUND(I107*H107,2)</f>
        <v>0</v>
      </c>
      <c r="K107" s="220" t="s">
        <v>134</v>
      </c>
      <c r="L107" s="44"/>
      <c r="M107" s="225" t="s">
        <v>19</v>
      </c>
      <c r="N107" s="226" t="s">
        <v>46</v>
      </c>
      <c r="O107" s="84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9" t="s">
        <v>135</v>
      </c>
      <c r="AT107" s="229" t="s">
        <v>130</v>
      </c>
      <c r="AU107" s="229" t="s">
        <v>85</v>
      </c>
      <c r="AY107" s="17" t="s">
        <v>127</v>
      </c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17" t="s">
        <v>83</v>
      </c>
      <c r="BK107" s="230">
        <f>ROUND(I107*H107,2)</f>
        <v>0</v>
      </c>
      <c r="BL107" s="17" t="s">
        <v>135</v>
      </c>
      <c r="BM107" s="229" t="s">
        <v>171</v>
      </c>
    </row>
    <row r="108" spans="1:63" s="12" customFormat="1" ht="25.9" customHeight="1">
      <c r="A108" s="12"/>
      <c r="B108" s="202"/>
      <c r="C108" s="203"/>
      <c r="D108" s="204" t="s">
        <v>74</v>
      </c>
      <c r="E108" s="205" t="s">
        <v>172</v>
      </c>
      <c r="F108" s="205" t="s">
        <v>173</v>
      </c>
      <c r="G108" s="203"/>
      <c r="H108" s="203"/>
      <c r="I108" s="206"/>
      <c r="J108" s="207">
        <f>BK108</f>
        <v>0</v>
      </c>
      <c r="K108" s="203"/>
      <c r="L108" s="208"/>
      <c r="M108" s="209"/>
      <c r="N108" s="210"/>
      <c r="O108" s="210"/>
      <c r="P108" s="211">
        <f>P109+P122+P126+P128+P130+P135+P144+P159</f>
        <v>0</v>
      </c>
      <c r="Q108" s="210"/>
      <c r="R108" s="211">
        <f>R109+R122+R126+R128+R130+R135+R144+R159</f>
        <v>0.0385</v>
      </c>
      <c r="S108" s="210"/>
      <c r="T108" s="212">
        <f>T109+T122+T126+T128+T130+T135+T144+T159</f>
        <v>83.65592864999999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13" t="s">
        <v>85</v>
      </c>
      <c r="AT108" s="214" t="s">
        <v>74</v>
      </c>
      <c r="AU108" s="214" t="s">
        <v>75</v>
      </c>
      <c r="AY108" s="213" t="s">
        <v>127</v>
      </c>
      <c r="BK108" s="215">
        <f>BK109+BK122+BK126+BK128+BK130+BK135+BK144+BK159</f>
        <v>0</v>
      </c>
    </row>
    <row r="109" spans="1:63" s="12" customFormat="1" ht="22.8" customHeight="1">
      <c r="A109" s="12"/>
      <c r="B109" s="202"/>
      <c r="C109" s="203"/>
      <c r="D109" s="204" t="s">
        <v>74</v>
      </c>
      <c r="E109" s="216" t="s">
        <v>174</v>
      </c>
      <c r="F109" s="216" t="s">
        <v>175</v>
      </c>
      <c r="G109" s="203"/>
      <c r="H109" s="203"/>
      <c r="I109" s="206"/>
      <c r="J109" s="217">
        <f>BK109</f>
        <v>0</v>
      </c>
      <c r="K109" s="203"/>
      <c r="L109" s="208"/>
      <c r="M109" s="209"/>
      <c r="N109" s="210"/>
      <c r="O109" s="210"/>
      <c r="P109" s="211">
        <f>SUM(P110:P121)</f>
        <v>0</v>
      </c>
      <c r="Q109" s="210"/>
      <c r="R109" s="211">
        <f>SUM(R110:R121)</f>
        <v>0</v>
      </c>
      <c r="S109" s="210"/>
      <c r="T109" s="212">
        <f>SUM(T110:T121)</f>
        <v>27.289026899999996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13" t="s">
        <v>85</v>
      </c>
      <c r="AT109" s="214" t="s">
        <v>74</v>
      </c>
      <c r="AU109" s="214" t="s">
        <v>83</v>
      </c>
      <c r="AY109" s="213" t="s">
        <v>127</v>
      </c>
      <c r="BK109" s="215">
        <f>SUM(BK110:BK121)</f>
        <v>0</v>
      </c>
    </row>
    <row r="110" spans="1:65" s="2" customFormat="1" ht="44.25" customHeight="1">
      <c r="A110" s="38"/>
      <c r="B110" s="39"/>
      <c r="C110" s="218" t="s">
        <v>128</v>
      </c>
      <c r="D110" s="218" t="s">
        <v>130</v>
      </c>
      <c r="E110" s="219" t="s">
        <v>176</v>
      </c>
      <c r="F110" s="220" t="s">
        <v>177</v>
      </c>
      <c r="G110" s="221" t="s">
        <v>133</v>
      </c>
      <c r="H110" s="222">
        <v>309.82</v>
      </c>
      <c r="I110" s="223"/>
      <c r="J110" s="224">
        <f>ROUND(I110*H110,2)</f>
        <v>0</v>
      </c>
      <c r="K110" s="220" t="s">
        <v>134</v>
      </c>
      <c r="L110" s="44"/>
      <c r="M110" s="225" t="s">
        <v>19</v>
      </c>
      <c r="N110" s="226" t="s">
        <v>46</v>
      </c>
      <c r="O110" s="84"/>
      <c r="P110" s="227">
        <f>O110*H110</f>
        <v>0</v>
      </c>
      <c r="Q110" s="227">
        <v>0</v>
      </c>
      <c r="R110" s="227">
        <f>Q110*H110</f>
        <v>0</v>
      </c>
      <c r="S110" s="227">
        <v>0.0034</v>
      </c>
      <c r="T110" s="228">
        <f>S110*H110</f>
        <v>1.053388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9" t="s">
        <v>178</v>
      </c>
      <c r="AT110" s="229" t="s">
        <v>130</v>
      </c>
      <c r="AU110" s="229" t="s">
        <v>85</v>
      </c>
      <c r="AY110" s="17" t="s">
        <v>127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17" t="s">
        <v>83</v>
      </c>
      <c r="BK110" s="230">
        <f>ROUND(I110*H110,2)</f>
        <v>0</v>
      </c>
      <c r="BL110" s="17" t="s">
        <v>178</v>
      </c>
      <c r="BM110" s="229" t="s">
        <v>179</v>
      </c>
    </row>
    <row r="111" spans="1:51" s="13" customFormat="1" ht="12">
      <c r="A111" s="13"/>
      <c r="B111" s="231"/>
      <c r="C111" s="232"/>
      <c r="D111" s="233" t="s">
        <v>137</v>
      </c>
      <c r="E111" s="234" t="s">
        <v>19</v>
      </c>
      <c r="F111" s="235" t="s">
        <v>180</v>
      </c>
      <c r="G111" s="232"/>
      <c r="H111" s="236">
        <v>309.82</v>
      </c>
      <c r="I111" s="237"/>
      <c r="J111" s="232"/>
      <c r="K111" s="232"/>
      <c r="L111" s="238"/>
      <c r="M111" s="239"/>
      <c r="N111" s="240"/>
      <c r="O111" s="240"/>
      <c r="P111" s="240"/>
      <c r="Q111" s="240"/>
      <c r="R111" s="240"/>
      <c r="S111" s="240"/>
      <c r="T111" s="241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2" t="s">
        <v>137</v>
      </c>
      <c r="AU111" s="242" t="s">
        <v>85</v>
      </c>
      <c r="AV111" s="13" t="s">
        <v>85</v>
      </c>
      <c r="AW111" s="13" t="s">
        <v>36</v>
      </c>
      <c r="AX111" s="13" t="s">
        <v>83</v>
      </c>
      <c r="AY111" s="242" t="s">
        <v>127</v>
      </c>
    </row>
    <row r="112" spans="1:65" s="2" customFormat="1" ht="44.25" customHeight="1">
      <c r="A112" s="38"/>
      <c r="B112" s="39"/>
      <c r="C112" s="218" t="s">
        <v>181</v>
      </c>
      <c r="D112" s="218" t="s">
        <v>130</v>
      </c>
      <c r="E112" s="219" t="s">
        <v>182</v>
      </c>
      <c r="F112" s="220" t="s">
        <v>183</v>
      </c>
      <c r="G112" s="221" t="s">
        <v>133</v>
      </c>
      <c r="H112" s="222">
        <v>295.545</v>
      </c>
      <c r="I112" s="223"/>
      <c r="J112" s="224">
        <f>ROUND(I112*H112,2)</f>
        <v>0</v>
      </c>
      <c r="K112" s="220" t="s">
        <v>134</v>
      </c>
      <c r="L112" s="44"/>
      <c r="M112" s="225" t="s">
        <v>19</v>
      </c>
      <c r="N112" s="226" t="s">
        <v>46</v>
      </c>
      <c r="O112" s="84"/>
      <c r="P112" s="227">
        <f>O112*H112</f>
        <v>0</v>
      </c>
      <c r="Q112" s="227">
        <v>0</v>
      </c>
      <c r="R112" s="227">
        <f>Q112*H112</f>
        <v>0</v>
      </c>
      <c r="S112" s="227">
        <v>0.00142</v>
      </c>
      <c r="T112" s="228">
        <f>S112*H112</f>
        <v>0.41967390000000004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9" t="s">
        <v>178</v>
      </c>
      <c r="AT112" s="229" t="s">
        <v>130</v>
      </c>
      <c r="AU112" s="229" t="s">
        <v>85</v>
      </c>
      <c r="AY112" s="17" t="s">
        <v>127</v>
      </c>
      <c r="BE112" s="230">
        <f>IF(N112="základní",J112,0)</f>
        <v>0</v>
      </c>
      <c r="BF112" s="230">
        <f>IF(N112="snížená",J112,0)</f>
        <v>0</v>
      </c>
      <c r="BG112" s="230">
        <f>IF(N112="zákl. přenesená",J112,0)</f>
        <v>0</v>
      </c>
      <c r="BH112" s="230">
        <f>IF(N112="sníž. přenesená",J112,0)</f>
        <v>0</v>
      </c>
      <c r="BI112" s="230">
        <f>IF(N112="nulová",J112,0)</f>
        <v>0</v>
      </c>
      <c r="BJ112" s="17" t="s">
        <v>83</v>
      </c>
      <c r="BK112" s="230">
        <f>ROUND(I112*H112,2)</f>
        <v>0</v>
      </c>
      <c r="BL112" s="17" t="s">
        <v>178</v>
      </c>
      <c r="BM112" s="229" t="s">
        <v>184</v>
      </c>
    </row>
    <row r="113" spans="1:51" s="14" customFormat="1" ht="12">
      <c r="A113" s="14"/>
      <c r="B113" s="243"/>
      <c r="C113" s="244"/>
      <c r="D113" s="233" t="s">
        <v>137</v>
      </c>
      <c r="E113" s="245" t="s">
        <v>19</v>
      </c>
      <c r="F113" s="246" t="s">
        <v>185</v>
      </c>
      <c r="G113" s="244"/>
      <c r="H113" s="245" t="s">
        <v>19</v>
      </c>
      <c r="I113" s="247"/>
      <c r="J113" s="244"/>
      <c r="K113" s="244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137</v>
      </c>
      <c r="AU113" s="252" t="s">
        <v>85</v>
      </c>
      <c r="AV113" s="14" t="s">
        <v>83</v>
      </c>
      <c r="AW113" s="14" t="s">
        <v>36</v>
      </c>
      <c r="AX113" s="14" t="s">
        <v>75</v>
      </c>
      <c r="AY113" s="252" t="s">
        <v>127</v>
      </c>
    </row>
    <row r="114" spans="1:51" s="13" customFormat="1" ht="12">
      <c r="A114" s="13"/>
      <c r="B114" s="231"/>
      <c r="C114" s="232"/>
      <c r="D114" s="233" t="s">
        <v>137</v>
      </c>
      <c r="E114" s="234" t="s">
        <v>19</v>
      </c>
      <c r="F114" s="235" t="s">
        <v>186</v>
      </c>
      <c r="G114" s="232"/>
      <c r="H114" s="236">
        <v>153.34</v>
      </c>
      <c r="I114" s="237"/>
      <c r="J114" s="232"/>
      <c r="K114" s="232"/>
      <c r="L114" s="238"/>
      <c r="M114" s="239"/>
      <c r="N114" s="240"/>
      <c r="O114" s="240"/>
      <c r="P114" s="240"/>
      <c r="Q114" s="240"/>
      <c r="R114" s="240"/>
      <c r="S114" s="240"/>
      <c r="T114" s="24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2" t="s">
        <v>137</v>
      </c>
      <c r="AU114" s="242" t="s">
        <v>85</v>
      </c>
      <c r="AV114" s="13" t="s">
        <v>85</v>
      </c>
      <c r="AW114" s="13" t="s">
        <v>36</v>
      </c>
      <c r="AX114" s="13" t="s">
        <v>75</v>
      </c>
      <c r="AY114" s="242" t="s">
        <v>127</v>
      </c>
    </row>
    <row r="115" spans="1:51" s="13" customFormat="1" ht="12">
      <c r="A115" s="13"/>
      <c r="B115" s="231"/>
      <c r="C115" s="232"/>
      <c r="D115" s="233" t="s">
        <v>137</v>
      </c>
      <c r="E115" s="234" t="s">
        <v>19</v>
      </c>
      <c r="F115" s="235" t="s">
        <v>187</v>
      </c>
      <c r="G115" s="232"/>
      <c r="H115" s="236">
        <v>41.905</v>
      </c>
      <c r="I115" s="237"/>
      <c r="J115" s="232"/>
      <c r="K115" s="232"/>
      <c r="L115" s="238"/>
      <c r="M115" s="239"/>
      <c r="N115" s="240"/>
      <c r="O115" s="240"/>
      <c r="P115" s="240"/>
      <c r="Q115" s="240"/>
      <c r="R115" s="240"/>
      <c r="S115" s="240"/>
      <c r="T115" s="24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2" t="s">
        <v>137</v>
      </c>
      <c r="AU115" s="242" t="s">
        <v>85</v>
      </c>
      <c r="AV115" s="13" t="s">
        <v>85</v>
      </c>
      <c r="AW115" s="13" t="s">
        <v>36</v>
      </c>
      <c r="AX115" s="13" t="s">
        <v>75</v>
      </c>
      <c r="AY115" s="242" t="s">
        <v>127</v>
      </c>
    </row>
    <row r="116" spans="1:51" s="13" customFormat="1" ht="12">
      <c r="A116" s="13"/>
      <c r="B116" s="231"/>
      <c r="C116" s="232"/>
      <c r="D116" s="233" t="s">
        <v>137</v>
      </c>
      <c r="E116" s="234" t="s">
        <v>19</v>
      </c>
      <c r="F116" s="235" t="s">
        <v>188</v>
      </c>
      <c r="G116" s="232"/>
      <c r="H116" s="236">
        <v>100.3</v>
      </c>
      <c r="I116" s="237"/>
      <c r="J116" s="232"/>
      <c r="K116" s="232"/>
      <c r="L116" s="238"/>
      <c r="M116" s="239"/>
      <c r="N116" s="240"/>
      <c r="O116" s="240"/>
      <c r="P116" s="240"/>
      <c r="Q116" s="240"/>
      <c r="R116" s="240"/>
      <c r="S116" s="240"/>
      <c r="T116" s="241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2" t="s">
        <v>137</v>
      </c>
      <c r="AU116" s="242" t="s">
        <v>85</v>
      </c>
      <c r="AV116" s="13" t="s">
        <v>85</v>
      </c>
      <c r="AW116" s="13" t="s">
        <v>36</v>
      </c>
      <c r="AX116" s="13" t="s">
        <v>75</v>
      </c>
      <c r="AY116" s="242" t="s">
        <v>127</v>
      </c>
    </row>
    <row r="117" spans="1:65" s="2" customFormat="1" ht="55.5" customHeight="1">
      <c r="A117" s="38"/>
      <c r="B117" s="39"/>
      <c r="C117" s="218" t="s">
        <v>189</v>
      </c>
      <c r="D117" s="218" t="s">
        <v>130</v>
      </c>
      <c r="E117" s="219" t="s">
        <v>190</v>
      </c>
      <c r="F117" s="220" t="s">
        <v>191</v>
      </c>
      <c r="G117" s="221" t="s">
        <v>133</v>
      </c>
      <c r="H117" s="222">
        <v>958.975</v>
      </c>
      <c r="I117" s="223"/>
      <c r="J117" s="224">
        <f>ROUND(I117*H117,2)</f>
        <v>0</v>
      </c>
      <c r="K117" s="220" t="s">
        <v>134</v>
      </c>
      <c r="L117" s="44"/>
      <c r="M117" s="225" t="s">
        <v>19</v>
      </c>
      <c r="N117" s="226" t="s">
        <v>46</v>
      </c>
      <c r="O117" s="84"/>
      <c r="P117" s="227">
        <f>O117*H117</f>
        <v>0</v>
      </c>
      <c r="Q117" s="227">
        <v>0</v>
      </c>
      <c r="R117" s="227">
        <f>Q117*H117</f>
        <v>0</v>
      </c>
      <c r="S117" s="227">
        <v>0.0014</v>
      </c>
      <c r="T117" s="228">
        <f>S117*H117</f>
        <v>1.342565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9" t="s">
        <v>178</v>
      </c>
      <c r="AT117" s="229" t="s">
        <v>130</v>
      </c>
      <c r="AU117" s="229" t="s">
        <v>85</v>
      </c>
      <c r="AY117" s="17" t="s">
        <v>127</v>
      </c>
      <c r="BE117" s="230">
        <f>IF(N117="základní",J117,0)</f>
        <v>0</v>
      </c>
      <c r="BF117" s="230">
        <f>IF(N117="snížená",J117,0)</f>
        <v>0</v>
      </c>
      <c r="BG117" s="230">
        <f>IF(N117="zákl. přenesená",J117,0)</f>
        <v>0</v>
      </c>
      <c r="BH117" s="230">
        <f>IF(N117="sníž. přenesená",J117,0)</f>
        <v>0</v>
      </c>
      <c r="BI117" s="230">
        <f>IF(N117="nulová",J117,0)</f>
        <v>0</v>
      </c>
      <c r="BJ117" s="17" t="s">
        <v>83</v>
      </c>
      <c r="BK117" s="230">
        <f>ROUND(I117*H117,2)</f>
        <v>0</v>
      </c>
      <c r="BL117" s="17" t="s">
        <v>178</v>
      </c>
      <c r="BM117" s="229" t="s">
        <v>192</v>
      </c>
    </row>
    <row r="118" spans="1:51" s="13" customFormat="1" ht="12">
      <c r="A118" s="13"/>
      <c r="B118" s="231"/>
      <c r="C118" s="232"/>
      <c r="D118" s="233" t="s">
        <v>137</v>
      </c>
      <c r="E118" s="234" t="s">
        <v>19</v>
      </c>
      <c r="F118" s="235" t="s">
        <v>193</v>
      </c>
      <c r="G118" s="232"/>
      <c r="H118" s="236">
        <v>958.975</v>
      </c>
      <c r="I118" s="237"/>
      <c r="J118" s="232"/>
      <c r="K118" s="232"/>
      <c r="L118" s="238"/>
      <c r="M118" s="239"/>
      <c r="N118" s="240"/>
      <c r="O118" s="240"/>
      <c r="P118" s="240"/>
      <c r="Q118" s="240"/>
      <c r="R118" s="240"/>
      <c r="S118" s="240"/>
      <c r="T118" s="24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2" t="s">
        <v>137</v>
      </c>
      <c r="AU118" s="242" t="s">
        <v>85</v>
      </c>
      <c r="AV118" s="13" t="s">
        <v>85</v>
      </c>
      <c r="AW118" s="13" t="s">
        <v>36</v>
      </c>
      <c r="AX118" s="13" t="s">
        <v>83</v>
      </c>
      <c r="AY118" s="242" t="s">
        <v>127</v>
      </c>
    </row>
    <row r="119" spans="1:65" s="2" customFormat="1" ht="55.5" customHeight="1">
      <c r="A119" s="38"/>
      <c r="B119" s="39"/>
      <c r="C119" s="218" t="s">
        <v>194</v>
      </c>
      <c r="D119" s="218" t="s">
        <v>130</v>
      </c>
      <c r="E119" s="219" t="s">
        <v>195</v>
      </c>
      <c r="F119" s="220" t="s">
        <v>196</v>
      </c>
      <c r="G119" s="221" t="s">
        <v>133</v>
      </c>
      <c r="H119" s="222">
        <v>958.975</v>
      </c>
      <c r="I119" s="223"/>
      <c r="J119" s="224">
        <f>ROUND(I119*H119,2)</f>
        <v>0</v>
      </c>
      <c r="K119" s="220" t="s">
        <v>134</v>
      </c>
      <c r="L119" s="44"/>
      <c r="M119" s="225" t="s">
        <v>19</v>
      </c>
      <c r="N119" s="226" t="s">
        <v>46</v>
      </c>
      <c r="O119" s="84"/>
      <c r="P119" s="227">
        <f>O119*H119</f>
        <v>0</v>
      </c>
      <c r="Q119" s="227">
        <v>0</v>
      </c>
      <c r="R119" s="227">
        <f>Q119*H119</f>
        <v>0</v>
      </c>
      <c r="S119" s="227">
        <v>0.024</v>
      </c>
      <c r="T119" s="228">
        <f>S119*H119</f>
        <v>23.0154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9" t="s">
        <v>178</v>
      </c>
      <c r="AT119" s="229" t="s">
        <v>130</v>
      </c>
      <c r="AU119" s="229" t="s">
        <v>85</v>
      </c>
      <c r="AY119" s="17" t="s">
        <v>127</v>
      </c>
      <c r="BE119" s="230">
        <f>IF(N119="základní",J119,0)</f>
        <v>0</v>
      </c>
      <c r="BF119" s="230">
        <f>IF(N119="snížená",J119,0)</f>
        <v>0</v>
      </c>
      <c r="BG119" s="230">
        <f>IF(N119="zákl. přenesená",J119,0)</f>
        <v>0</v>
      </c>
      <c r="BH119" s="230">
        <f>IF(N119="sníž. přenesená",J119,0)</f>
        <v>0</v>
      </c>
      <c r="BI119" s="230">
        <f>IF(N119="nulová",J119,0)</f>
        <v>0</v>
      </c>
      <c r="BJ119" s="17" t="s">
        <v>83</v>
      </c>
      <c r="BK119" s="230">
        <f>ROUND(I119*H119,2)</f>
        <v>0</v>
      </c>
      <c r="BL119" s="17" t="s">
        <v>178</v>
      </c>
      <c r="BM119" s="229" t="s">
        <v>197</v>
      </c>
    </row>
    <row r="120" spans="1:65" s="2" customFormat="1" ht="21.75" customHeight="1">
      <c r="A120" s="38"/>
      <c r="B120" s="39"/>
      <c r="C120" s="218" t="s">
        <v>198</v>
      </c>
      <c r="D120" s="218" t="s">
        <v>130</v>
      </c>
      <c r="E120" s="219" t="s">
        <v>199</v>
      </c>
      <c r="F120" s="220" t="s">
        <v>200</v>
      </c>
      <c r="G120" s="221" t="s">
        <v>133</v>
      </c>
      <c r="H120" s="222">
        <v>60</v>
      </c>
      <c r="I120" s="223"/>
      <c r="J120" s="224">
        <f>ROUND(I120*H120,2)</f>
        <v>0</v>
      </c>
      <c r="K120" s="220" t="s">
        <v>134</v>
      </c>
      <c r="L120" s="44"/>
      <c r="M120" s="225" t="s">
        <v>19</v>
      </c>
      <c r="N120" s="226" t="s">
        <v>46</v>
      </c>
      <c r="O120" s="84"/>
      <c r="P120" s="227">
        <f>O120*H120</f>
        <v>0</v>
      </c>
      <c r="Q120" s="227">
        <v>0</v>
      </c>
      <c r="R120" s="227">
        <f>Q120*H120</f>
        <v>0</v>
      </c>
      <c r="S120" s="227">
        <v>0.0243</v>
      </c>
      <c r="T120" s="228">
        <f>S120*H120</f>
        <v>1.458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9" t="s">
        <v>178</v>
      </c>
      <c r="AT120" s="229" t="s">
        <v>130</v>
      </c>
      <c r="AU120" s="229" t="s">
        <v>85</v>
      </c>
      <c r="AY120" s="17" t="s">
        <v>127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17" t="s">
        <v>83</v>
      </c>
      <c r="BK120" s="230">
        <f>ROUND(I120*H120,2)</f>
        <v>0</v>
      </c>
      <c r="BL120" s="17" t="s">
        <v>178</v>
      </c>
      <c r="BM120" s="229" t="s">
        <v>201</v>
      </c>
    </row>
    <row r="121" spans="1:51" s="13" customFormat="1" ht="12">
      <c r="A121" s="13"/>
      <c r="B121" s="231"/>
      <c r="C121" s="232"/>
      <c r="D121" s="233" t="s">
        <v>137</v>
      </c>
      <c r="E121" s="234" t="s">
        <v>19</v>
      </c>
      <c r="F121" s="235" t="s">
        <v>202</v>
      </c>
      <c r="G121" s="232"/>
      <c r="H121" s="236">
        <v>60</v>
      </c>
      <c r="I121" s="237"/>
      <c r="J121" s="232"/>
      <c r="K121" s="232"/>
      <c r="L121" s="238"/>
      <c r="M121" s="239"/>
      <c r="N121" s="240"/>
      <c r="O121" s="240"/>
      <c r="P121" s="240"/>
      <c r="Q121" s="240"/>
      <c r="R121" s="240"/>
      <c r="S121" s="240"/>
      <c r="T121" s="241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2" t="s">
        <v>137</v>
      </c>
      <c r="AU121" s="242" t="s">
        <v>85</v>
      </c>
      <c r="AV121" s="13" t="s">
        <v>85</v>
      </c>
      <c r="AW121" s="13" t="s">
        <v>36</v>
      </c>
      <c r="AX121" s="13" t="s">
        <v>83</v>
      </c>
      <c r="AY121" s="242" t="s">
        <v>127</v>
      </c>
    </row>
    <row r="122" spans="1:63" s="12" customFormat="1" ht="22.8" customHeight="1">
      <c r="A122" s="12"/>
      <c r="B122" s="202"/>
      <c r="C122" s="203"/>
      <c r="D122" s="204" t="s">
        <v>74</v>
      </c>
      <c r="E122" s="216" t="s">
        <v>203</v>
      </c>
      <c r="F122" s="216" t="s">
        <v>204</v>
      </c>
      <c r="G122" s="203"/>
      <c r="H122" s="203"/>
      <c r="I122" s="206"/>
      <c r="J122" s="217">
        <f>BK122</f>
        <v>0</v>
      </c>
      <c r="K122" s="203"/>
      <c r="L122" s="208"/>
      <c r="M122" s="209"/>
      <c r="N122" s="210"/>
      <c r="O122" s="210"/>
      <c r="P122" s="211">
        <f>SUM(P123:P125)</f>
        <v>0</v>
      </c>
      <c r="Q122" s="210"/>
      <c r="R122" s="211">
        <f>SUM(R123:R125)</f>
        <v>0</v>
      </c>
      <c r="S122" s="210"/>
      <c r="T122" s="212">
        <f>SUM(T123:T125)</f>
        <v>0.0961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85</v>
      </c>
      <c r="AT122" s="214" t="s">
        <v>74</v>
      </c>
      <c r="AU122" s="214" t="s">
        <v>83</v>
      </c>
      <c r="AY122" s="213" t="s">
        <v>127</v>
      </c>
      <c r="BK122" s="215">
        <f>SUM(BK123:BK125)</f>
        <v>0</v>
      </c>
    </row>
    <row r="123" spans="1:65" s="2" customFormat="1" ht="16.5" customHeight="1">
      <c r="A123" s="38"/>
      <c r="B123" s="39"/>
      <c r="C123" s="218" t="s">
        <v>205</v>
      </c>
      <c r="D123" s="218" t="s">
        <v>130</v>
      </c>
      <c r="E123" s="219" t="s">
        <v>206</v>
      </c>
      <c r="F123" s="220" t="s">
        <v>207</v>
      </c>
      <c r="G123" s="221" t="s">
        <v>208</v>
      </c>
      <c r="H123" s="222">
        <v>6</v>
      </c>
      <c r="I123" s="223"/>
      <c r="J123" s="224">
        <f>ROUND(I123*H123,2)</f>
        <v>0</v>
      </c>
      <c r="K123" s="220" t="s">
        <v>134</v>
      </c>
      <c r="L123" s="44"/>
      <c r="M123" s="225" t="s">
        <v>19</v>
      </c>
      <c r="N123" s="226" t="s">
        <v>46</v>
      </c>
      <c r="O123" s="84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9" t="s">
        <v>178</v>
      </c>
      <c r="AT123" s="229" t="s">
        <v>130</v>
      </c>
      <c r="AU123" s="229" t="s">
        <v>85</v>
      </c>
      <c r="AY123" s="17" t="s">
        <v>127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7" t="s">
        <v>83</v>
      </c>
      <c r="BK123" s="230">
        <f>ROUND(I123*H123,2)</f>
        <v>0</v>
      </c>
      <c r="BL123" s="17" t="s">
        <v>178</v>
      </c>
      <c r="BM123" s="229" t="s">
        <v>209</v>
      </c>
    </row>
    <row r="124" spans="1:51" s="13" customFormat="1" ht="12">
      <c r="A124" s="13"/>
      <c r="B124" s="231"/>
      <c r="C124" s="232"/>
      <c r="D124" s="233" t="s">
        <v>137</v>
      </c>
      <c r="E124" s="234" t="s">
        <v>19</v>
      </c>
      <c r="F124" s="235" t="s">
        <v>210</v>
      </c>
      <c r="G124" s="232"/>
      <c r="H124" s="236">
        <v>6</v>
      </c>
      <c r="I124" s="237"/>
      <c r="J124" s="232"/>
      <c r="K124" s="232"/>
      <c r="L124" s="238"/>
      <c r="M124" s="239"/>
      <c r="N124" s="240"/>
      <c r="O124" s="240"/>
      <c r="P124" s="240"/>
      <c r="Q124" s="240"/>
      <c r="R124" s="240"/>
      <c r="S124" s="240"/>
      <c r="T124" s="24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2" t="s">
        <v>137</v>
      </c>
      <c r="AU124" s="242" t="s">
        <v>85</v>
      </c>
      <c r="AV124" s="13" t="s">
        <v>85</v>
      </c>
      <c r="AW124" s="13" t="s">
        <v>36</v>
      </c>
      <c r="AX124" s="13" t="s">
        <v>83</v>
      </c>
      <c r="AY124" s="242" t="s">
        <v>127</v>
      </c>
    </row>
    <row r="125" spans="1:65" s="2" customFormat="1" ht="33" customHeight="1">
      <c r="A125" s="38"/>
      <c r="B125" s="39"/>
      <c r="C125" s="218" t="s">
        <v>8</v>
      </c>
      <c r="D125" s="218" t="s">
        <v>130</v>
      </c>
      <c r="E125" s="219" t="s">
        <v>211</v>
      </c>
      <c r="F125" s="220" t="s">
        <v>212</v>
      </c>
      <c r="G125" s="221" t="s">
        <v>213</v>
      </c>
      <c r="H125" s="222">
        <v>155</v>
      </c>
      <c r="I125" s="223"/>
      <c r="J125" s="224">
        <f>ROUND(I125*H125,2)</f>
        <v>0</v>
      </c>
      <c r="K125" s="220" t="s">
        <v>134</v>
      </c>
      <c r="L125" s="44"/>
      <c r="M125" s="225" t="s">
        <v>19</v>
      </c>
      <c r="N125" s="226" t="s">
        <v>46</v>
      </c>
      <c r="O125" s="84"/>
      <c r="P125" s="227">
        <f>O125*H125</f>
        <v>0</v>
      </c>
      <c r="Q125" s="227">
        <v>0</v>
      </c>
      <c r="R125" s="227">
        <f>Q125*H125</f>
        <v>0</v>
      </c>
      <c r="S125" s="227">
        <v>0.00062</v>
      </c>
      <c r="T125" s="228">
        <f>S125*H125</f>
        <v>0.0961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9" t="s">
        <v>178</v>
      </c>
      <c r="AT125" s="229" t="s">
        <v>130</v>
      </c>
      <c r="AU125" s="229" t="s">
        <v>85</v>
      </c>
      <c r="AY125" s="17" t="s">
        <v>127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7" t="s">
        <v>83</v>
      </c>
      <c r="BK125" s="230">
        <f>ROUND(I125*H125,2)</f>
        <v>0</v>
      </c>
      <c r="BL125" s="17" t="s">
        <v>178</v>
      </c>
      <c r="BM125" s="229" t="s">
        <v>214</v>
      </c>
    </row>
    <row r="126" spans="1:63" s="12" customFormat="1" ht="22.8" customHeight="1">
      <c r="A126" s="12"/>
      <c r="B126" s="202"/>
      <c r="C126" s="203"/>
      <c r="D126" s="204" t="s">
        <v>74</v>
      </c>
      <c r="E126" s="216" t="s">
        <v>215</v>
      </c>
      <c r="F126" s="216" t="s">
        <v>216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P127</f>
        <v>0</v>
      </c>
      <c r="Q126" s="210"/>
      <c r="R126" s="211">
        <f>R127</f>
        <v>0</v>
      </c>
      <c r="S126" s="210"/>
      <c r="T126" s="212">
        <f>T127</f>
        <v>0.016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85</v>
      </c>
      <c r="AT126" s="214" t="s">
        <v>74</v>
      </c>
      <c r="AU126" s="214" t="s">
        <v>83</v>
      </c>
      <c r="AY126" s="213" t="s">
        <v>127</v>
      </c>
      <c r="BK126" s="215">
        <f>BK127</f>
        <v>0</v>
      </c>
    </row>
    <row r="127" spans="1:65" s="2" customFormat="1" ht="16.5" customHeight="1">
      <c r="A127" s="38"/>
      <c r="B127" s="39"/>
      <c r="C127" s="218" t="s">
        <v>178</v>
      </c>
      <c r="D127" s="218" t="s">
        <v>130</v>
      </c>
      <c r="E127" s="219" t="s">
        <v>217</v>
      </c>
      <c r="F127" s="220" t="s">
        <v>218</v>
      </c>
      <c r="G127" s="221" t="s">
        <v>208</v>
      </c>
      <c r="H127" s="222">
        <v>1</v>
      </c>
      <c r="I127" s="223"/>
      <c r="J127" s="224">
        <f>ROUND(I127*H127,2)</f>
        <v>0</v>
      </c>
      <c r="K127" s="220" t="s">
        <v>134</v>
      </c>
      <c r="L127" s="44"/>
      <c r="M127" s="225" t="s">
        <v>19</v>
      </c>
      <c r="N127" s="226" t="s">
        <v>46</v>
      </c>
      <c r="O127" s="84"/>
      <c r="P127" s="227">
        <f>O127*H127</f>
        <v>0</v>
      </c>
      <c r="Q127" s="227">
        <v>0</v>
      </c>
      <c r="R127" s="227">
        <f>Q127*H127</f>
        <v>0</v>
      </c>
      <c r="S127" s="227">
        <v>0.016</v>
      </c>
      <c r="T127" s="228">
        <f>S127*H127</f>
        <v>0.016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178</v>
      </c>
      <c r="AT127" s="229" t="s">
        <v>130</v>
      </c>
      <c r="AU127" s="229" t="s">
        <v>85</v>
      </c>
      <c r="AY127" s="17" t="s">
        <v>127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83</v>
      </c>
      <c r="BK127" s="230">
        <f>ROUND(I127*H127,2)</f>
        <v>0</v>
      </c>
      <c r="BL127" s="17" t="s">
        <v>178</v>
      </c>
      <c r="BM127" s="229" t="s">
        <v>219</v>
      </c>
    </row>
    <row r="128" spans="1:63" s="12" customFormat="1" ht="22.8" customHeight="1">
      <c r="A128" s="12"/>
      <c r="B128" s="202"/>
      <c r="C128" s="203"/>
      <c r="D128" s="204" t="s">
        <v>74</v>
      </c>
      <c r="E128" s="216" t="s">
        <v>220</v>
      </c>
      <c r="F128" s="216" t="s">
        <v>221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P129</f>
        <v>0</v>
      </c>
      <c r="Q128" s="210"/>
      <c r="R128" s="211">
        <f>R129</f>
        <v>0</v>
      </c>
      <c r="S128" s="210"/>
      <c r="T128" s="212">
        <f>T129</f>
        <v>0.36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85</v>
      </c>
      <c r="AT128" s="214" t="s">
        <v>74</v>
      </c>
      <c r="AU128" s="214" t="s">
        <v>83</v>
      </c>
      <c r="AY128" s="213" t="s">
        <v>127</v>
      </c>
      <c r="BK128" s="215">
        <f>BK129</f>
        <v>0</v>
      </c>
    </row>
    <row r="129" spans="1:65" s="2" customFormat="1" ht="21.75" customHeight="1">
      <c r="A129" s="38"/>
      <c r="B129" s="39"/>
      <c r="C129" s="218" t="s">
        <v>222</v>
      </c>
      <c r="D129" s="218" t="s">
        <v>130</v>
      </c>
      <c r="E129" s="219" t="s">
        <v>223</v>
      </c>
      <c r="F129" s="220" t="s">
        <v>224</v>
      </c>
      <c r="G129" s="221" t="s">
        <v>225</v>
      </c>
      <c r="H129" s="222">
        <v>2</v>
      </c>
      <c r="I129" s="223"/>
      <c r="J129" s="224">
        <f>ROUND(I129*H129,2)</f>
        <v>0</v>
      </c>
      <c r="K129" s="220" t="s">
        <v>134</v>
      </c>
      <c r="L129" s="44"/>
      <c r="M129" s="225" t="s">
        <v>19</v>
      </c>
      <c r="N129" s="226" t="s">
        <v>46</v>
      </c>
      <c r="O129" s="84"/>
      <c r="P129" s="227">
        <f>O129*H129</f>
        <v>0</v>
      </c>
      <c r="Q129" s="227">
        <v>0</v>
      </c>
      <c r="R129" s="227">
        <f>Q129*H129</f>
        <v>0</v>
      </c>
      <c r="S129" s="227">
        <v>0.18</v>
      </c>
      <c r="T129" s="228">
        <f>S129*H129</f>
        <v>0.36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178</v>
      </c>
      <c r="AT129" s="229" t="s">
        <v>130</v>
      </c>
      <c r="AU129" s="229" t="s">
        <v>85</v>
      </c>
      <c r="AY129" s="17" t="s">
        <v>127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83</v>
      </c>
      <c r="BK129" s="230">
        <f>ROUND(I129*H129,2)</f>
        <v>0</v>
      </c>
      <c r="BL129" s="17" t="s">
        <v>178</v>
      </c>
      <c r="BM129" s="229" t="s">
        <v>226</v>
      </c>
    </row>
    <row r="130" spans="1:63" s="12" customFormat="1" ht="22.8" customHeight="1">
      <c r="A130" s="12"/>
      <c r="B130" s="202"/>
      <c r="C130" s="203"/>
      <c r="D130" s="204" t="s">
        <v>74</v>
      </c>
      <c r="E130" s="216" t="s">
        <v>227</v>
      </c>
      <c r="F130" s="216" t="s">
        <v>228</v>
      </c>
      <c r="G130" s="203"/>
      <c r="H130" s="203"/>
      <c r="I130" s="206"/>
      <c r="J130" s="217">
        <f>BK130</f>
        <v>0</v>
      </c>
      <c r="K130" s="203"/>
      <c r="L130" s="208"/>
      <c r="M130" s="209"/>
      <c r="N130" s="210"/>
      <c r="O130" s="210"/>
      <c r="P130" s="211">
        <f>SUM(P131:P134)</f>
        <v>0</v>
      </c>
      <c r="Q130" s="210"/>
      <c r="R130" s="211">
        <f>SUM(R131:R134)</f>
        <v>0</v>
      </c>
      <c r="S130" s="210"/>
      <c r="T130" s="212">
        <f>SUM(T131:T134)</f>
        <v>7.6718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85</v>
      </c>
      <c r="AT130" s="214" t="s">
        <v>74</v>
      </c>
      <c r="AU130" s="214" t="s">
        <v>83</v>
      </c>
      <c r="AY130" s="213" t="s">
        <v>127</v>
      </c>
      <c r="BK130" s="215">
        <f>SUM(BK131:BK134)</f>
        <v>0</v>
      </c>
    </row>
    <row r="131" spans="1:65" s="2" customFormat="1" ht="44.25" customHeight="1">
      <c r="A131" s="38"/>
      <c r="B131" s="39"/>
      <c r="C131" s="218" t="s">
        <v>229</v>
      </c>
      <c r="D131" s="218" t="s">
        <v>130</v>
      </c>
      <c r="E131" s="219" t="s">
        <v>230</v>
      </c>
      <c r="F131" s="220" t="s">
        <v>231</v>
      </c>
      <c r="G131" s="221" t="s">
        <v>133</v>
      </c>
      <c r="H131" s="222">
        <v>958.975</v>
      </c>
      <c r="I131" s="223"/>
      <c r="J131" s="224">
        <f>ROUND(I131*H131,2)</f>
        <v>0</v>
      </c>
      <c r="K131" s="220" t="s">
        <v>134</v>
      </c>
      <c r="L131" s="44"/>
      <c r="M131" s="225" t="s">
        <v>19</v>
      </c>
      <c r="N131" s="226" t="s">
        <v>46</v>
      </c>
      <c r="O131" s="84"/>
      <c r="P131" s="227">
        <f>O131*H131</f>
        <v>0</v>
      </c>
      <c r="Q131" s="227">
        <v>0</v>
      </c>
      <c r="R131" s="227">
        <f>Q131*H131</f>
        <v>0</v>
      </c>
      <c r="S131" s="227">
        <v>0.005</v>
      </c>
      <c r="T131" s="228">
        <f>S131*H131</f>
        <v>4.794875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178</v>
      </c>
      <c r="AT131" s="229" t="s">
        <v>130</v>
      </c>
      <c r="AU131" s="229" t="s">
        <v>85</v>
      </c>
      <c r="AY131" s="17" t="s">
        <v>127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83</v>
      </c>
      <c r="BK131" s="230">
        <f>ROUND(I131*H131,2)</f>
        <v>0</v>
      </c>
      <c r="BL131" s="17" t="s">
        <v>178</v>
      </c>
      <c r="BM131" s="229" t="s">
        <v>232</v>
      </c>
    </row>
    <row r="132" spans="1:51" s="13" customFormat="1" ht="12">
      <c r="A132" s="13"/>
      <c r="B132" s="231"/>
      <c r="C132" s="232"/>
      <c r="D132" s="233" t="s">
        <v>137</v>
      </c>
      <c r="E132" s="234" t="s">
        <v>19</v>
      </c>
      <c r="F132" s="235" t="s">
        <v>233</v>
      </c>
      <c r="G132" s="232"/>
      <c r="H132" s="236">
        <v>958.975</v>
      </c>
      <c r="I132" s="237"/>
      <c r="J132" s="232"/>
      <c r="K132" s="232"/>
      <c r="L132" s="238"/>
      <c r="M132" s="239"/>
      <c r="N132" s="240"/>
      <c r="O132" s="240"/>
      <c r="P132" s="240"/>
      <c r="Q132" s="240"/>
      <c r="R132" s="240"/>
      <c r="S132" s="240"/>
      <c r="T132" s="24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2" t="s">
        <v>137</v>
      </c>
      <c r="AU132" s="242" t="s">
        <v>85</v>
      </c>
      <c r="AV132" s="13" t="s">
        <v>85</v>
      </c>
      <c r="AW132" s="13" t="s">
        <v>36</v>
      </c>
      <c r="AX132" s="13" t="s">
        <v>83</v>
      </c>
      <c r="AY132" s="242" t="s">
        <v>127</v>
      </c>
    </row>
    <row r="133" spans="1:65" s="2" customFormat="1" ht="44.25" customHeight="1">
      <c r="A133" s="38"/>
      <c r="B133" s="39"/>
      <c r="C133" s="218" t="s">
        <v>234</v>
      </c>
      <c r="D133" s="218" t="s">
        <v>130</v>
      </c>
      <c r="E133" s="219" t="s">
        <v>235</v>
      </c>
      <c r="F133" s="220" t="s">
        <v>236</v>
      </c>
      <c r="G133" s="221" t="s">
        <v>133</v>
      </c>
      <c r="H133" s="222">
        <v>958.975</v>
      </c>
      <c r="I133" s="223"/>
      <c r="J133" s="224">
        <f>ROUND(I133*H133,2)</f>
        <v>0</v>
      </c>
      <c r="K133" s="220" t="s">
        <v>134</v>
      </c>
      <c r="L133" s="44"/>
      <c r="M133" s="225" t="s">
        <v>19</v>
      </c>
      <c r="N133" s="226" t="s">
        <v>46</v>
      </c>
      <c r="O133" s="84"/>
      <c r="P133" s="227">
        <f>O133*H133</f>
        <v>0</v>
      </c>
      <c r="Q133" s="227">
        <v>0</v>
      </c>
      <c r="R133" s="227">
        <f>Q133*H133</f>
        <v>0</v>
      </c>
      <c r="S133" s="227">
        <v>0.003</v>
      </c>
      <c r="T133" s="228">
        <f>S133*H133</f>
        <v>2.876925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178</v>
      </c>
      <c r="AT133" s="229" t="s">
        <v>130</v>
      </c>
      <c r="AU133" s="229" t="s">
        <v>85</v>
      </c>
      <c r="AY133" s="17" t="s">
        <v>127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83</v>
      </c>
      <c r="BK133" s="230">
        <f>ROUND(I133*H133,2)</f>
        <v>0</v>
      </c>
      <c r="BL133" s="17" t="s">
        <v>178</v>
      </c>
      <c r="BM133" s="229" t="s">
        <v>237</v>
      </c>
    </row>
    <row r="134" spans="1:51" s="13" customFormat="1" ht="12">
      <c r="A134" s="13"/>
      <c r="B134" s="231"/>
      <c r="C134" s="232"/>
      <c r="D134" s="233" t="s">
        <v>137</v>
      </c>
      <c r="E134" s="234" t="s">
        <v>19</v>
      </c>
      <c r="F134" s="235" t="s">
        <v>238</v>
      </c>
      <c r="G134" s="232"/>
      <c r="H134" s="236">
        <v>958.975</v>
      </c>
      <c r="I134" s="237"/>
      <c r="J134" s="232"/>
      <c r="K134" s="232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137</v>
      </c>
      <c r="AU134" s="242" t="s">
        <v>85</v>
      </c>
      <c r="AV134" s="13" t="s">
        <v>85</v>
      </c>
      <c r="AW134" s="13" t="s">
        <v>36</v>
      </c>
      <c r="AX134" s="13" t="s">
        <v>83</v>
      </c>
      <c r="AY134" s="242" t="s">
        <v>127</v>
      </c>
    </row>
    <row r="135" spans="1:63" s="12" customFormat="1" ht="22.8" customHeight="1">
      <c r="A135" s="12"/>
      <c r="B135" s="202"/>
      <c r="C135" s="203"/>
      <c r="D135" s="204" t="s">
        <v>74</v>
      </c>
      <c r="E135" s="216" t="s">
        <v>239</v>
      </c>
      <c r="F135" s="216" t="s">
        <v>240</v>
      </c>
      <c r="G135" s="203"/>
      <c r="H135" s="203"/>
      <c r="I135" s="206"/>
      <c r="J135" s="217">
        <f>BK135</f>
        <v>0</v>
      </c>
      <c r="K135" s="203"/>
      <c r="L135" s="208"/>
      <c r="M135" s="209"/>
      <c r="N135" s="210"/>
      <c r="O135" s="210"/>
      <c r="P135" s="211">
        <f>SUM(P136:P143)</f>
        <v>0</v>
      </c>
      <c r="Q135" s="210"/>
      <c r="R135" s="211">
        <f>SUM(R136:R143)</f>
        <v>0</v>
      </c>
      <c r="S135" s="210"/>
      <c r="T135" s="212">
        <f>SUM(T136:T143)</f>
        <v>0.73103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3" t="s">
        <v>85</v>
      </c>
      <c r="AT135" s="214" t="s">
        <v>74</v>
      </c>
      <c r="AU135" s="214" t="s">
        <v>83</v>
      </c>
      <c r="AY135" s="213" t="s">
        <v>127</v>
      </c>
      <c r="BK135" s="215">
        <f>SUM(BK136:BK143)</f>
        <v>0</v>
      </c>
    </row>
    <row r="136" spans="1:65" s="2" customFormat="1" ht="21.75" customHeight="1">
      <c r="A136" s="38"/>
      <c r="B136" s="39"/>
      <c r="C136" s="218" t="s">
        <v>241</v>
      </c>
      <c r="D136" s="218" t="s">
        <v>130</v>
      </c>
      <c r="E136" s="219" t="s">
        <v>242</v>
      </c>
      <c r="F136" s="220" t="s">
        <v>243</v>
      </c>
      <c r="G136" s="221" t="s">
        <v>213</v>
      </c>
      <c r="H136" s="222">
        <v>150</v>
      </c>
      <c r="I136" s="223"/>
      <c r="J136" s="224">
        <f>ROUND(I136*H136,2)</f>
        <v>0</v>
      </c>
      <c r="K136" s="220" t="s">
        <v>134</v>
      </c>
      <c r="L136" s="44"/>
      <c r="M136" s="225" t="s">
        <v>19</v>
      </c>
      <c r="N136" s="226" t="s">
        <v>46</v>
      </c>
      <c r="O136" s="84"/>
      <c r="P136" s="227">
        <f>O136*H136</f>
        <v>0</v>
      </c>
      <c r="Q136" s="227">
        <v>0</v>
      </c>
      <c r="R136" s="227">
        <f>Q136*H136</f>
        <v>0</v>
      </c>
      <c r="S136" s="227">
        <v>0.00177</v>
      </c>
      <c r="T136" s="228">
        <f>S136*H136</f>
        <v>0.2655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178</v>
      </c>
      <c r="AT136" s="229" t="s">
        <v>130</v>
      </c>
      <c r="AU136" s="229" t="s">
        <v>85</v>
      </c>
      <c r="AY136" s="17" t="s">
        <v>127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83</v>
      </c>
      <c r="BK136" s="230">
        <f>ROUND(I136*H136,2)</f>
        <v>0</v>
      </c>
      <c r="BL136" s="17" t="s">
        <v>178</v>
      </c>
      <c r="BM136" s="229" t="s">
        <v>244</v>
      </c>
    </row>
    <row r="137" spans="1:51" s="13" customFormat="1" ht="12">
      <c r="A137" s="13"/>
      <c r="B137" s="231"/>
      <c r="C137" s="232"/>
      <c r="D137" s="233" t="s">
        <v>137</v>
      </c>
      <c r="E137" s="234" t="s">
        <v>19</v>
      </c>
      <c r="F137" s="235" t="s">
        <v>245</v>
      </c>
      <c r="G137" s="232"/>
      <c r="H137" s="236">
        <v>150</v>
      </c>
      <c r="I137" s="237"/>
      <c r="J137" s="232"/>
      <c r="K137" s="232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137</v>
      </c>
      <c r="AU137" s="242" t="s">
        <v>85</v>
      </c>
      <c r="AV137" s="13" t="s">
        <v>85</v>
      </c>
      <c r="AW137" s="13" t="s">
        <v>36</v>
      </c>
      <c r="AX137" s="13" t="s">
        <v>83</v>
      </c>
      <c r="AY137" s="242" t="s">
        <v>127</v>
      </c>
    </row>
    <row r="138" spans="1:65" s="2" customFormat="1" ht="16.5" customHeight="1">
      <c r="A138" s="38"/>
      <c r="B138" s="39"/>
      <c r="C138" s="218" t="s">
        <v>7</v>
      </c>
      <c r="D138" s="218" t="s">
        <v>130</v>
      </c>
      <c r="E138" s="219" t="s">
        <v>246</v>
      </c>
      <c r="F138" s="220" t="s">
        <v>247</v>
      </c>
      <c r="G138" s="221" t="s">
        <v>213</v>
      </c>
      <c r="H138" s="222">
        <v>14.2</v>
      </c>
      <c r="I138" s="223"/>
      <c r="J138" s="224">
        <f>ROUND(I138*H138,2)</f>
        <v>0</v>
      </c>
      <c r="K138" s="220" t="s">
        <v>134</v>
      </c>
      <c r="L138" s="44"/>
      <c r="M138" s="225" t="s">
        <v>19</v>
      </c>
      <c r="N138" s="226" t="s">
        <v>46</v>
      </c>
      <c r="O138" s="84"/>
      <c r="P138" s="227">
        <f>O138*H138</f>
        <v>0</v>
      </c>
      <c r="Q138" s="227">
        <v>0</v>
      </c>
      <c r="R138" s="227">
        <f>Q138*H138</f>
        <v>0</v>
      </c>
      <c r="S138" s="227">
        <v>0.00175</v>
      </c>
      <c r="T138" s="228">
        <f>S138*H138</f>
        <v>0.02485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178</v>
      </c>
      <c r="AT138" s="229" t="s">
        <v>130</v>
      </c>
      <c r="AU138" s="229" t="s">
        <v>85</v>
      </c>
      <c r="AY138" s="17" t="s">
        <v>127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83</v>
      </c>
      <c r="BK138" s="230">
        <f>ROUND(I138*H138,2)</f>
        <v>0</v>
      </c>
      <c r="BL138" s="17" t="s">
        <v>178</v>
      </c>
      <c r="BM138" s="229" t="s">
        <v>248</v>
      </c>
    </row>
    <row r="139" spans="1:65" s="2" customFormat="1" ht="33" customHeight="1">
      <c r="A139" s="38"/>
      <c r="B139" s="39"/>
      <c r="C139" s="218" t="s">
        <v>249</v>
      </c>
      <c r="D139" s="218" t="s">
        <v>130</v>
      </c>
      <c r="E139" s="219" t="s">
        <v>250</v>
      </c>
      <c r="F139" s="220" t="s">
        <v>251</v>
      </c>
      <c r="G139" s="221" t="s">
        <v>208</v>
      </c>
      <c r="H139" s="222">
        <v>6</v>
      </c>
      <c r="I139" s="223"/>
      <c r="J139" s="224">
        <f>ROUND(I139*H139,2)</f>
        <v>0</v>
      </c>
      <c r="K139" s="220" t="s">
        <v>134</v>
      </c>
      <c r="L139" s="44"/>
      <c r="M139" s="225" t="s">
        <v>19</v>
      </c>
      <c r="N139" s="226" t="s">
        <v>46</v>
      </c>
      <c r="O139" s="84"/>
      <c r="P139" s="227">
        <f>O139*H139</f>
        <v>0</v>
      </c>
      <c r="Q139" s="227">
        <v>0</v>
      </c>
      <c r="R139" s="227">
        <f>Q139*H139</f>
        <v>0</v>
      </c>
      <c r="S139" s="227">
        <v>0.00188</v>
      </c>
      <c r="T139" s="228">
        <f>S139*H139</f>
        <v>0.01128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178</v>
      </c>
      <c r="AT139" s="229" t="s">
        <v>130</v>
      </c>
      <c r="AU139" s="229" t="s">
        <v>85</v>
      </c>
      <c r="AY139" s="17" t="s">
        <v>127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83</v>
      </c>
      <c r="BK139" s="230">
        <f>ROUND(I139*H139,2)</f>
        <v>0</v>
      </c>
      <c r="BL139" s="17" t="s">
        <v>178</v>
      </c>
      <c r="BM139" s="229" t="s">
        <v>252</v>
      </c>
    </row>
    <row r="140" spans="1:65" s="2" customFormat="1" ht="21.75" customHeight="1">
      <c r="A140" s="38"/>
      <c r="B140" s="39"/>
      <c r="C140" s="218" t="s">
        <v>253</v>
      </c>
      <c r="D140" s="218" t="s">
        <v>130</v>
      </c>
      <c r="E140" s="219" t="s">
        <v>254</v>
      </c>
      <c r="F140" s="220" t="s">
        <v>255</v>
      </c>
      <c r="G140" s="221" t="s">
        <v>213</v>
      </c>
      <c r="H140" s="222">
        <v>150</v>
      </c>
      <c r="I140" s="223"/>
      <c r="J140" s="224">
        <f>ROUND(I140*H140,2)</f>
        <v>0</v>
      </c>
      <c r="K140" s="220" t="s">
        <v>134</v>
      </c>
      <c r="L140" s="44"/>
      <c r="M140" s="225" t="s">
        <v>19</v>
      </c>
      <c r="N140" s="226" t="s">
        <v>46</v>
      </c>
      <c r="O140" s="84"/>
      <c r="P140" s="227">
        <f>O140*H140</f>
        <v>0</v>
      </c>
      <c r="Q140" s="227">
        <v>0</v>
      </c>
      <c r="R140" s="227">
        <f>Q140*H140</f>
        <v>0</v>
      </c>
      <c r="S140" s="227">
        <v>0.0026</v>
      </c>
      <c r="T140" s="228">
        <f>S140*H140</f>
        <v>0.38999999999999996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178</v>
      </c>
      <c r="AT140" s="229" t="s">
        <v>130</v>
      </c>
      <c r="AU140" s="229" t="s">
        <v>85</v>
      </c>
      <c r="AY140" s="17" t="s">
        <v>127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83</v>
      </c>
      <c r="BK140" s="230">
        <f>ROUND(I140*H140,2)</f>
        <v>0</v>
      </c>
      <c r="BL140" s="17" t="s">
        <v>178</v>
      </c>
      <c r="BM140" s="229" t="s">
        <v>256</v>
      </c>
    </row>
    <row r="141" spans="1:51" s="13" customFormat="1" ht="12">
      <c r="A141" s="13"/>
      <c r="B141" s="231"/>
      <c r="C141" s="232"/>
      <c r="D141" s="233" t="s">
        <v>137</v>
      </c>
      <c r="E141" s="234" t="s">
        <v>19</v>
      </c>
      <c r="F141" s="235" t="s">
        <v>245</v>
      </c>
      <c r="G141" s="232"/>
      <c r="H141" s="236">
        <v>150</v>
      </c>
      <c r="I141" s="237"/>
      <c r="J141" s="232"/>
      <c r="K141" s="232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137</v>
      </c>
      <c r="AU141" s="242" t="s">
        <v>85</v>
      </c>
      <c r="AV141" s="13" t="s">
        <v>85</v>
      </c>
      <c r="AW141" s="13" t="s">
        <v>36</v>
      </c>
      <c r="AX141" s="13" t="s">
        <v>83</v>
      </c>
      <c r="AY141" s="242" t="s">
        <v>127</v>
      </c>
    </row>
    <row r="142" spans="1:65" s="2" customFormat="1" ht="21.75" customHeight="1">
      <c r="A142" s="38"/>
      <c r="B142" s="39"/>
      <c r="C142" s="218" t="s">
        <v>257</v>
      </c>
      <c r="D142" s="218" t="s">
        <v>130</v>
      </c>
      <c r="E142" s="219" t="s">
        <v>258</v>
      </c>
      <c r="F142" s="220" t="s">
        <v>259</v>
      </c>
      <c r="G142" s="221" t="s">
        <v>213</v>
      </c>
      <c r="H142" s="222">
        <v>10</v>
      </c>
      <c r="I142" s="223"/>
      <c r="J142" s="224">
        <f>ROUND(I142*H142,2)</f>
        <v>0</v>
      </c>
      <c r="K142" s="220" t="s">
        <v>134</v>
      </c>
      <c r="L142" s="44"/>
      <c r="M142" s="225" t="s">
        <v>19</v>
      </c>
      <c r="N142" s="226" t="s">
        <v>46</v>
      </c>
      <c r="O142" s="84"/>
      <c r="P142" s="227">
        <f>O142*H142</f>
        <v>0</v>
      </c>
      <c r="Q142" s="227">
        <v>0</v>
      </c>
      <c r="R142" s="227">
        <f>Q142*H142</f>
        <v>0</v>
      </c>
      <c r="S142" s="227">
        <v>0.00394</v>
      </c>
      <c r="T142" s="228">
        <f>S142*H142</f>
        <v>0.0394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178</v>
      </c>
      <c r="AT142" s="229" t="s">
        <v>130</v>
      </c>
      <c r="AU142" s="229" t="s">
        <v>85</v>
      </c>
      <c r="AY142" s="17" t="s">
        <v>127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83</v>
      </c>
      <c r="BK142" s="230">
        <f>ROUND(I142*H142,2)</f>
        <v>0</v>
      </c>
      <c r="BL142" s="17" t="s">
        <v>178</v>
      </c>
      <c r="BM142" s="229" t="s">
        <v>260</v>
      </c>
    </row>
    <row r="143" spans="1:51" s="13" customFormat="1" ht="12">
      <c r="A143" s="13"/>
      <c r="B143" s="231"/>
      <c r="C143" s="232"/>
      <c r="D143" s="233" t="s">
        <v>137</v>
      </c>
      <c r="E143" s="234" t="s">
        <v>19</v>
      </c>
      <c r="F143" s="235" t="s">
        <v>261</v>
      </c>
      <c r="G143" s="232"/>
      <c r="H143" s="236">
        <v>10</v>
      </c>
      <c r="I143" s="237"/>
      <c r="J143" s="232"/>
      <c r="K143" s="232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137</v>
      </c>
      <c r="AU143" s="242" t="s">
        <v>85</v>
      </c>
      <c r="AV143" s="13" t="s">
        <v>85</v>
      </c>
      <c r="AW143" s="13" t="s">
        <v>36</v>
      </c>
      <c r="AX143" s="13" t="s">
        <v>83</v>
      </c>
      <c r="AY143" s="242" t="s">
        <v>127</v>
      </c>
    </row>
    <row r="144" spans="1:63" s="12" customFormat="1" ht="22.8" customHeight="1">
      <c r="A144" s="12"/>
      <c r="B144" s="202"/>
      <c r="C144" s="203"/>
      <c r="D144" s="204" t="s">
        <v>74</v>
      </c>
      <c r="E144" s="216" t="s">
        <v>262</v>
      </c>
      <c r="F144" s="216" t="s">
        <v>263</v>
      </c>
      <c r="G144" s="203"/>
      <c r="H144" s="203"/>
      <c r="I144" s="206"/>
      <c r="J144" s="217">
        <f>BK144</f>
        <v>0</v>
      </c>
      <c r="K144" s="203"/>
      <c r="L144" s="208"/>
      <c r="M144" s="209"/>
      <c r="N144" s="210"/>
      <c r="O144" s="210"/>
      <c r="P144" s="211">
        <f>SUM(P145:P158)</f>
        <v>0</v>
      </c>
      <c r="Q144" s="210"/>
      <c r="R144" s="211">
        <f>SUM(R145:R158)</f>
        <v>0.0385</v>
      </c>
      <c r="S144" s="210"/>
      <c r="T144" s="212">
        <f>SUM(T145:T158)</f>
        <v>44.65637175000001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3" t="s">
        <v>85</v>
      </c>
      <c r="AT144" s="214" t="s">
        <v>74</v>
      </c>
      <c r="AU144" s="214" t="s">
        <v>83</v>
      </c>
      <c r="AY144" s="213" t="s">
        <v>127</v>
      </c>
      <c r="BK144" s="215">
        <f>SUM(BK145:BK158)</f>
        <v>0</v>
      </c>
    </row>
    <row r="145" spans="1:65" s="2" customFormat="1" ht="21.75" customHeight="1">
      <c r="A145" s="38"/>
      <c r="B145" s="39"/>
      <c r="C145" s="218" t="s">
        <v>264</v>
      </c>
      <c r="D145" s="218" t="s">
        <v>130</v>
      </c>
      <c r="E145" s="219" t="s">
        <v>265</v>
      </c>
      <c r="F145" s="220" t="s">
        <v>266</v>
      </c>
      <c r="G145" s="221" t="s">
        <v>213</v>
      </c>
      <c r="H145" s="222">
        <v>15</v>
      </c>
      <c r="I145" s="223"/>
      <c r="J145" s="224">
        <f>ROUND(I145*H145,2)</f>
        <v>0</v>
      </c>
      <c r="K145" s="220" t="s">
        <v>19</v>
      </c>
      <c r="L145" s="44"/>
      <c r="M145" s="225" t="s">
        <v>19</v>
      </c>
      <c r="N145" s="226" t="s">
        <v>46</v>
      </c>
      <c r="O145" s="84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178</v>
      </c>
      <c r="AT145" s="229" t="s">
        <v>130</v>
      </c>
      <c r="AU145" s="229" t="s">
        <v>85</v>
      </c>
      <c r="AY145" s="17" t="s">
        <v>127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83</v>
      </c>
      <c r="BK145" s="230">
        <f>ROUND(I145*H145,2)</f>
        <v>0</v>
      </c>
      <c r="BL145" s="17" t="s">
        <v>178</v>
      </c>
      <c r="BM145" s="229" t="s">
        <v>267</v>
      </c>
    </row>
    <row r="146" spans="1:51" s="13" customFormat="1" ht="12">
      <c r="A146" s="13"/>
      <c r="B146" s="231"/>
      <c r="C146" s="232"/>
      <c r="D146" s="233" t="s">
        <v>137</v>
      </c>
      <c r="E146" s="234" t="s">
        <v>19</v>
      </c>
      <c r="F146" s="235" t="s">
        <v>268</v>
      </c>
      <c r="G146" s="232"/>
      <c r="H146" s="236">
        <v>15</v>
      </c>
      <c r="I146" s="237"/>
      <c r="J146" s="232"/>
      <c r="K146" s="232"/>
      <c r="L146" s="238"/>
      <c r="M146" s="239"/>
      <c r="N146" s="240"/>
      <c r="O146" s="240"/>
      <c r="P146" s="240"/>
      <c r="Q146" s="240"/>
      <c r="R146" s="240"/>
      <c r="S146" s="240"/>
      <c r="T146" s="24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2" t="s">
        <v>137</v>
      </c>
      <c r="AU146" s="242" t="s">
        <v>85</v>
      </c>
      <c r="AV146" s="13" t="s">
        <v>85</v>
      </c>
      <c r="AW146" s="13" t="s">
        <v>36</v>
      </c>
      <c r="AX146" s="13" t="s">
        <v>83</v>
      </c>
      <c r="AY146" s="242" t="s">
        <v>127</v>
      </c>
    </row>
    <row r="147" spans="1:65" s="2" customFormat="1" ht="21.75" customHeight="1">
      <c r="A147" s="38"/>
      <c r="B147" s="39"/>
      <c r="C147" s="218" t="s">
        <v>269</v>
      </c>
      <c r="D147" s="218" t="s">
        <v>130</v>
      </c>
      <c r="E147" s="219" t="s">
        <v>270</v>
      </c>
      <c r="F147" s="220" t="s">
        <v>271</v>
      </c>
      <c r="G147" s="221" t="s">
        <v>133</v>
      </c>
      <c r="H147" s="222">
        <v>958.975</v>
      </c>
      <c r="I147" s="223"/>
      <c r="J147" s="224">
        <f>ROUND(I147*H147,2)</f>
        <v>0</v>
      </c>
      <c r="K147" s="220" t="s">
        <v>134</v>
      </c>
      <c r="L147" s="44"/>
      <c r="M147" s="225" t="s">
        <v>19</v>
      </c>
      <c r="N147" s="226" t="s">
        <v>46</v>
      </c>
      <c r="O147" s="84"/>
      <c r="P147" s="227">
        <f>O147*H147</f>
        <v>0</v>
      </c>
      <c r="Q147" s="227">
        <v>0</v>
      </c>
      <c r="R147" s="227">
        <f>Q147*H147</f>
        <v>0</v>
      </c>
      <c r="S147" s="227">
        <v>0.04508</v>
      </c>
      <c r="T147" s="228">
        <f>S147*H147</f>
        <v>43.230593000000006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178</v>
      </c>
      <c r="AT147" s="229" t="s">
        <v>130</v>
      </c>
      <c r="AU147" s="229" t="s">
        <v>85</v>
      </c>
      <c r="AY147" s="17" t="s">
        <v>127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83</v>
      </c>
      <c r="BK147" s="230">
        <f>ROUND(I147*H147,2)</f>
        <v>0</v>
      </c>
      <c r="BL147" s="17" t="s">
        <v>178</v>
      </c>
      <c r="BM147" s="229" t="s">
        <v>272</v>
      </c>
    </row>
    <row r="148" spans="1:51" s="13" customFormat="1" ht="12">
      <c r="A148" s="13"/>
      <c r="B148" s="231"/>
      <c r="C148" s="232"/>
      <c r="D148" s="233" t="s">
        <v>137</v>
      </c>
      <c r="E148" s="234" t="s">
        <v>19</v>
      </c>
      <c r="F148" s="235" t="s">
        <v>193</v>
      </c>
      <c r="G148" s="232"/>
      <c r="H148" s="236">
        <v>958.975</v>
      </c>
      <c r="I148" s="237"/>
      <c r="J148" s="232"/>
      <c r="K148" s="232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137</v>
      </c>
      <c r="AU148" s="242" t="s">
        <v>85</v>
      </c>
      <c r="AV148" s="13" t="s">
        <v>85</v>
      </c>
      <c r="AW148" s="13" t="s">
        <v>36</v>
      </c>
      <c r="AX148" s="13" t="s">
        <v>83</v>
      </c>
      <c r="AY148" s="242" t="s">
        <v>127</v>
      </c>
    </row>
    <row r="149" spans="1:65" s="2" customFormat="1" ht="21.75" customHeight="1">
      <c r="A149" s="38"/>
      <c r="B149" s="39"/>
      <c r="C149" s="218" t="s">
        <v>273</v>
      </c>
      <c r="D149" s="218" t="s">
        <v>130</v>
      </c>
      <c r="E149" s="219" t="s">
        <v>274</v>
      </c>
      <c r="F149" s="220" t="s">
        <v>275</v>
      </c>
      <c r="G149" s="221" t="s">
        <v>133</v>
      </c>
      <c r="H149" s="222">
        <v>958.975</v>
      </c>
      <c r="I149" s="223"/>
      <c r="J149" s="224">
        <f>ROUND(I149*H149,2)</f>
        <v>0</v>
      </c>
      <c r="K149" s="220" t="s">
        <v>134</v>
      </c>
      <c r="L149" s="44"/>
      <c r="M149" s="225" t="s">
        <v>19</v>
      </c>
      <c r="N149" s="226" t="s">
        <v>46</v>
      </c>
      <c r="O149" s="84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178</v>
      </c>
      <c r="AT149" s="229" t="s">
        <v>130</v>
      </c>
      <c r="AU149" s="229" t="s">
        <v>85</v>
      </c>
      <c r="AY149" s="17" t="s">
        <v>127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83</v>
      </c>
      <c r="BK149" s="230">
        <f>ROUND(I149*H149,2)</f>
        <v>0</v>
      </c>
      <c r="BL149" s="17" t="s">
        <v>178</v>
      </c>
      <c r="BM149" s="229" t="s">
        <v>276</v>
      </c>
    </row>
    <row r="150" spans="1:51" s="13" customFormat="1" ht="12">
      <c r="A150" s="13"/>
      <c r="B150" s="231"/>
      <c r="C150" s="232"/>
      <c r="D150" s="233" t="s">
        <v>137</v>
      </c>
      <c r="E150" s="234" t="s">
        <v>19</v>
      </c>
      <c r="F150" s="235" t="s">
        <v>193</v>
      </c>
      <c r="G150" s="232"/>
      <c r="H150" s="236">
        <v>958.975</v>
      </c>
      <c r="I150" s="237"/>
      <c r="J150" s="232"/>
      <c r="K150" s="232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137</v>
      </c>
      <c r="AU150" s="242" t="s">
        <v>85</v>
      </c>
      <c r="AV150" s="13" t="s">
        <v>85</v>
      </c>
      <c r="AW150" s="13" t="s">
        <v>36</v>
      </c>
      <c r="AX150" s="13" t="s">
        <v>83</v>
      </c>
      <c r="AY150" s="242" t="s">
        <v>127</v>
      </c>
    </row>
    <row r="151" spans="1:65" s="2" customFormat="1" ht="21.75" customHeight="1">
      <c r="A151" s="38"/>
      <c r="B151" s="39"/>
      <c r="C151" s="218" t="s">
        <v>277</v>
      </c>
      <c r="D151" s="218" t="s">
        <v>130</v>
      </c>
      <c r="E151" s="219" t="s">
        <v>278</v>
      </c>
      <c r="F151" s="220" t="s">
        <v>279</v>
      </c>
      <c r="G151" s="221" t="s">
        <v>213</v>
      </c>
      <c r="H151" s="222">
        <v>91.1</v>
      </c>
      <c r="I151" s="223"/>
      <c r="J151" s="224">
        <f>ROUND(I151*H151,2)</f>
        <v>0</v>
      </c>
      <c r="K151" s="220" t="s">
        <v>134</v>
      </c>
      <c r="L151" s="44"/>
      <c r="M151" s="225" t="s">
        <v>19</v>
      </c>
      <c r="N151" s="226" t="s">
        <v>46</v>
      </c>
      <c r="O151" s="84"/>
      <c r="P151" s="227">
        <f>O151*H151</f>
        <v>0</v>
      </c>
      <c r="Q151" s="227">
        <v>0</v>
      </c>
      <c r="R151" s="227">
        <f>Q151*H151</f>
        <v>0</v>
      </c>
      <c r="S151" s="227">
        <v>0.01392</v>
      </c>
      <c r="T151" s="228">
        <f>S151*H151</f>
        <v>1.268112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178</v>
      </c>
      <c r="AT151" s="229" t="s">
        <v>130</v>
      </c>
      <c r="AU151" s="229" t="s">
        <v>85</v>
      </c>
      <c r="AY151" s="17" t="s">
        <v>127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83</v>
      </c>
      <c r="BK151" s="230">
        <f>ROUND(I151*H151,2)</f>
        <v>0</v>
      </c>
      <c r="BL151" s="17" t="s">
        <v>178</v>
      </c>
      <c r="BM151" s="229" t="s">
        <v>280</v>
      </c>
    </row>
    <row r="152" spans="1:51" s="13" customFormat="1" ht="12">
      <c r="A152" s="13"/>
      <c r="B152" s="231"/>
      <c r="C152" s="232"/>
      <c r="D152" s="233" t="s">
        <v>137</v>
      </c>
      <c r="E152" s="234" t="s">
        <v>19</v>
      </c>
      <c r="F152" s="235" t="s">
        <v>281</v>
      </c>
      <c r="G152" s="232"/>
      <c r="H152" s="236">
        <v>91.1</v>
      </c>
      <c r="I152" s="237"/>
      <c r="J152" s="232"/>
      <c r="K152" s="232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137</v>
      </c>
      <c r="AU152" s="242" t="s">
        <v>85</v>
      </c>
      <c r="AV152" s="13" t="s">
        <v>85</v>
      </c>
      <c r="AW152" s="13" t="s">
        <v>36</v>
      </c>
      <c r="AX152" s="13" t="s">
        <v>83</v>
      </c>
      <c r="AY152" s="242" t="s">
        <v>127</v>
      </c>
    </row>
    <row r="153" spans="1:65" s="2" customFormat="1" ht="21.75" customHeight="1">
      <c r="A153" s="38"/>
      <c r="B153" s="39"/>
      <c r="C153" s="218" t="s">
        <v>282</v>
      </c>
      <c r="D153" s="218" t="s">
        <v>130</v>
      </c>
      <c r="E153" s="219" t="s">
        <v>283</v>
      </c>
      <c r="F153" s="220" t="s">
        <v>284</v>
      </c>
      <c r="G153" s="221" t="s">
        <v>133</v>
      </c>
      <c r="H153" s="222">
        <v>958.975</v>
      </c>
      <c r="I153" s="223"/>
      <c r="J153" s="224">
        <f>ROUND(I153*H153,2)</f>
        <v>0</v>
      </c>
      <c r="K153" s="220" t="s">
        <v>134</v>
      </c>
      <c r="L153" s="44"/>
      <c r="M153" s="225" t="s">
        <v>19</v>
      </c>
      <c r="N153" s="226" t="s">
        <v>46</v>
      </c>
      <c r="O153" s="84"/>
      <c r="P153" s="227">
        <f>O153*H153</f>
        <v>0</v>
      </c>
      <c r="Q153" s="227">
        <v>0</v>
      </c>
      <c r="R153" s="227">
        <f>Q153*H153</f>
        <v>0</v>
      </c>
      <c r="S153" s="227">
        <v>0.00013</v>
      </c>
      <c r="T153" s="228">
        <f>S153*H153</f>
        <v>0.12466674999999999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178</v>
      </c>
      <c r="AT153" s="229" t="s">
        <v>130</v>
      </c>
      <c r="AU153" s="229" t="s">
        <v>85</v>
      </c>
      <c r="AY153" s="17" t="s">
        <v>127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83</v>
      </c>
      <c r="BK153" s="230">
        <f>ROUND(I153*H153,2)</f>
        <v>0</v>
      </c>
      <c r="BL153" s="17" t="s">
        <v>178</v>
      </c>
      <c r="BM153" s="229" t="s">
        <v>285</v>
      </c>
    </row>
    <row r="154" spans="1:51" s="13" customFormat="1" ht="12">
      <c r="A154" s="13"/>
      <c r="B154" s="231"/>
      <c r="C154" s="232"/>
      <c r="D154" s="233" t="s">
        <v>137</v>
      </c>
      <c r="E154" s="234" t="s">
        <v>19</v>
      </c>
      <c r="F154" s="235" t="s">
        <v>193</v>
      </c>
      <c r="G154" s="232"/>
      <c r="H154" s="236">
        <v>958.975</v>
      </c>
      <c r="I154" s="237"/>
      <c r="J154" s="232"/>
      <c r="K154" s="232"/>
      <c r="L154" s="238"/>
      <c r="M154" s="239"/>
      <c r="N154" s="240"/>
      <c r="O154" s="240"/>
      <c r="P154" s="240"/>
      <c r="Q154" s="240"/>
      <c r="R154" s="240"/>
      <c r="S154" s="240"/>
      <c r="T154" s="24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2" t="s">
        <v>137</v>
      </c>
      <c r="AU154" s="242" t="s">
        <v>85</v>
      </c>
      <c r="AV154" s="13" t="s">
        <v>85</v>
      </c>
      <c r="AW154" s="13" t="s">
        <v>36</v>
      </c>
      <c r="AX154" s="13" t="s">
        <v>83</v>
      </c>
      <c r="AY154" s="242" t="s">
        <v>127</v>
      </c>
    </row>
    <row r="155" spans="1:65" s="2" customFormat="1" ht="16.5" customHeight="1">
      <c r="A155" s="38"/>
      <c r="B155" s="39"/>
      <c r="C155" s="218" t="s">
        <v>286</v>
      </c>
      <c r="D155" s="218" t="s">
        <v>130</v>
      </c>
      <c r="E155" s="219" t="s">
        <v>287</v>
      </c>
      <c r="F155" s="220" t="s">
        <v>288</v>
      </c>
      <c r="G155" s="221" t="s">
        <v>208</v>
      </c>
      <c r="H155" s="222">
        <v>2</v>
      </c>
      <c r="I155" s="223"/>
      <c r="J155" s="224">
        <f>ROUND(I155*H155,2)</f>
        <v>0</v>
      </c>
      <c r="K155" s="220" t="s">
        <v>134</v>
      </c>
      <c r="L155" s="44"/>
      <c r="M155" s="225" t="s">
        <v>19</v>
      </c>
      <c r="N155" s="226" t="s">
        <v>46</v>
      </c>
      <c r="O155" s="84"/>
      <c r="P155" s="227">
        <f>O155*H155</f>
        <v>0</v>
      </c>
      <c r="Q155" s="227">
        <v>0</v>
      </c>
      <c r="R155" s="227">
        <f>Q155*H155</f>
        <v>0</v>
      </c>
      <c r="S155" s="227">
        <v>0.0165</v>
      </c>
      <c r="T155" s="228">
        <f>S155*H155</f>
        <v>0.033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178</v>
      </c>
      <c r="AT155" s="229" t="s">
        <v>130</v>
      </c>
      <c r="AU155" s="229" t="s">
        <v>85</v>
      </c>
      <c r="AY155" s="17" t="s">
        <v>127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83</v>
      </c>
      <c r="BK155" s="230">
        <f>ROUND(I155*H155,2)</f>
        <v>0</v>
      </c>
      <c r="BL155" s="17" t="s">
        <v>178</v>
      </c>
      <c r="BM155" s="229" t="s">
        <v>289</v>
      </c>
    </row>
    <row r="156" spans="1:65" s="2" customFormat="1" ht="21.75" customHeight="1">
      <c r="A156" s="38"/>
      <c r="B156" s="39"/>
      <c r="C156" s="218" t="s">
        <v>290</v>
      </c>
      <c r="D156" s="218" t="s">
        <v>130</v>
      </c>
      <c r="E156" s="219" t="s">
        <v>291</v>
      </c>
      <c r="F156" s="220" t="s">
        <v>292</v>
      </c>
      <c r="G156" s="221" t="s">
        <v>133</v>
      </c>
      <c r="H156" s="222">
        <v>275</v>
      </c>
      <c r="I156" s="223"/>
      <c r="J156" s="224">
        <f>ROUND(I156*H156,2)</f>
        <v>0</v>
      </c>
      <c r="K156" s="220" t="s">
        <v>134</v>
      </c>
      <c r="L156" s="44"/>
      <c r="M156" s="225" t="s">
        <v>19</v>
      </c>
      <c r="N156" s="226" t="s">
        <v>46</v>
      </c>
      <c r="O156" s="84"/>
      <c r="P156" s="227">
        <f>O156*H156</f>
        <v>0</v>
      </c>
      <c r="Q156" s="227">
        <v>0.00014</v>
      </c>
      <c r="R156" s="227">
        <f>Q156*H156</f>
        <v>0.0385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178</v>
      </c>
      <c r="AT156" s="229" t="s">
        <v>130</v>
      </c>
      <c r="AU156" s="229" t="s">
        <v>85</v>
      </c>
      <c r="AY156" s="17" t="s">
        <v>127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83</v>
      </c>
      <c r="BK156" s="230">
        <f>ROUND(I156*H156,2)</f>
        <v>0</v>
      </c>
      <c r="BL156" s="17" t="s">
        <v>178</v>
      </c>
      <c r="BM156" s="229" t="s">
        <v>293</v>
      </c>
    </row>
    <row r="157" spans="1:51" s="13" customFormat="1" ht="12">
      <c r="A157" s="13"/>
      <c r="B157" s="231"/>
      <c r="C157" s="232"/>
      <c r="D157" s="233" t="s">
        <v>137</v>
      </c>
      <c r="E157" s="232"/>
      <c r="F157" s="235" t="s">
        <v>294</v>
      </c>
      <c r="G157" s="232"/>
      <c r="H157" s="236">
        <v>275</v>
      </c>
      <c r="I157" s="237"/>
      <c r="J157" s="232"/>
      <c r="K157" s="232"/>
      <c r="L157" s="238"/>
      <c r="M157" s="239"/>
      <c r="N157" s="240"/>
      <c r="O157" s="240"/>
      <c r="P157" s="240"/>
      <c r="Q157" s="240"/>
      <c r="R157" s="240"/>
      <c r="S157" s="240"/>
      <c r="T157" s="24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2" t="s">
        <v>137</v>
      </c>
      <c r="AU157" s="242" t="s">
        <v>85</v>
      </c>
      <c r="AV157" s="13" t="s">
        <v>85</v>
      </c>
      <c r="AW157" s="13" t="s">
        <v>4</v>
      </c>
      <c r="AX157" s="13" t="s">
        <v>83</v>
      </c>
      <c r="AY157" s="242" t="s">
        <v>127</v>
      </c>
    </row>
    <row r="158" spans="1:65" s="2" customFormat="1" ht="44.25" customHeight="1">
      <c r="A158" s="38"/>
      <c r="B158" s="39"/>
      <c r="C158" s="218" t="s">
        <v>295</v>
      </c>
      <c r="D158" s="218" t="s">
        <v>130</v>
      </c>
      <c r="E158" s="219" t="s">
        <v>296</v>
      </c>
      <c r="F158" s="220" t="s">
        <v>297</v>
      </c>
      <c r="G158" s="221" t="s">
        <v>143</v>
      </c>
      <c r="H158" s="222">
        <v>0.039</v>
      </c>
      <c r="I158" s="223"/>
      <c r="J158" s="224">
        <f>ROUND(I158*H158,2)</f>
        <v>0</v>
      </c>
      <c r="K158" s="220" t="s">
        <v>134</v>
      </c>
      <c r="L158" s="44"/>
      <c r="M158" s="225" t="s">
        <v>19</v>
      </c>
      <c r="N158" s="226" t="s">
        <v>46</v>
      </c>
      <c r="O158" s="84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9" t="s">
        <v>135</v>
      </c>
      <c r="AT158" s="229" t="s">
        <v>130</v>
      </c>
      <c r="AU158" s="229" t="s">
        <v>85</v>
      </c>
      <c r="AY158" s="17" t="s">
        <v>127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7" t="s">
        <v>83</v>
      </c>
      <c r="BK158" s="230">
        <f>ROUND(I158*H158,2)</f>
        <v>0</v>
      </c>
      <c r="BL158" s="17" t="s">
        <v>135</v>
      </c>
      <c r="BM158" s="229" t="s">
        <v>298</v>
      </c>
    </row>
    <row r="159" spans="1:63" s="12" customFormat="1" ht="22.8" customHeight="1">
      <c r="A159" s="12"/>
      <c r="B159" s="202"/>
      <c r="C159" s="203"/>
      <c r="D159" s="204" t="s">
        <v>74</v>
      </c>
      <c r="E159" s="216" t="s">
        <v>299</v>
      </c>
      <c r="F159" s="216" t="s">
        <v>300</v>
      </c>
      <c r="G159" s="203"/>
      <c r="H159" s="203"/>
      <c r="I159" s="206"/>
      <c r="J159" s="217">
        <f>BK159</f>
        <v>0</v>
      </c>
      <c r="K159" s="203"/>
      <c r="L159" s="208"/>
      <c r="M159" s="209"/>
      <c r="N159" s="210"/>
      <c r="O159" s="210"/>
      <c r="P159" s="211">
        <f>SUM(P160:P161)</f>
        <v>0</v>
      </c>
      <c r="Q159" s="210"/>
      <c r="R159" s="211">
        <f>SUM(R160:R161)</f>
        <v>0</v>
      </c>
      <c r="S159" s="210"/>
      <c r="T159" s="212">
        <f>SUM(T160:T161)</f>
        <v>2.8356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3" t="s">
        <v>85</v>
      </c>
      <c r="AT159" s="214" t="s">
        <v>74</v>
      </c>
      <c r="AU159" s="214" t="s">
        <v>83</v>
      </c>
      <c r="AY159" s="213" t="s">
        <v>127</v>
      </c>
      <c r="BK159" s="215">
        <f>SUM(BK160:BK161)</f>
        <v>0</v>
      </c>
    </row>
    <row r="160" spans="1:65" s="2" customFormat="1" ht="21.75" customHeight="1">
      <c r="A160" s="38"/>
      <c r="B160" s="39"/>
      <c r="C160" s="218" t="s">
        <v>301</v>
      </c>
      <c r="D160" s="218" t="s">
        <v>130</v>
      </c>
      <c r="E160" s="219" t="s">
        <v>302</v>
      </c>
      <c r="F160" s="220" t="s">
        <v>303</v>
      </c>
      <c r="G160" s="221" t="s">
        <v>208</v>
      </c>
      <c r="H160" s="222">
        <v>68</v>
      </c>
      <c r="I160" s="223"/>
      <c r="J160" s="224">
        <f>ROUND(I160*H160,2)</f>
        <v>0</v>
      </c>
      <c r="K160" s="220" t="s">
        <v>134</v>
      </c>
      <c r="L160" s="44"/>
      <c r="M160" s="225" t="s">
        <v>19</v>
      </c>
      <c r="N160" s="226" t="s">
        <v>46</v>
      </c>
      <c r="O160" s="84"/>
      <c r="P160" s="227">
        <f>O160*H160</f>
        <v>0</v>
      </c>
      <c r="Q160" s="227">
        <v>0</v>
      </c>
      <c r="R160" s="227">
        <f>Q160*H160</f>
        <v>0</v>
      </c>
      <c r="S160" s="227">
        <v>0.0417</v>
      </c>
      <c r="T160" s="228">
        <f>S160*H160</f>
        <v>2.8356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9" t="s">
        <v>178</v>
      </c>
      <c r="AT160" s="229" t="s">
        <v>130</v>
      </c>
      <c r="AU160" s="229" t="s">
        <v>85</v>
      </c>
      <c r="AY160" s="17" t="s">
        <v>127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7" t="s">
        <v>83</v>
      </c>
      <c r="BK160" s="230">
        <f>ROUND(I160*H160,2)</f>
        <v>0</v>
      </c>
      <c r="BL160" s="17" t="s">
        <v>178</v>
      </c>
      <c r="BM160" s="229" t="s">
        <v>304</v>
      </c>
    </row>
    <row r="161" spans="1:51" s="13" customFormat="1" ht="12">
      <c r="A161" s="13"/>
      <c r="B161" s="231"/>
      <c r="C161" s="232"/>
      <c r="D161" s="233" t="s">
        <v>137</v>
      </c>
      <c r="E161" s="234" t="s">
        <v>19</v>
      </c>
      <c r="F161" s="235" t="s">
        <v>305</v>
      </c>
      <c r="G161" s="232"/>
      <c r="H161" s="236">
        <v>68</v>
      </c>
      <c r="I161" s="237"/>
      <c r="J161" s="232"/>
      <c r="K161" s="232"/>
      <c r="L161" s="238"/>
      <c r="M161" s="253"/>
      <c r="N161" s="254"/>
      <c r="O161" s="254"/>
      <c r="P161" s="254"/>
      <c r="Q161" s="254"/>
      <c r="R161" s="254"/>
      <c r="S161" s="254"/>
      <c r="T161" s="25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2" t="s">
        <v>137</v>
      </c>
      <c r="AU161" s="242" t="s">
        <v>85</v>
      </c>
      <c r="AV161" s="13" t="s">
        <v>85</v>
      </c>
      <c r="AW161" s="13" t="s">
        <v>36</v>
      </c>
      <c r="AX161" s="13" t="s">
        <v>83</v>
      </c>
      <c r="AY161" s="242" t="s">
        <v>127</v>
      </c>
    </row>
    <row r="162" spans="1:31" s="2" customFormat="1" ht="6.95" customHeight="1">
      <c r="A162" s="38"/>
      <c r="B162" s="59"/>
      <c r="C162" s="60"/>
      <c r="D162" s="60"/>
      <c r="E162" s="60"/>
      <c r="F162" s="60"/>
      <c r="G162" s="60"/>
      <c r="H162" s="60"/>
      <c r="I162" s="166"/>
      <c r="J162" s="60"/>
      <c r="K162" s="60"/>
      <c r="L162" s="44"/>
      <c r="M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</row>
  </sheetData>
  <sheetProtection password="CC35" sheet="1" objects="1" scenarios="1" formatColumns="0" formatRows="0" autoFilter="0"/>
  <autoFilter ref="C91:K161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0"/>
      <c r="AT3" s="17" t="s">
        <v>85</v>
      </c>
    </row>
    <row r="4" spans="2:46" s="1" customFormat="1" ht="24.95" customHeight="1">
      <c r="B4" s="20"/>
      <c r="D4" s="132" t="s">
        <v>92</v>
      </c>
      <c r="I4" s="128"/>
      <c r="L4" s="20"/>
      <c r="M4" s="133" t="s">
        <v>10</v>
      </c>
      <c r="AT4" s="17" t="s">
        <v>4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4" t="s">
        <v>16</v>
      </c>
      <c r="I6" s="128"/>
      <c r="L6" s="20"/>
    </row>
    <row r="7" spans="2:12" s="1" customFormat="1" ht="16.5" customHeight="1">
      <c r="B7" s="20"/>
      <c r="E7" s="135" t="str">
        <f>'Rekapitulace stavby'!K6</f>
        <v>Sanace tepelné izolace podkroví</v>
      </c>
      <c r="F7" s="134"/>
      <c r="G7" s="134"/>
      <c r="H7" s="134"/>
      <c r="I7" s="128"/>
      <c r="L7" s="20"/>
    </row>
    <row r="8" spans="1:31" s="2" customFormat="1" ht="12" customHeight="1">
      <c r="A8" s="38"/>
      <c r="B8" s="44"/>
      <c r="C8" s="38"/>
      <c r="D8" s="134" t="s">
        <v>93</v>
      </c>
      <c r="E8" s="38"/>
      <c r="F8" s="38"/>
      <c r="G8" s="38"/>
      <c r="H8" s="38"/>
      <c r="I8" s="136"/>
      <c r="J8" s="38"/>
      <c r="K8" s="38"/>
      <c r="L8" s="137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8" t="s">
        <v>306</v>
      </c>
      <c r="F9" s="38"/>
      <c r="G9" s="38"/>
      <c r="H9" s="38"/>
      <c r="I9" s="136"/>
      <c r="J9" s="38"/>
      <c r="K9" s="38"/>
      <c r="L9" s="137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6"/>
      <c r="J10" s="38"/>
      <c r="K10" s="38"/>
      <c r="L10" s="137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4" t="s">
        <v>18</v>
      </c>
      <c r="E11" s="38"/>
      <c r="F11" s="139" t="s">
        <v>19</v>
      </c>
      <c r="G11" s="38"/>
      <c r="H11" s="38"/>
      <c r="I11" s="140" t="s">
        <v>20</v>
      </c>
      <c r="J11" s="139" t="s">
        <v>19</v>
      </c>
      <c r="K11" s="38"/>
      <c r="L11" s="13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4" t="s">
        <v>21</v>
      </c>
      <c r="E12" s="38"/>
      <c r="F12" s="139" t="s">
        <v>22</v>
      </c>
      <c r="G12" s="38"/>
      <c r="H12" s="38"/>
      <c r="I12" s="140" t="s">
        <v>23</v>
      </c>
      <c r="J12" s="141" t="str">
        <f>'Rekapitulace stavby'!AN8</f>
        <v>19. 5. 2020</v>
      </c>
      <c r="K12" s="38"/>
      <c r="L12" s="137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6"/>
      <c r="J13" s="38"/>
      <c r="K13" s="38"/>
      <c r="L13" s="137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4" t="s">
        <v>25</v>
      </c>
      <c r="E14" s="38"/>
      <c r="F14" s="38"/>
      <c r="G14" s="38"/>
      <c r="H14" s="38"/>
      <c r="I14" s="140" t="s">
        <v>26</v>
      </c>
      <c r="J14" s="139" t="s">
        <v>27</v>
      </c>
      <c r="K14" s="38"/>
      <c r="L14" s="137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">
        <v>28</v>
      </c>
      <c r="F15" s="38"/>
      <c r="G15" s="38"/>
      <c r="H15" s="38"/>
      <c r="I15" s="140" t="s">
        <v>29</v>
      </c>
      <c r="J15" s="139" t="s">
        <v>30</v>
      </c>
      <c r="K15" s="38"/>
      <c r="L15" s="137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6"/>
      <c r="J16" s="38"/>
      <c r="K16" s="38"/>
      <c r="L16" s="137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4" t="s">
        <v>31</v>
      </c>
      <c r="E17" s="38"/>
      <c r="F17" s="38"/>
      <c r="G17" s="38"/>
      <c r="H17" s="38"/>
      <c r="I17" s="140" t="s">
        <v>26</v>
      </c>
      <c r="J17" s="33" t="str">
        <f>'Rekapitulace stavby'!AN13</f>
        <v>Vyplň údaj</v>
      </c>
      <c r="K17" s="38"/>
      <c r="L17" s="13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40" t="s">
        <v>29</v>
      </c>
      <c r="J18" s="33" t="str">
        <f>'Rekapitulace stavby'!AN14</f>
        <v>Vyplň údaj</v>
      </c>
      <c r="K18" s="38"/>
      <c r="L18" s="13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6"/>
      <c r="J19" s="38"/>
      <c r="K19" s="38"/>
      <c r="L19" s="137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4" t="s">
        <v>33</v>
      </c>
      <c r="E20" s="38"/>
      <c r="F20" s="38"/>
      <c r="G20" s="38"/>
      <c r="H20" s="38"/>
      <c r="I20" s="140" t="s">
        <v>26</v>
      </c>
      <c r="J20" s="139" t="s">
        <v>34</v>
      </c>
      <c r="K20" s="38"/>
      <c r="L20" s="137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">
        <v>35</v>
      </c>
      <c r="F21" s="38"/>
      <c r="G21" s="38"/>
      <c r="H21" s="38"/>
      <c r="I21" s="140" t="s">
        <v>29</v>
      </c>
      <c r="J21" s="139" t="s">
        <v>19</v>
      </c>
      <c r="K21" s="38"/>
      <c r="L21" s="137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6"/>
      <c r="J22" s="38"/>
      <c r="K22" s="38"/>
      <c r="L22" s="137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4" t="s">
        <v>37</v>
      </c>
      <c r="E23" s="38"/>
      <c r="F23" s="38"/>
      <c r="G23" s="38"/>
      <c r="H23" s="38"/>
      <c r="I23" s="140" t="s">
        <v>26</v>
      </c>
      <c r="J23" s="139" t="s">
        <v>19</v>
      </c>
      <c r="K23" s="38"/>
      <c r="L23" s="13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">
        <v>38</v>
      </c>
      <c r="F24" s="38"/>
      <c r="G24" s="38"/>
      <c r="H24" s="38"/>
      <c r="I24" s="140" t="s">
        <v>29</v>
      </c>
      <c r="J24" s="139" t="s">
        <v>19</v>
      </c>
      <c r="K24" s="38"/>
      <c r="L24" s="13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6"/>
      <c r="J25" s="38"/>
      <c r="K25" s="38"/>
      <c r="L25" s="13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4" t="s">
        <v>39</v>
      </c>
      <c r="E26" s="38"/>
      <c r="F26" s="38"/>
      <c r="G26" s="38"/>
      <c r="H26" s="38"/>
      <c r="I26" s="136"/>
      <c r="J26" s="38"/>
      <c r="K26" s="38"/>
      <c r="L26" s="13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2"/>
      <c r="B27" s="143"/>
      <c r="C27" s="142"/>
      <c r="D27" s="142"/>
      <c r="E27" s="144" t="s">
        <v>19</v>
      </c>
      <c r="F27" s="144"/>
      <c r="G27" s="144"/>
      <c r="H27" s="144"/>
      <c r="I27" s="145"/>
      <c r="J27" s="142"/>
      <c r="K27" s="142"/>
      <c r="L27" s="146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6"/>
      <c r="J28" s="38"/>
      <c r="K28" s="38"/>
      <c r="L28" s="13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7"/>
      <c r="E29" s="147"/>
      <c r="F29" s="147"/>
      <c r="G29" s="147"/>
      <c r="H29" s="147"/>
      <c r="I29" s="148"/>
      <c r="J29" s="147"/>
      <c r="K29" s="147"/>
      <c r="L29" s="137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9" t="s">
        <v>41</v>
      </c>
      <c r="E30" s="38"/>
      <c r="F30" s="38"/>
      <c r="G30" s="38"/>
      <c r="H30" s="38"/>
      <c r="I30" s="136"/>
      <c r="J30" s="150">
        <f>ROUND(J91,2)</f>
        <v>0</v>
      </c>
      <c r="K30" s="38"/>
      <c r="L30" s="137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7"/>
      <c r="E31" s="147"/>
      <c r="F31" s="147"/>
      <c r="G31" s="147"/>
      <c r="H31" s="147"/>
      <c r="I31" s="148"/>
      <c r="J31" s="147"/>
      <c r="K31" s="147"/>
      <c r="L31" s="13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1" t="s">
        <v>43</v>
      </c>
      <c r="G32" s="38"/>
      <c r="H32" s="38"/>
      <c r="I32" s="152" t="s">
        <v>42</v>
      </c>
      <c r="J32" s="151" t="s">
        <v>44</v>
      </c>
      <c r="K32" s="38"/>
      <c r="L32" s="13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45</v>
      </c>
      <c r="E33" s="134" t="s">
        <v>46</v>
      </c>
      <c r="F33" s="154">
        <f>ROUND((SUM(BE91:BE220)),2)</f>
        <v>0</v>
      </c>
      <c r="G33" s="38"/>
      <c r="H33" s="38"/>
      <c r="I33" s="155">
        <v>0.21</v>
      </c>
      <c r="J33" s="154">
        <f>ROUND(((SUM(BE91:BE220))*I33),2)</f>
        <v>0</v>
      </c>
      <c r="K33" s="38"/>
      <c r="L33" s="137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4" t="s">
        <v>47</v>
      </c>
      <c r="F34" s="154">
        <f>ROUND((SUM(BF91:BF220)),2)</f>
        <v>0</v>
      </c>
      <c r="G34" s="38"/>
      <c r="H34" s="38"/>
      <c r="I34" s="155">
        <v>0.15</v>
      </c>
      <c r="J34" s="154">
        <f>ROUND(((SUM(BF91:BF220))*I34),2)</f>
        <v>0</v>
      </c>
      <c r="K34" s="38"/>
      <c r="L34" s="137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4" t="s">
        <v>48</v>
      </c>
      <c r="F35" s="154">
        <f>ROUND((SUM(BG91:BG220)),2)</f>
        <v>0</v>
      </c>
      <c r="G35" s="38"/>
      <c r="H35" s="38"/>
      <c r="I35" s="155">
        <v>0.21</v>
      </c>
      <c r="J35" s="154">
        <f>0</f>
        <v>0</v>
      </c>
      <c r="K35" s="38"/>
      <c r="L35" s="137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4" t="s">
        <v>49</v>
      </c>
      <c r="F36" s="154">
        <f>ROUND((SUM(BH91:BH220)),2)</f>
        <v>0</v>
      </c>
      <c r="G36" s="38"/>
      <c r="H36" s="38"/>
      <c r="I36" s="155">
        <v>0.15</v>
      </c>
      <c r="J36" s="154">
        <f>0</f>
        <v>0</v>
      </c>
      <c r="K36" s="38"/>
      <c r="L36" s="137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4" t="s">
        <v>50</v>
      </c>
      <c r="F37" s="154">
        <f>ROUND((SUM(BI91:BI220)),2)</f>
        <v>0</v>
      </c>
      <c r="G37" s="38"/>
      <c r="H37" s="38"/>
      <c r="I37" s="155">
        <v>0</v>
      </c>
      <c r="J37" s="154">
        <f>0</f>
        <v>0</v>
      </c>
      <c r="K37" s="38"/>
      <c r="L37" s="137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6"/>
      <c r="J38" s="38"/>
      <c r="K38" s="38"/>
      <c r="L38" s="137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51</v>
      </c>
      <c r="E39" s="158"/>
      <c r="F39" s="158"/>
      <c r="G39" s="159" t="s">
        <v>52</v>
      </c>
      <c r="H39" s="160" t="s">
        <v>53</v>
      </c>
      <c r="I39" s="161"/>
      <c r="J39" s="162">
        <f>SUM(J30:J37)</f>
        <v>0</v>
      </c>
      <c r="K39" s="163"/>
      <c r="L39" s="137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137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 hidden="1">
      <c r="A44" s="38"/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137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95</v>
      </c>
      <c r="D45" s="40"/>
      <c r="E45" s="40"/>
      <c r="F45" s="40"/>
      <c r="G45" s="40"/>
      <c r="H45" s="40"/>
      <c r="I45" s="136"/>
      <c r="J45" s="40"/>
      <c r="K45" s="40"/>
      <c r="L45" s="137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13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136"/>
      <c r="J47" s="40"/>
      <c r="K47" s="40"/>
      <c r="L47" s="13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 hidden="1">
      <c r="A48" s="38"/>
      <c r="B48" s="39"/>
      <c r="C48" s="40"/>
      <c r="D48" s="40"/>
      <c r="E48" s="170" t="str">
        <f>E7</f>
        <v>Sanace tepelné izolace podkroví</v>
      </c>
      <c r="F48" s="32"/>
      <c r="G48" s="32"/>
      <c r="H48" s="32"/>
      <c r="I48" s="136"/>
      <c r="J48" s="40"/>
      <c r="K48" s="40"/>
      <c r="L48" s="13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93</v>
      </c>
      <c r="D49" s="40"/>
      <c r="E49" s="40"/>
      <c r="F49" s="40"/>
      <c r="G49" s="40"/>
      <c r="H49" s="40"/>
      <c r="I49" s="136"/>
      <c r="J49" s="40"/>
      <c r="K49" s="40"/>
      <c r="L49" s="13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69" t="str">
        <f>E9</f>
        <v>B - Nové konstrukce</v>
      </c>
      <c r="F50" s="40"/>
      <c r="G50" s="40"/>
      <c r="H50" s="40"/>
      <c r="I50" s="136"/>
      <c r="J50" s="40"/>
      <c r="K50" s="40"/>
      <c r="L50" s="13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137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>Klatovská 200 G, 301 00 Plzeň</v>
      </c>
      <c r="G52" s="40"/>
      <c r="H52" s="40"/>
      <c r="I52" s="140" t="s">
        <v>23</v>
      </c>
      <c r="J52" s="72" t="str">
        <f>IF(J12="","",J12)</f>
        <v>19. 5. 2020</v>
      </c>
      <c r="K52" s="40"/>
      <c r="L52" s="137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137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40.05" customHeight="1" hidden="1">
      <c r="A54" s="38"/>
      <c r="B54" s="39"/>
      <c r="C54" s="32" t="s">
        <v>25</v>
      </c>
      <c r="D54" s="40"/>
      <c r="E54" s="40"/>
      <c r="F54" s="27" t="str">
        <f>E15</f>
        <v>Střední škola informatiky a finančních služeb</v>
      </c>
      <c r="G54" s="40"/>
      <c r="H54" s="40"/>
      <c r="I54" s="140" t="s">
        <v>33</v>
      </c>
      <c r="J54" s="36" t="str">
        <f>E21</f>
        <v>Planteam, Na Výsluní 630, Líně - Sulkov</v>
      </c>
      <c r="K54" s="40"/>
      <c r="L54" s="137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 hidden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0" t="s">
        <v>37</v>
      </c>
      <c r="J55" s="36" t="str">
        <f>E24</f>
        <v>Ing. Irena Potužáková</v>
      </c>
      <c r="K55" s="40"/>
      <c r="L55" s="137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137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71" t="s">
        <v>96</v>
      </c>
      <c r="D57" s="172"/>
      <c r="E57" s="172"/>
      <c r="F57" s="172"/>
      <c r="G57" s="172"/>
      <c r="H57" s="172"/>
      <c r="I57" s="173"/>
      <c r="J57" s="174" t="s">
        <v>97</v>
      </c>
      <c r="K57" s="172"/>
      <c r="L57" s="137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137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75" t="s">
        <v>73</v>
      </c>
      <c r="D59" s="40"/>
      <c r="E59" s="40"/>
      <c r="F59" s="40"/>
      <c r="G59" s="40"/>
      <c r="H59" s="40"/>
      <c r="I59" s="136"/>
      <c r="J59" s="102">
        <f>J91</f>
        <v>0</v>
      </c>
      <c r="K59" s="40"/>
      <c r="L59" s="13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98</v>
      </c>
    </row>
    <row r="60" spans="1:31" s="9" customFormat="1" ht="24.95" customHeight="1" hidden="1">
      <c r="A60" s="9"/>
      <c r="B60" s="176"/>
      <c r="C60" s="177"/>
      <c r="D60" s="178" t="s">
        <v>99</v>
      </c>
      <c r="E60" s="179"/>
      <c r="F60" s="179"/>
      <c r="G60" s="179"/>
      <c r="H60" s="179"/>
      <c r="I60" s="180"/>
      <c r="J60" s="181">
        <f>J92</f>
        <v>0</v>
      </c>
      <c r="K60" s="177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83"/>
      <c r="C61" s="184"/>
      <c r="D61" s="185" t="s">
        <v>307</v>
      </c>
      <c r="E61" s="186"/>
      <c r="F61" s="186"/>
      <c r="G61" s="186"/>
      <c r="H61" s="186"/>
      <c r="I61" s="187"/>
      <c r="J61" s="188">
        <f>J93</f>
        <v>0</v>
      </c>
      <c r="K61" s="184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 hidden="1">
      <c r="A62" s="10"/>
      <c r="B62" s="183"/>
      <c r="C62" s="184"/>
      <c r="D62" s="185" t="s">
        <v>102</v>
      </c>
      <c r="E62" s="186"/>
      <c r="F62" s="186"/>
      <c r="G62" s="186"/>
      <c r="H62" s="186"/>
      <c r="I62" s="187"/>
      <c r="J62" s="188">
        <f>J99</f>
        <v>0</v>
      </c>
      <c r="K62" s="184"/>
      <c r="L62" s="18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 hidden="1">
      <c r="A63" s="9"/>
      <c r="B63" s="176"/>
      <c r="C63" s="177"/>
      <c r="D63" s="178" t="s">
        <v>103</v>
      </c>
      <c r="E63" s="179"/>
      <c r="F63" s="179"/>
      <c r="G63" s="179"/>
      <c r="H63" s="179"/>
      <c r="I63" s="180"/>
      <c r="J63" s="181">
        <f>J101</f>
        <v>0</v>
      </c>
      <c r="K63" s="177"/>
      <c r="L63" s="18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 hidden="1">
      <c r="A64" s="10"/>
      <c r="B64" s="183"/>
      <c r="C64" s="184"/>
      <c r="D64" s="185" t="s">
        <v>104</v>
      </c>
      <c r="E64" s="186"/>
      <c r="F64" s="186"/>
      <c r="G64" s="186"/>
      <c r="H64" s="186"/>
      <c r="I64" s="187"/>
      <c r="J64" s="188">
        <f>J102</f>
        <v>0</v>
      </c>
      <c r="K64" s="184"/>
      <c r="L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 hidden="1">
      <c r="A65" s="10"/>
      <c r="B65" s="183"/>
      <c r="C65" s="184"/>
      <c r="D65" s="185" t="s">
        <v>105</v>
      </c>
      <c r="E65" s="186"/>
      <c r="F65" s="186"/>
      <c r="G65" s="186"/>
      <c r="H65" s="186"/>
      <c r="I65" s="187"/>
      <c r="J65" s="188">
        <f>J128</f>
        <v>0</v>
      </c>
      <c r="K65" s="184"/>
      <c r="L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 hidden="1">
      <c r="A66" s="10"/>
      <c r="B66" s="183"/>
      <c r="C66" s="184"/>
      <c r="D66" s="185" t="s">
        <v>107</v>
      </c>
      <c r="E66" s="186"/>
      <c r="F66" s="186"/>
      <c r="G66" s="186"/>
      <c r="H66" s="186"/>
      <c r="I66" s="187"/>
      <c r="J66" s="188">
        <f>J136</f>
        <v>0</v>
      </c>
      <c r="K66" s="184"/>
      <c r="L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 hidden="1">
      <c r="A67" s="10"/>
      <c r="B67" s="183"/>
      <c r="C67" s="184"/>
      <c r="D67" s="185" t="s">
        <v>108</v>
      </c>
      <c r="E67" s="186"/>
      <c r="F67" s="186"/>
      <c r="G67" s="186"/>
      <c r="H67" s="186"/>
      <c r="I67" s="187"/>
      <c r="J67" s="188">
        <f>J138</f>
        <v>0</v>
      </c>
      <c r="K67" s="184"/>
      <c r="L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 hidden="1">
      <c r="A68" s="10"/>
      <c r="B68" s="183"/>
      <c r="C68" s="184"/>
      <c r="D68" s="185" t="s">
        <v>109</v>
      </c>
      <c r="E68" s="186"/>
      <c r="F68" s="186"/>
      <c r="G68" s="186"/>
      <c r="H68" s="186"/>
      <c r="I68" s="187"/>
      <c r="J68" s="188">
        <f>J170</f>
        <v>0</v>
      </c>
      <c r="K68" s="184"/>
      <c r="L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 hidden="1">
      <c r="A69" s="10"/>
      <c r="B69" s="183"/>
      <c r="C69" s="184"/>
      <c r="D69" s="185" t="s">
        <v>110</v>
      </c>
      <c r="E69" s="186"/>
      <c r="F69" s="186"/>
      <c r="G69" s="186"/>
      <c r="H69" s="186"/>
      <c r="I69" s="187"/>
      <c r="J69" s="188">
        <f>J178</f>
        <v>0</v>
      </c>
      <c r="K69" s="184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 hidden="1">
      <c r="A70" s="10"/>
      <c r="B70" s="183"/>
      <c r="C70" s="184"/>
      <c r="D70" s="185" t="s">
        <v>111</v>
      </c>
      <c r="E70" s="186"/>
      <c r="F70" s="186"/>
      <c r="G70" s="186"/>
      <c r="H70" s="186"/>
      <c r="I70" s="187"/>
      <c r="J70" s="188">
        <f>J197</f>
        <v>0</v>
      </c>
      <c r="K70" s="184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 hidden="1">
      <c r="A71" s="10"/>
      <c r="B71" s="183"/>
      <c r="C71" s="184"/>
      <c r="D71" s="185" t="s">
        <v>308</v>
      </c>
      <c r="E71" s="186"/>
      <c r="F71" s="186"/>
      <c r="G71" s="186"/>
      <c r="H71" s="186"/>
      <c r="I71" s="187"/>
      <c r="J71" s="188">
        <f>J202</f>
        <v>0</v>
      </c>
      <c r="K71" s="184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 hidden="1">
      <c r="A72" s="38"/>
      <c r="B72" s="39"/>
      <c r="C72" s="40"/>
      <c r="D72" s="40"/>
      <c r="E72" s="40"/>
      <c r="F72" s="40"/>
      <c r="G72" s="40"/>
      <c r="H72" s="40"/>
      <c r="I72" s="136"/>
      <c r="J72" s="40"/>
      <c r="K72" s="40"/>
      <c r="L72" s="137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 hidden="1">
      <c r="A73" s="38"/>
      <c r="B73" s="59"/>
      <c r="C73" s="60"/>
      <c r="D73" s="60"/>
      <c r="E73" s="60"/>
      <c r="F73" s="60"/>
      <c r="G73" s="60"/>
      <c r="H73" s="60"/>
      <c r="I73" s="166"/>
      <c r="J73" s="60"/>
      <c r="K73" s="60"/>
      <c r="L73" s="137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ht="12" hidden="1"/>
    <row r="75" ht="12" hidden="1"/>
    <row r="76" ht="12" hidden="1"/>
    <row r="77" spans="1:31" s="2" customFormat="1" ht="6.95" customHeight="1">
      <c r="A77" s="38"/>
      <c r="B77" s="61"/>
      <c r="C77" s="62"/>
      <c r="D77" s="62"/>
      <c r="E77" s="62"/>
      <c r="F77" s="62"/>
      <c r="G77" s="62"/>
      <c r="H77" s="62"/>
      <c r="I77" s="169"/>
      <c r="J77" s="62"/>
      <c r="K77" s="62"/>
      <c r="L77" s="137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4.95" customHeight="1">
      <c r="A78" s="38"/>
      <c r="B78" s="39"/>
      <c r="C78" s="23" t="s">
        <v>112</v>
      </c>
      <c r="D78" s="40"/>
      <c r="E78" s="40"/>
      <c r="F78" s="40"/>
      <c r="G78" s="40"/>
      <c r="H78" s="40"/>
      <c r="I78" s="136"/>
      <c r="J78" s="40"/>
      <c r="K78" s="40"/>
      <c r="L78" s="137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136"/>
      <c r="J79" s="40"/>
      <c r="K79" s="40"/>
      <c r="L79" s="137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16</v>
      </c>
      <c r="D80" s="40"/>
      <c r="E80" s="40"/>
      <c r="F80" s="40"/>
      <c r="G80" s="40"/>
      <c r="H80" s="40"/>
      <c r="I80" s="136"/>
      <c r="J80" s="40"/>
      <c r="K80" s="40"/>
      <c r="L80" s="137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170" t="str">
        <f>E7</f>
        <v>Sanace tepelné izolace podkroví</v>
      </c>
      <c r="F81" s="32"/>
      <c r="G81" s="32"/>
      <c r="H81" s="32"/>
      <c r="I81" s="136"/>
      <c r="J81" s="40"/>
      <c r="K81" s="40"/>
      <c r="L81" s="137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93</v>
      </c>
      <c r="D82" s="40"/>
      <c r="E82" s="40"/>
      <c r="F82" s="40"/>
      <c r="G82" s="40"/>
      <c r="H82" s="40"/>
      <c r="I82" s="136"/>
      <c r="J82" s="40"/>
      <c r="K82" s="40"/>
      <c r="L82" s="137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69" t="str">
        <f>E9</f>
        <v>B - Nové konstrukce</v>
      </c>
      <c r="F83" s="40"/>
      <c r="G83" s="40"/>
      <c r="H83" s="40"/>
      <c r="I83" s="136"/>
      <c r="J83" s="40"/>
      <c r="K83" s="40"/>
      <c r="L83" s="137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136"/>
      <c r="J84" s="40"/>
      <c r="K84" s="40"/>
      <c r="L84" s="137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F12</f>
        <v>Klatovská 200 G, 301 00 Plzeň</v>
      </c>
      <c r="G85" s="40"/>
      <c r="H85" s="40"/>
      <c r="I85" s="140" t="s">
        <v>23</v>
      </c>
      <c r="J85" s="72" t="str">
        <f>IF(J12="","",J12)</f>
        <v>19. 5. 2020</v>
      </c>
      <c r="K85" s="40"/>
      <c r="L85" s="137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136"/>
      <c r="J86" s="40"/>
      <c r="K86" s="40"/>
      <c r="L86" s="137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40.05" customHeight="1">
      <c r="A87" s="38"/>
      <c r="B87" s="39"/>
      <c r="C87" s="32" t="s">
        <v>25</v>
      </c>
      <c r="D87" s="40"/>
      <c r="E87" s="40"/>
      <c r="F87" s="27" t="str">
        <f>E15</f>
        <v>Střední škola informatiky a finančních služeb</v>
      </c>
      <c r="G87" s="40"/>
      <c r="H87" s="40"/>
      <c r="I87" s="140" t="s">
        <v>33</v>
      </c>
      <c r="J87" s="36" t="str">
        <f>E21</f>
        <v>Planteam, Na Výsluní 630, Líně - Sulkov</v>
      </c>
      <c r="K87" s="40"/>
      <c r="L87" s="137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25.65" customHeight="1">
      <c r="A88" s="38"/>
      <c r="B88" s="39"/>
      <c r="C88" s="32" t="s">
        <v>31</v>
      </c>
      <c r="D88" s="40"/>
      <c r="E88" s="40"/>
      <c r="F88" s="27" t="str">
        <f>IF(E18="","",E18)</f>
        <v>Vyplň údaj</v>
      </c>
      <c r="G88" s="40"/>
      <c r="H88" s="40"/>
      <c r="I88" s="140" t="s">
        <v>37</v>
      </c>
      <c r="J88" s="36" t="str">
        <f>E24</f>
        <v>Ing. Irena Potužáková</v>
      </c>
      <c r="K88" s="40"/>
      <c r="L88" s="137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136"/>
      <c r="J89" s="40"/>
      <c r="K89" s="40"/>
      <c r="L89" s="137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90"/>
      <c r="B90" s="191"/>
      <c r="C90" s="192" t="s">
        <v>113</v>
      </c>
      <c r="D90" s="193" t="s">
        <v>60</v>
      </c>
      <c r="E90" s="193" t="s">
        <v>56</v>
      </c>
      <c r="F90" s="193" t="s">
        <v>57</v>
      </c>
      <c r="G90" s="193" t="s">
        <v>114</v>
      </c>
      <c r="H90" s="193" t="s">
        <v>115</v>
      </c>
      <c r="I90" s="194" t="s">
        <v>116</v>
      </c>
      <c r="J90" s="193" t="s">
        <v>97</v>
      </c>
      <c r="K90" s="195" t="s">
        <v>117</v>
      </c>
      <c r="L90" s="196"/>
      <c r="M90" s="92" t="s">
        <v>19</v>
      </c>
      <c r="N90" s="93" t="s">
        <v>45</v>
      </c>
      <c r="O90" s="93" t="s">
        <v>118</v>
      </c>
      <c r="P90" s="93" t="s">
        <v>119</v>
      </c>
      <c r="Q90" s="93" t="s">
        <v>120</v>
      </c>
      <c r="R90" s="93" t="s">
        <v>121</v>
      </c>
      <c r="S90" s="93" t="s">
        <v>122</v>
      </c>
      <c r="T90" s="94" t="s">
        <v>123</v>
      </c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</row>
    <row r="91" spans="1:63" s="2" customFormat="1" ht="22.8" customHeight="1">
      <c r="A91" s="38"/>
      <c r="B91" s="39"/>
      <c r="C91" s="99" t="s">
        <v>124</v>
      </c>
      <c r="D91" s="40"/>
      <c r="E91" s="40"/>
      <c r="F91" s="40"/>
      <c r="G91" s="40"/>
      <c r="H91" s="40"/>
      <c r="I91" s="136"/>
      <c r="J91" s="197">
        <f>BK91</f>
        <v>0</v>
      </c>
      <c r="K91" s="40"/>
      <c r="L91" s="44"/>
      <c r="M91" s="95"/>
      <c r="N91" s="198"/>
      <c r="O91" s="96"/>
      <c r="P91" s="199">
        <f>P92+P101</f>
        <v>0</v>
      </c>
      <c r="Q91" s="96"/>
      <c r="R91" s="199">
        <f>R92+R101</f>
        <v>78.64086013000001</v>
      </c>
      <c r="S91" s="96"/>
      <c r="T91" s="200">
        <f>T92+T101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74</v>
      </c>
      <c r="AU91" s="17" t="s">
        <v>98</v>
      </c>
      <c r="BK91" s="201">
        <f>BK92+BK101</f>
        <v>0</v>
      </c>
    </row>
    <row r="92" spans="1:63" s="12" customFormat="1" ht="25.9" customHeight="1">
      <c r="A92" s="12"/>
      <c r="B92" s="202"/>
      <c r="C92" s="203"/>
      <c r="D92" s="204" t="s">
        <v>74</v>
      </c>
      <c r="E92" s="205" t="s">
        <v>125</v>
      </c>
      <c r="F92" s="205" t="s">
        <v>126</v>
      </c>
      <c r="G92" s="203"/>
      <c r="H92" s="203"/>
      <c r="I92" s="206"/>
      <c r="J92" s="207">
        <f>BK92</f>
        <v>0</v>
      </c>
      <c r="K92" s="203"/>
      <c r="L92" s="208"/>
      <c r="M92" s="209"/>
      <c r="N92" s="210"/>
      <c r="O92" s="210"/>
      <c r="P92" s="211">
        <f>P93+P99</f>
        <v>0</v>
      </c>
      <c r="Q92" s="210"/>
      <c r="R92" s="211">
        <f>R93+R99</f>
        <v>0.4337648</v>
      </c>
      <c r="S92" s="210"/>
      <c r="T92" s="212">
        <f>T93+T99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3" t="s">
        <v>83</v>
      </c>
      <c r="AT92" s="214" t="s">
        <v>74</v>
      </c>
      <c r="AU92" s="214" t="s">
        <v>75</v>
      </c>
      <c r="AY92" s="213" t="s">
        <v>127</v>
      </c>
      <c r="BK92" s="215">
        <f>BK93+BK99</f>
        <v>0</v>
      </c>
    </row>
    <row r="93" spans="1:63" s="12" customFormat="1" ht="22.8" customHeight="1">
      <c r="A93" s="12"/>
      <c r="B93" s="202"/>
      <c r="C93" s="203"/>
      <c r="D93" s="204" t="s">
        <v>74</v>
      </c>
      <c r="E93" s="216" t="s">
        <v>157</v>
      </c>
      <c r="F93" s="216" t="s">
        <v>309</v>
      </c>
      <c r="G93" s="203"/>
      <c r="H93" s="203"/>
      <c r="I93" s="206"/>
      <c r="J93" s="217">
        <f>BK93</f>
        <v>0</v>
      </c>
      <c r="K93" s="203"/>
      <c r="L93" s="208"/>
      <c r="M93" s="209"/>
      <c r="N93" s="210"/>
      <c r="O93" s="210"/>
      <c r="P93" s="211">
        <f>SUM(P94:P98)</f>
        <v>0</v>
      </c>
      <c r="Q93" s="210"/>
      <c r="R93" s="211">
        <f>SUM(R94:R98)</f>
        <v>0.4337648</v>
      </c>
      <c r="S93" s="210"/>
      <c r="T93" s="212">
        <f>SUM(T94:T98)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3" t="s">
        <v>83</v>
      </c>
      <c r="AT93" s="214" t="s">
        <v>74</v>
      </c>
      <c r="AU93" s="214" t="s">
        <v>83</v>
      </c>
      <c r="AY93" s="213" t="s">
        <v>127</v>
      </c>
      <c r="BK93" s="215">
        <f>SUM(BK94:BK98)</f>
        <v>0</v>
      </c>
    </row>
    <row r="94" spans="1:65" s="2" customFormat="1" ht="21.75" customHeight="1">
      <c r="A94" s="38"/>
      <c r="B94" s="39"/>
      <c r="C94" s="218" t="s">
        <v>83</v>
      </c>
      <c r="D94" s="218" t="s">
        <v>130</v>
      </c>
      <c r="E94" s="219" t="s">
        <v>310</v>
      </c>
      <c r="F94" s="220" t="s">
        <v>311</v>
      </c>
      <c r="G94" s="221" t="s">
        <v>213</v>
      </c>
      <c r="H94" s="222">
        <v>260.26</v>
      </c>
      <c r="I94" s="223"/>
      <c r="J94" s="224">
        <f>ROUND(I94*H94,2)</f>
        <v>0</v>
      </c>
      <c r="K94" s="220" t="s">
        <v>134</v>
      </c>
      <c r="L94" s="44"/>
      <c r="M94" s="225" t="s">
        <v>19</v>
      </c>
      <c r="N94" s="226" t="s">
        <v>46</v>
      </c>
      <c r="O94" s="84"/>
      <c r="P94" s="227">
        <f>O94*H94</f>
        <v>0</v>
      </c>
      <c r="Q94" s="227">
        <v>0.0015</v>
      </c>
      <c r="R94" s="227">
        <f>Q94*H94</f>
        <v>0.39039</v>
      </c>
      <c r="S94" s="227">
        <v>0</v>
      </c>
      <c r="T94" s="228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9" t="s">
        <v>135</v>
      </c>
      <c r="AT94" s="229" t="s">
        <v>130</v>
      </c>
      <c r="AU94" s="229" t="s">
        <v>85</v>
      </c>
      <c r="AY94" s="17" t="s">
        <v>127</v>
      </c>
      <c r="BE94" s="230">
        <f>IF(N94="základní",J94,0)</f>
        <v>0</v>
      </c>
      <c r="BF94" s="230">
        <f>IF(N94="snížená",J94,0)</f>
        <v>0</v>
      </c>
      <c r="BG94" s="230">
        <f>IF(N94="zákl. přenesená",J94,0)</f>
        <v>0</v>
      </c>
      <c r="BH94" s="230">
        <f>IF(N94="sníž. přenesená",J94,0)</f>
        <v>0</v>
      </c>
      <c r="BI94" s="230">
        <f>IF(N94="nulová",J94,0)</f>
        <v>0</v>
      </c>
      <c r="BJ94" s="17" t="s">
        <v>83</v>
      </c>
      <c r="BK94" s="230">
        <f>ROUND(I94*H94,2)</f>
        <v>0</v>
      </c>
      <c r="BL94" s="17" t="s">
        <v>135</v>
      </c>
      <c r="BM94" s="229" t="s">
        <v>312</v>
      </c>
    </row>
    <row r="95" spans="1:51" s="13" customFormat="1" ht="12">
      <c r="A95" s="13"/>
      <c r="B95" s="231"/>
      <c r="C95" s="232"/>
      <c r="D95" s="233" t="s">
        <v>137</v>
      </c>
      <c r="E95" s="234" t="s">
        <v>19</v>
      </c>
      <c r="F95" s="235" t="s">
        <v>313</v>
      </c>
      <c r="G95" s="232"/>
      <c r="H95" s="236">
        <v>246.96</v>
      </c>
      <c r="I95" s="237"/>
      <c r="J95" s="232"/>
      <c r="K95" s="232"/>
      <c r="L95" s="238"/>
      <c r="M95" s="239"/>
      <c r="N95" s="240"/>
      <c r="O95" s="240"/>
      <c r="P95" s="240"/>
      <c r="Q95" s="240"/>
      <c r="R95" s="240"/>
      <c r="S95" s="240"/>
      <c r="T95" s="241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2" t="s">
        <v>137</v>
      </c>
      <c r="AU95" s="242" t="s">
        <v>85</v>
      </c>
      <c r="AV95" s="13" t="s">
        <v>85</v>
      </c>
      <c r="AW95" s="13" t="s">
        <v>36</v>
      </c>
      <c r="AX95" s="13" t="s">
        <v>75</v>
      </c>
      <c r="AY95" s="242" t="s">
        <v>127</v>
      </c>
    </row>
    <row r="96" spans="1:51" s="13" customFormat="1" ht="12">
      <c r="A96" s="13"/>
      <c r="B96" s="231"/>
      <c r="C96" s="232"/>
      <c r="D96" s="233" t="s">
        <v>137</v>
      </c>
      <c r="E96" s="234" t="s">
        <v>19</v>
      </c>
      <c r="F96" s="235" t="s">
        <v>314</v>
      </c>
      <c r="G96" s="232"/>
      <c r="H96" s="236">
        <v>13.3</v>
      </c>
      <c r="I96" s="237"/>
      <c r="J96" s="232"/>
      <c r="K96" s="232"/>
      <c r="L96" s="238"/>
      <c r="M96" s="239"/>
      <c r="N96" s="240"/>
      <c r="O96" s="240"/>
      <c r="P96" s="240"/>
      <c r="Q96" s="240"/>
      <c r="R96" s="240"/>
      <c r="S96" s="240"/>
      <c r="T96" s="241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2" t="s">
        <v>137</v>
      </c>
      <c r="AU96" s="242" t="s">
        <v>85</v>
      </c>
      <c r="AV96" s="13" t="s">
        <v>85</v>
      </c>
      <c r="AW96" s="13" t="s">
        <v>36</v>
      </c>
      <c r="AX96" s="13" t="s">
        <v>75</v>
      </c>
      <c r="AY96" s="242" t="s">
        <v>127</v>
      </c>
    </row>
    <row r="97" spans="1:65" s="2" customFormat="1" ht="16.5" customHeight="1">
      <c r="A97" s="38"/>
      <c r="B97" s="39"/>
      <c r="C97" s="218" t="s">
        <v>85</v>
      </c>
      <c r="D97" s="218" t="s">
        <v>130</v>
      </c>
      <c r="E97" s="219" t="s">
        <v>315</v>
      </c>
      <c r="F97" s="220" t="s">
        <v>316</v>
      </c>
      <c r="G97" s="221" t="s">
        <v>133</v>
      </c>
      <c r="H97" s="222">
        <v>309.82</v>
      </c>
      <c r="I97" s="223"/>
      <c r="J97" s="224">
        <f>ROUND(I97*H97,2)</f>
        <v>0</v>
      </c>
      <c r="K97" s="220" t="s">
        <v>134</v>
      </c>
      <c r="L97" s="44"/>
      <c r="M97" s="225" t="s">
        <v>19</v>
      </c>
      <c r="N97" s="226" t="s">
        <v>46</v>
      </c>
      <c r="O97" s="84"/>
      <c r="P97" s="227">
        <f>O97*H97</f>
        <v>0</v>
      </c>
      <c r="Q97" s="227">
        <v>0.00014</v>
      </c>
      <c r="R97" s="227">
        <f>Q97*H97</f>
        <v>0.0433748</v>
      </c>
      <c r="S97" s="227">
        <v>0</v>
      </c>
      <c r="T97" s="228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9" t="s">
        <v>135</v>
      </c>
      <c r="AT97" s="229" t="s">
        <v>130</v>
      </c>
      <c r="AU97" s="229" t="s">
        <v>85</v>
      </c>
      <c r="AY97" s="17" t="s">
        <v>127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17" t="s">
        <v>83</v>
      </c>
      <c r="BK97" s="230">
        <f>ROUND(I97*H97,2)</f>
        <v>0</v>
      </c>
      <c r="BL97" s="17" t="s">
        <v>135</v>
      </c>
      <c r="BM97" s="229" t="s">
        <v>317</v>
      </c>
    </row>
    <row r="98" spans="1:51" s="13" customFormat="1" ht="12">
      <c r="A98" s="13"/>
      <c r="B98" s="231"/>
      <c r="C98" s="232"/>
      <c r="D98" s="233" t="s">
        <v>137</v>
      </c>
      <c r="E98" s="234" t="s">
        <v>19</v>
      </c>
      <c r="F98" s="235" t="s">
        <v>318</v>
      </c>
      <c r="G98" s="232"/>
      <c r="H98" s="236">
        <v>309.82</v>
      </c>
      <c r="I98" s="237"/>
      <c r="J98" s="232"/>
      <c r="K98" s="232"/>
      <c r="L98" s="238"/>
      <c r="M98" s="239"/>
      <c r="N98" s="240"/>
      <c r="O98" s="240"/>
      <c r="P98" s="240"/>
      <c r="Q98" s="240"/>
      <c r="R98" s="240"/>
      <c r="S98" s="240"/>
      <c r="T98" s="241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2" t="s">
        <v>137</v>
      </c>
      <c r="AU98" s="242" t="s">
        <v>85</v>
      </c>
      <c r="AV98" s="13" t="s">
        <v>85</v>
      </c>
      <c r="AW98" s="13" t="s">
        <v>36</v>
      </c>
      <c r="AX98" s="13" t="s">
        <v>83</v>
      </c>
      <c r="AY98" s="242" t="s">
        <v>127</v>
      </c>
    </row>
    <row r="99" spans="1:63" s="12" customFormat="1" ht="22.8" customHeight="1">
      <c r="A99" s="12"/>
      <c r="B99" s="202"/>
      <c r="C99" s="203"/>
      <c r="D99" s="204" t="s">
        <v>74</v>
      </c>
      <c r="E99" s="216" t="s">
        <v>166</v>
      </c>
      <c r="F99" s="216" t="s">
        <v>167</v>
      </c>
      <c r="G99" s="203"/>
      <c r="H99" s="203"/>
      <c r="I99" s="206"/>
      <c r="J99" s="217">
        <f>BK99</f>
        <v>0</v>
      </c>
      <c r="K99" s="203"/>
      <c r="L99" s="208"/>
      <c r="M99" s="209"/>
      <c r="N99" s="210"/>
      <c r="O99" s="210"/>
      <c r="P99" s="211">
        <f>P100</f>
        <v>0</v>
      </c>
      <c r="Q99" s="210"/>
      <c r="R99" s="211">
        <f>R100</f>
        <v>0</v>
      </c>
      <c r="S99" s="210"/>
      <c r="T99" s="212">
        <f>T100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3" t="s">
        <v>83</v>
      </c>
      <c r="AT99" s="214" t="s">
        <v>74</v>
      </c>
      <c r="AU99" s="214" t="s">
        <v>83</v>
      </c>
      <c r="AY99" s="213" t="s">
        <v>127</v>
      </c>
      <c r="BK99" s="215">
        <f>BK100</f>
        <v>0</v>
      </c>
    </row>
    <row r="100" spans="1:65" s="2" customFormat="1" ht="44.25" customHeight="1">
      <c r="A100" s="38"/>
      <c r="B100" s="39"/>
      <c r="C100" s="218" t="s">
        <v>145</v>
      </c>
      <c r="D100" s="218" t="s">
        <v>130</v>
      </c>
      <c r="E100" s="219" t="s">
        <v>169</v>
      </c>
      <c r="F100" s="220" t="s">
        <v>170</v>
      </c>
      <c r="G100" s="221" t="s">
        <v>143</v>
      </c>
      <c r="H100" s="222">
        <v>0.434</v>
      </c>
      <c r="I100" s="223"/>
      <c r="J100" s="224">
        <f>ROUND(I100*H100,2)</f>
        <v>0</v>
      </c>
      <c r="K100" s="220" t="s">
        <v>134</v>
      </c>
      <c r="L100" s="44"/>
      <c r="M100" s="225" t="s">
        <v>19</v>
      </c>
      <c r="N100" s="226" t="s">
        <v>46</v>
      </c>
      <c r="O100" s="84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9" t="s">
        <v>135</v>
      </c>
      <c r="AT100" s="229" t="s">
        <v>130</v>
      </c>
      <c r="AU100" s="229" t="s">
        <v>85</v>
      </c>
      <c r="AY100" s="17" t="s">
        <v>127</v>
      </c>
      <c r="BE100" s="230">
        <f>IF(N100="základní",J100,0)</f>
        <v>0</v>
      </c>
      <c r="BF100" s="230">
        <f>IF(N100="snížená",J100,0)</f>
        <v>0</v>
      </c>
      <c r="BG100" s="230">
        <f>IF(N100="zákl. přenesená",J100,0)</f>
        <v>0</v>
      </c>
      <c r="BH100" s="230">
        <f>IF(N100="sníž. přenesená",J100,0)</f>
        <v>0</v>
      </c>
      <c r="BI100" s="230">
        <f>IF(N100="nulová",J100,0)</f>
        <v>0</v>
      </c>
      <c r="BJ100" s="17" t="s">
        <v>83</v>
      </c>
      <c r="BK100" s="230">
        <f>ROUND(I100*H100,2)</f>
        <v>0</v>
      </c>
      <c r="BL100" s="17" t="s">
        <v>135</v>
      </c>
      <c r="BM100" s="229" t="s">
        <v>319</v>
      </c>
    </row>
    <row r="101" spans="1:63" s="12" customFormat="1" ht="25.9" customHeight="1">
      <c r="A101" s="12"/>
      <c r="B101" s="202"/>
      <c r="C101" s="203"/>
      <c r="D101" s="204" t="s">
        <v>74</v>
      </c>
      <c r="E101" s="205" t="s">
        <v>172</v>
      </c>
      <c r="F101" s="205" t="s">
        <v>173</v>
      </c>
      <c r="G101" s="203"/>
      <c r="H101" s="203"/>
      <c r="I101" s="206"/>
      <c r="J101" s="207">
        <f>BK101</f>
        <v>0</v>
      </c>
      <c r="K101" s="203"/>
      <c r="L101" s="208"/>
      <c r="M101" s="209"/>
      <c r="N101" s="210"/>
      <c r="O101" s="210"/>
      <c r="P101" s="211">
        <f>P102+P128+P136+P138+P170+P178+P197+P202</f>
        <v>0</v>
      </c>
      <c r="Q101" s="210"/>
      <c r="R101" s="211">
        <f>R102+R128+R136+R138+R170+R178+R197+R202</f>
        <v>78.20709533</v>
      </c>
      <c r="S101" s="210"/>
      <c r="T101" s="212">
        <f>T102+T128+T136+T138+T170+T178+T197+T202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3" t="s">
        <v>85</v>
      </c>
      <c r="AT101" s="214" t="s">
        <v>74</v>
      </c>
      <c r="AU101" s="214" t="s">
        <v>75</v>
      </c>
      <c r="AY101" s="213" t="s">
        <v>127</v>
      </c>
      <c r="BK101" s="215">
        <f>BK102+BK128+BK136+BK138+BK170+BK178+BK197+BK202</f>
        <v>0</v>
      </c>
    </row>
    <row r="102" spans="1:63" s="12" customFormat="1" ht="22.8" customHeight="1">
      <c r="A102" s="12"/>
      <c r="B102" s="202"/>
      <c r="C102" s="203"/>
      <c r="D102" s="204" t="s">
        <v>74</v>
      </c>
      <c r="E102" s="216" t="s">
        <v>174</v>
      </c>
      <c r="F102" s="216" t="s">
        <v>175</v>
      </c>
      <c r="G102" s="203"/>
      <c r="H102" s="203"/>
      <c r="I102" s="206"/>
      <c r="J102" s="217">
        <f>BK102</f>
        <v>0</v>
      </c>
      <c r="K102" s="203"/>
      <c r="L102" s="208"/>
      <c r="M102" s="209"/>
      <c r="N102" s="210"/>
      <c r="O102" s="210"/>
      <c r="P102" s="211">
        <f>SUM(P103:P127)</f>
        <v>0</v>
      </c>
      <c r="Q102" s="210"/>
      <c r="R102" s="211">
        <f>SUM(R103:R127)</f>
        <v>18.989533259999998</v>
      </c>
      <c r="S102" s="210"/>
      <c r="T102" s="212">
        <f>SUM(T103:T127)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13" t="s">
        <v>85</v>
      </c>
      <c r="AT102" s="214" t="s">
        <v>74</v>
      </c>
      <c r="AU102" s="214" t="s">
        <v>83</v>
      </c>
      <c r="AY102" s="213" t="s">
        <v>127</v>
      </c>
      <c r="BK102" s="215">
        <f>SUM(BK103:BK127)</f>
        <v>0</v>
      </c>
    </row>
    <row r="103" spans="1:65" s="2" customFormat="1" ht="33" customHeight="1">
      <c r="A103" s="38"/>
      <c r="B103" s="39"/>
      <c r="C103" s="218" t="s">
        <v>135</v>
      </c>
      <c r="D103" s="218" t="s">
        <v>130</v>
      </c>
      <c r="E103" s="219" t="s">
        <v>320</v>
      </c>
      <c r="F103" s="220" t="s">
        <v>321</v>
      </c>
      <c r="G103" s="221" t="s">
        <v>133</v>
      </c>
      <c r="H103" s="222">
        <v>22</v>
      </c>
      <c r="I103" s="223"/>
      <c r="J103" s="224">
        <f>ROUND(I103*H103,2)</f>
        <v>0</v>
      </c>
      <c r="K103" s="220" t="s">
        <v>134</v>
      </c>
      <c r="L103" s="44"/>
      <c r="M103" s="225" t="s">
        <v>19</v>
      </c>
      <c r="N103" s="226" t="s">
        <v>46</v>
      </c>
      <c r="O103" s="84"/>
      <c r="P103" s="227">
        <f>O103*H103</f>
        <v>0</v>
      </c>
      <c r="Q103" s="227">
        <v>0</v>
      </c>
      <c r="R103" s="227">
        <f>Q103*H103</f>
        <v>0</v>
      </c>
      <c r="S103" s="227">
        <v>0</v>
      </c>
      <c r="T103" s="228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9" t="s">
        <v>178</v>
      </c>
      <c r="AT103" s="229" t="s">
        <v>130</v>
      </c>
      <c r="AU103" s="229" t="s">
        <v>85</v>
      </c>
      <c r="AY103" s="17" t="s">
        <v>127</v>
      </c>
      <c r="BE103" s="230">
        <f>IF(N103="základní",J103,0)</f>
        <v>0</v>
      </c>
      <c r="BF103" s="230">
        <f>IF(N103="snížená",J103,0)</f>
        <v>0</v>
      </c>
      <c r="BG103" s="230">
        <f>IF(N103="zákl. přenesená",J103,0)</f>
        <v>0</v>
      </c>
      <c r="BH103" s="230">
        <f>IF(N103="sníž. přenesená",J103,0)</f>
        <v>0</v>
      </c>
      <c r="BI103" s="230">
        <f>IF(N103="nulová",J103,0)</f>
        <v>0</v>
      </c>
      <c r="BJ103" s="17" t="s">
        <v>83</v>
      </c>
      <c r="BK103" s="230">
        <f>ROUND(I103*H103,2)</f>
        <v>0</v>
      </c>
      <c r="BL103" s="17" t="s">
        <v>178</v>
      </c>
      <c r="BM103" s="229" t="s">
        <v>322</v>
      </c>
    </row>
    <row r="104" spans="1:51" s="13" customFormat="1" ht="12">
      <c r="A104" s="13"/>
      <c r="B104" s="231"/>
      <c r="C104" s="232"/>
      <c r="D104" s="233" t="s">
        <v>137</v>
      </c>
      <c r="E104" s="234" t="s">
        <v>19</v>
      </c>
      <c r="F104" s="235" t="s">
        <v>323</v>
      </c>
      <c r="G104" s="232"/>
      <c r="H104" s="236">
        <v>22</v>
      </c>
      <c r="I104" s="237"/>
      <c r="J104" s="232"/>
      <c r="K104" s="232"/>
      <c r="L104" s="238"/>
      <c r="M104" s="239"/>
      <c r="N104" s="240"/>
      <c r="O104" s="240"/>
      <c r="P104" s="240"/>
      <c r="Q104" s="240"/>
      <c r="R104" s="240"/>
      <c r="S104" s="240"/>
      <c r="T104" s="241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2" t="s">
        <v>137</v>
      </c>
      <c r="AU104" s="242" t="s">
        <v>85</v>
      </c>
      <c r="AV104" s="13" t="s">
        <v>85</v>
      </c>
      <c r="AW104" s="13" t="s">
        <v>36</v>
      </c>
      <c r="AX104" s="13" t="s">
        <v>83</v>
      </c>
      <c r="AY104" s="242" t="s">
        <v>127</v>
      </c>
    </row>
    <row r="105" spans="1:65" s="2" customFormat="1" ht="16.5" customHeight="1">
      <c r="A105" s="38"/>
      <c r="B105" s="39"/>
      <c r="C105" s="256" t="s">
        <v>153</v>
      </c>
      <c r="D105" s="256" t="s">
        <v>324</v>
      </c>
      <c r="E105" s="257" t="s">
        <v>325</v>
      </c>
      <c r="F105" s="258" t="s">
        <v>326</v>
      </c>
      <c r="G105" s="259" t="s">
        <v>133</v>
      </c>
      <c r="H105" s="260">
        <v>22.44</v>
      </c>
      <c r="I105" s="261"/>
      <c r="J105" s="262">
        <f>ROUND(I105*H105,2)</f>
        <v>0</v>
      </c>
      <c r="K105" s="258" t="s">
        <v>134</v>
      </c>
      <c r="L105" s="263"/>
      <c r="M105" s="264" t="s">
        <v>19</v>
      </c>
      <c r="N105" s="265" t="s">
        <v>46</v>
      </c>
      <c r="O105" s="84"/>
      <c r="P105" s="227">
        <f>O105*H105</f>
        <v>0</v>
      </c>
      <c r="Q105" s="227">
        <v>0.00224</v>
      </c>
      <c r="R105" s="227">
        <f>Q105*H105</f>
        <v>0.0502656</v>
      </c>
      <c r="S105" s="227">
        <v>0</v>
      </c>
      <c r="T105" s="228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9" t="s">
        <v>295</v>
      </c>
      <c r="AT105" s="229" t="s">
        <v>324</v>
      </c>
      <c r="AU105" s="229" t="s">
        <v>85</v>
      </c>
      <c r="AY105" s="17" t="s">
        <v>127</v>
      </c>
      <c r="BE105" s="230">
        <f>IF(N105="základní",J105,0)</f>
        <v>0</v>
      </c>
      <c r="BF105" s="230">
        <f>IF(N105="snížená",J105,0)</f>
        <v>0</v>
      </c>
      <c r="BG105" s="230">
        <f>IF(N105="zákl. přenesená",J105,0)</f>
        <v>0</v>
      </c>
      <c r="BH105" s="230">
        <f>IF(N105="sníž. přenesená",J105,0)</f>
        <v>0</v>
      </c>
      <c r="BI105" s="230">
        <f>IF(N105="nulová",J105,0)</f>
        <v>0</v>
      </c>
      <c r="BJ105" s="17" t="s">
        <v>83</v>
      </c>
      <c r="BK105" s="230">
        <f>ROUND(I105*H105,2)</f>
        <v>0</v>
      </c>
      <c r="BL105" s="17" t="s">
        <v>178</v>
      </c>
      <c r="BM105" s="229" t="s">
        <v>327</v>
      </c>
    </row>
    <row r="106" spans="1:51" s="13" customFormat="1" ht="12">
      <c r="A106" s="13"/>
      <c r="B106" s="231"/>
      <c r="C106" s="232"/>
      <c r="D106" s="233" t="s">
        <v>137</v>
      </c>
      <c r="E106" s="232"/>
      <c r="F106" s="235" t="s">
        <v>328</v>
      </c>
      <c r="G106" s="232"/>
      <c r="H106" s="236">
        <v>22.44</v>
      </c>
      <c r="I106" s="237"/>
      <c r="J106" s="232"/>
      <c r="K106" s="232"/>
      <c r="L106" s="238"/>
      <c r="M106" s="239"/>
      <c r="N106" s="240"/>
      <c r="O106" s="240"/>
      <c r="P106" s="240"/>
      <c r="Q106" s="240"/>
      <c r="R106" s="240"/>
      <c r="S106" s="240"/>
      <c r="T106" s="241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2" t="s">
        <v>137</v>
      </c>
      <c r="AU106" s="242" t="s">
        <v>85</v>
      </c>
      <c r="AV106" s="13" t="s">
        <v>85</v>
      </c>
      <c r="AW106" s="13" t="s">
        <v>4</v>
      </c>
      <c r="AX106" s="13" t="s">
        <v>83</v>
      </c>
      <c r="AY106" s="242" t="s">
        <v>127</v>
      </c>
    </row>
    <row r="107" spans="1:65" s="2" customFormat="1" ht="33" customHeight="1">
      <c r="A107" s="38"/>
      <c r="B107" s="39"/>
      <c r="C107" s="218" t="s">
        <v>157</v>
      </c>
      <c r="D107" s="218" t="s">
        <v>130</v>
      </c>
      <c r="E107" s="219" t="s">
        <v>329</v>
      </c>
      <c r="F107" s="220" t="s">
        <v>330</v>
      </c>
      <c r="G107" s="221" t="s">
        <v>133</v>
      </c>
      <c r="H107" s="222">
        <v>310.322</v>
      </c>
      <c r="I107" s="223"/>
      <c r="J107" s="224">
        <f>ROUND(I107*H107,2)</f>
        <v>0</v>
      </c>
      <c r="K107" s="220" t="s">
        <v>134</v>
      </c>
      <c r="L107" s="44"/>
      <c r="M107" s="225" t="s">
        <v>19</v>
      </c>
      <c r="N107" s="226" t="s">
        <v>46</v>
      </c>
      <c r="O107" s="84"/>
      <c r="P107" s="227">
        <f>O107*H107</f>
        <v>0</v>
      </c>
      <c r="Q107" s="227">
        <v>0.0003</v>
      </c>
      <c r="R107" s="227">
        <f>Q107*H107</f>
        <v>0.09309659999999999</v>
      </c>
      <c r="S107" s="227">
        <v>0</v>
      </c>
      <c r="T107" s="228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9" t="s">
        <v>178</v>
      </c>
      <c r="AT107" s="229" t="s">
        <v>130</v>
      </c>
      <c r="AU107" s="229" t="s">
        <v>85</v>
      </c>
      <c r="AY107" s="17" t="s">
        <v>127</v>
      </c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17" t="s">
        <v>83</v>
      </c>
      <c r="BK107" s="230">
        <f>ROUND(I107*H107,2)</f>
        <v>0</v>
      </c>
      <c r="BL107" s="17" t="s">
        <v>178</v>
      </c>
      <c r="BM107" s="229" t="s">
        <v>331</v>
      </c>
    </row>
    <row r="108" spans="1:51" s="13" customFormat="1" ht="12">
      <c r="A108" s="13"/>
      <c r="B108" s="231"/>
      <c r="C108" s="232"/>
      <c r="D108" s="233" t="s">
        <v>137</v>
      </c>
      <c r="E108" s="234" t="s">
        <v>19</v>
      </c>
      <c r="F108" s="235" t="s">
        <v>186</v>
      </c>
      <c r="G108" s="232"/>
      <c r="H108" s="236">
        <v>153.34</v>
      </c>
      <c r="I108" s="237"/>
      <c r="J108" s="232"/>
      <c r="K108" s="232"/>
      <c r="L108" s="238"/>
      <c r="M108" s="239"/>
      <c r="N108" s="240"/>
      <c r="O108" s="240"/>
      <c r="P108" s="240"/>
      <c r="Q108" s="240"/>
      <c r="R108" s="240"/>
      <c r="S108" s="240"/>
      <c r="T108" s="24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2" t="s">
        <v>137</v>
      </c>
      <c r="AU108" s="242" t="s">
        <v>85</v>
      </c>
      <c r="AV108" s="13" t="s">
        <v>85</v>
      </c>
      <c r="AW108" s="13" t="s">
        <v>36</v>
      </c>
      <c r="AX108" s="13" t="s">
        <v>75</v>
      </c>
      <c r="AY108" s="242" t="s">
        <v>127</v>
      </c>
    </row>
    <row r="109" spans="1:51" s="13" customFormat="1" ht="12">
      <c r="A109" s="13"/>
      <c r="B109" s="231"/>
      <c r="C109" s="232"/>
      <c r="D109" s="233" t="s">
        <v>137</v>
      </c>
      <c r="E109" s="234" t="s">
        <v>19</v>
      </c>
      <c r="F109" s="235" t="s">
        <v>187</v>
      </c>
      <c r="G109" s="232"/>
      <c r="H109" s="236">
        <v>41.905</v>
      </c>
      <c r="I109" s="237"/>
      <c r="J109" s="232"/>
      <c r="K109" s="232"/>
      <c r="L109" s="238"/>
      <c r="M109" s="239"/>
      <c r="N109" s="240"/>
      <c r="O109" s="240"/>
      <c r="P109" s="240"/>
      <c r="Q109" s="240"/>
      <c r="R109" s="240"/>
      <c r="S109" s="240"/>
      <c r="T109" s="241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2" t="s">
        <v>137</v>
      </c>
      <c r="AU109" s="242" t="s">
        <v>85</v>
      </c>
      <c r="AV109" s="13" t="s">
        <v>85</v>
      </c>
      <c r="AW109" s="13" t="s">
        <v>36</v>
      </c>
      <c r="AX109" s="13" t="s">
        <v>75</v>
      </c>
      <c r="AY109" s="242" t="s">
        <v>127</v>
      </c>
    </row>
    <row r="110" spans="1:51" s="13" customFormat="1" ht="12">
      <c r="A110" s="13"/>
      <c r="B110" s="231"/>
      <c r="C110" s="232"/>
      <c r="D110" s="233" t="s">
        <v>137</v>
      </c>
      <c r="E110" s="234" t="s">
        <v>19</v>
      </c>
      <c r="F110" s="235" t="s">
        <v>188</v>
      </c>
      <c r="G110" s="232"/>
      <c r="H110" s="236">
        <v>100.3</v>
      </c>
      <c r="I110" s="237"/>
      <c r="J110" s="232"/>
      <c r="K110" s="232"/>
      <c r="L110" s="238"/>
      <c r="M110" s="239"/>
      <c r="N110" s="240"/>
      <c r="O110" s="240"/>
      <c r="P110" s="240"/>
      <c r="Q110" s="240"/>
      <c r="R110" s="240"/>
      <c r="S110" s="240"/>
      <c r="T110" s="241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2" t="s">
        <v>137</v>
      </c>
      <c r="AU110" s="242" t="s">
        <v>85</v>
      </c>
      <c r="AV110" s="13" t="s">
        <v>85</v>
      </c>
      <c r="AW110" s="13" t="s">
        <v>36</v>
      </c>
      <c r="AX110" s="13" t="s">
        <v>75</v>
      </c>
      <c r="AY110" s="242" t="s">
        <v>127</v>
      </c>
    </row>
    <row r="111" spans="1:51" s="13" customFormat="1" ht="12">
      <c r="A111" s="13"/>
      <c r="B111" s="231"/>
      <c r="C111" s="232"/>
      <c r="D111" s="233" t="s">
        <v>137</v>
      </c>
      <c r="E111" s="232"/>
      <c r="F111" s="235" t="s">
        <v>332</v>
      </c>
      <c r="G111" s="232"/>
      <c r="H111" s="236">
        <v>310.322</v>
      </c>
      <c r="I111" s="237"/>
      <c r="J111" s="232"/>
      <c r="K111" s="232"/>
      <c r="L111" s="238"/>
      <c r="M111" s="239"/>
      <c r="N111" s="240"/>
      <c r="O111" s="240"/>
      <c r="P111" s="240"/>
      <c r="Q111" s="240"/>
      <c r="R111" s="240"/>
      <c r="S111" s="240"/>
      <c r="T111" s="241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2" t="s">
        <v>137</v>
      </c>
      <c r="AU111" s="242" t="s">
        <v>85</v>
      </c>
      <c r="AV111" s="13" t="s">
        <v>85</v>
      </c>
      <c r="AW111" s="13" t="s">
        <v>4</v>
      </c>
      <c r="AX111" s="13" t="s">
        <v>83</v>
      </c>
      <c r="AY111" s="242" t="s">
        <v>127</v>
      </c>
    </row>
    <row r="112" spans="1:65" s="2" customFormat="1" ht="21.75" customHeight="1">
      <c r="A112" s="38"/>
      <c r="B112" s="39"/>
      <c r="C112" s="256" t="s">
        <v>162</v>
      </c>
      <c r="D112" s="256" t="s">
        <v>324</v>
      </c>
      <c r="E112" s="257" t="s">
        <v>333</v>
      </c>
      <c r="F112" s="258" t="s">
        <v>334</v>
      </c>
      <c r="G112" s="259" t="s">
        <v>133</v>
      </c>
      <c r="H112" s="260">
        <v>325.1</v>
      </c>
      <c r="I112" s="261"/>
      <c r="J112" s="262">
        <f>ROUND(I112*H112,2)</f>
        <v>0</v>
      </c>
      <c r="K112" s="258" t="s">
        <v>134</v>
      </c>
      <c r="L112" s="263"/>
      <c r="M112" s="264" t="s">
        <v>19</v>
      </c>
      <c r="N112" s="265" t="s">
        <v>46</v>
      </c>
      <c r="O112" s="84"/>
      <c r="P112" s="227">
        <f>O112*H112</f>
        <v>0</v>
      </c>
      <c r="Q112" s="227">
        <v>0.004</v>
      </c>
      <c r="R112" s="227">
        <f>Q112*H112</f>
        <v>1.3004000000000002</v>
      </c>
      <c r="S112" s="227">
        <v>0</v>
      </c>
      <c r="T112" s="228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9" t="s">
        <v>295</v>
      </c>
      <c r="AT112" s="229" t="s">
        <v>324</v>
      </c>
      <c r="AU112" s="229" t="s">
        <v>85</v>
      </c>
      <c r="AY112" s="17" t="s">
        <v>127</v>
      </c>
      <c r="BE112" s="230">
        <f>IF(N112="základní",J112,0)</f>
        <v>0</v>
      </c>
      <c r="BF112" s="230">
        <f>IF(N112="snížená",J112,0)</f>
        <v>0</v>
      </c>
      <c r="BG112" s="230">
        <f>IF(N112="zákl. přenesená",J112,0)</f>
        <v>0</v>
      </c>
      <c r="BH112" s="230">
        <f>IF(N112="sníž. přenesená",J112,0)</f>
        <v>0</v>
      </c>
      <c r="BI112" s="230">
        <f>IF(N112="nulová",J112,0)</f>
        <v>0</v>
      </c>
      <c r="BJ112" s="17" t="s">
        <v>83</v>
      </c>
      <c r="BK112" s="230">
        <f>ROUND(I112*H112,2)</f>
        <v>0</v>
      </c>
      <c r="BL112" s="17" t="s">
        <v>178</v>
      </c>
      <c r="BM112" s="229" t="s">
        <v>335</v>
      </c>
    </row>
    <row r="113" spans="1:51" s="13" customFormat="1" ht="12">
      <c r="A113" s="13"/>
      <c r="B113" s="231"/>
      <c r="C113" s="232"/>
      <c r="D113" s="233" t="s">
        <v>137</v>
      </c>
      <c r="E113" s="232"/>
      <c r="F113" s="235" t="s">
        <v>336</v>
      </c>
      <c r="G113" s="232"/>
      <c r="H113" s="236">
        <v>325.1</v>
      </c>
      <c r="I113" s="237"/>
      <c r="J113" s="232"/>
      <c r="K113" s="232"/>
      <c r="L113" s="238"/>
      <c r="M113" s="239"/>
      <c r="N113" s="240"/>
      <c r="O113" s="240"/>
      <c r="P113" s="240"/>
      <c r="Q113" s="240"/>
      <c r="R113" s="240"/>
      <c r="S113" s="240"/>
      <c r="T113" s="241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2" t="s">
        <v>137</v>
      </c>
      <c r="AU113" s="242" t="s">
        <v>85</v>
      </c>
      <c r="AV113" s="13" t="s">
        <v>85</v>
      </c>
      <c r="AW113" s="13" t="s">
        <v>4</v>
      </c>
      <c r="AX113" s="13" t="s">
        <v>83</v>
      </c>
      <c r="AY113" s="242" t="s">
        <v>127</v>
      </c>
    </row>
    <row r="114" spans="1:65" s="2" customFormat="1" ht="21.75" customHeight="1">
      <c r="A114" s="38"/>
      <c r="B114" s="39"/>
      <c r="C114" s="218" t="s">
        <v>168</v>
      </c>
      <c r="D114" s="218" t="s">
        <v>130</v>
      </c>
      <c r="E114" s="219" t="s">
        <v>337</v>
      </c>
      <c r="F114" s="220" t="s">
        <v>338</v>
      </c>
      <c r="G114" s="221" t="s">
        <v>133</v>
      </c>
      <c r="H114" s="222">
        <v>295.545</v>
      </c>
      <c r="I114" s="223"/>
      <c r="J114" s="224">
        <f>ROUND(I114*H114,2)</f>
        <v>0</v>
      </c>
      <c r="K114" s="220" t="s">
        <v>134</v>
      </c>
      <c r="L114" s="44"/>
      <c r="M114" s="225" t="s">
        <v>19</v>
      </c>
      <c r="N114" s="226" t="s">
        <v>46</v>
      </c>
      <c r="O114" s="84"/>
      <c r="P114" s="227">
        <f>O114*H114</f>
        <v>0</v>
      </c>
      <c r="Q114" s="227">
        <v>4E-05</v>
      </c>
      <c r="R114" s="227">
        <f>Q114*H114</f>
        <v>0.011821800000000002</v>
      </c>
      <c r="S114" s="227">
        <v>0</v>
      </c>
      <c r="T114" s="228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9" t="s">
        <v>178</v>
      </c>
      <c r="AT114" s="229" t="s">
        <v>130</v>
      </c>
      <c r="AU114" s="229" t="s">
        <v>85</v>
      </c>
      <c r="AY114" s="17" t="s">
        <v>127</v>
      </c>
      <c r="BE114" s="230">
        <f>IF(N114="základní",J114,0)</f>
        <v>0</v>
      </c>
      <c r="BF114" s="230">
        <f>IF(N114="snížená",J114,0)</f>
        <v>0</v>
      </c>
      <c r="BG114" s="230">
        <f>IF(N114="zákl. přenesená",J114,0)</f>
        <v>0</v>
      </c>
      <c r="BH114" s="230">
        <f>IF(N114="sníž. přenesená",J114,0)</f>
        <v>0</v>
      </c>
      <c r="BI114" s="230">
        <f>IF(N114="nulová",J114,0)</f>
        <v>0</v>
      </c>
      <c r="BJ114" s="17" t="s">
        <v>83</v>
      </c>
      <c r="BK114" s="230">
        <f>ROUND(I114*H114,2)</f>
        <v>0</v>
      </c>
      <c r="BL114" s="17" t="s">
        <v>178</v>
      </c>
      <c r="BM114" s="229" t="s">
        <v>339</v>
      </c>
    </row>
    <row r="115" spans="1:51" s="13" customFormat="1" ht="12">
      <c r="A115" s="13"/>
      <c r="B115" s="231"/>
      <c r="C115" s="232"/>
      <c r="D115" s="233" t="s">
        <v>137</v>
      </c>
      <c r="E115" s="234" t="s">
        <v>19</v>
      </c>
      <c r="F115" s="235" t="s">
        <v>186</v>
      </c>
      <c r="G115" s="232"/>
      <c r="H115" s="236">
        <v>153.34</v>
      </c>
      <c r="I115" s="237"/>
      <c r="J115" s="232"/>
      <c r="K115" s="232"/>
      <c r="L115" s="238"/>
      <c r="M115" s="239"/>
      <c r="N115" s="240"/>
      <c r="O115" s="240"/>
      <c r="P115" s="240"/>
      <c r="Q115" s="240"/>
      <c r="R115" s="240"/>
      <c r="S115" s="240"/>
      <c r="T115" s="24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2" t="s">
        <v>137</v>
      </c>
      <c r="AU115" s="242" t="s">
        <v>85</v>
      </c>
      <c r="AV115" s="13" t="s">
        <v>85</v>
      </c>
      <c r="AW115" s="13" t="s">
        <v>36</v>
      </c>
      <c r="AX115" s="13" t="s">
        <v>75</v>
      </c>
      <c r="AY115" s="242" t="s">
        <v>127</v>
      </c>
    </row>
    <row r="116" spans="1:51" s="13" customFormat="1" ht="12">
      <c r="A116" s="13"/>
      <c r="B116" s="231"/>
      <c r="C116" s="232"/>
      <c r="D116" s="233" t="s">
        <v>137</v>
      </c>
      <c r="E116" s="234" t="s">
        <v>19</v>
      </c>
      <c r="F116" s="235" t="s">
        <v>187</v>
      </c>
      <c r="G116" s="232"/>
      <c r="H116" s="236">
        <v>41.905</v>
      </c>
      <c r="I116" s="237"/>
      <c r="J116" s="232"/>
      <c r="K116" s="232"/>
      <c r="L116" s="238"/>
      <c r="M116" s="239"/>
      <c r="N116" s="240"/>
      <c r="O116" s="240"/>
      <c r="P116" s="240"/>
      <c r="Q116" s="240"/>
      <c r="R116" s="240"/>
      <c r="S116" s="240"/>
      <c r="T116" s="241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2" t="s">
        <v>137</v>
      </c>
      <c r="AU116" s="242" t="s">
        <v>85</v>
      </c>
      <c r="AV116" s="13" t="s">
        <v>85</v>
      </c>
      <c r="AW116" s="13" t="s">
        <v>36</v>
      </c>
      <c r="AX116" s="13" t="s">
        <v>75</v>
      </c>
      <c r="AY116" s="242" t="s">
        <v>127</v>
      </c>
    </row>
    <row r="117" spans="1:51" s="13" customFormat="1" ht="12">
      <c r="A117" s="13"/>
      <c r="B117" s="231"/>
      <c r="C117" s="232"/>
      <c r="D117" s="233" t="s">
        <v>137</v>
      </c>
      <c r="E117" s="234" t="s">
        <v>19</v>
      </c>
      <c r="F117" s="235" t="s">
        <v>188</v>
      </c>
      <c r="G117" s="232"/>
      <c r="H117" s="236">
        <v>100.3</v>
      </c>
      <c r="I117" s="237"/>
      <c r="J117" s="232"/>
      <c r="K117" s="232"/>
      <c r="L117" s="238"/>
      <c r="M117" s="239"/>
      <c r="N117" s="240"/>
      <c r="O117" s="240"/>
      <c r="P117" s="240"/>
      <c r="Q117" s="240"/>
      <c r="R117" s="240"/>
      <c r="S117" s="240"/>
      <c r="T117" s="241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2" t="s">
        <v>137</v>
      </c>
      <c r="AU117" s="242" t="s">
        <v>85</v>
      </c>
      <c r="AV117" s="13" t="s">
        <v>85</v>
      </c>
      <c r="AW117" s="13" t="s">
        <v>36</v>
      </c>
      <c r="AX117" s="13" t="s">
        <v>75</v>
      </c>
      <c r="AY117" s="242" t="s">
        <v>127</v>
      </c>
    </row>
    <row r="118" spans="1:65" s="2" customFormat="1" ht="21.75" customHeight="1">
      <c r="A118" s="38"/>
      <c r="B118" s="39"/>
      <c r="C118" s="256" t="s">
        <v>128</v>
      </c>
      <c r="D118" s="256" t="s">
        <v>324</v>
      </c>
      <c r="E118" s="257" t="s">
        <v>340</v>
      </c>
      <c r="F118" s="258" t="s">
        <v>341</v>
      </c>
      <c r="G118" s="259" t="s">
        <v>133</v>
      </c>
      <c r="H118" s="260">
        <v>384.209</v>
      </c>
      <c r="I118" s="261"/>
      <c r="J118" s="262">
        <f>ROUND(I118*H118,2)</f>
        <v>0</v>
      </c>
      <c r="K118" s="258" t="s">
        <v>134</v>
      </c>
      <c r="L118" s="263"/>
      <c r="M118" s="264" t="s">
        <v>19</v>
      </c>
      <c r="N118" s="265" t="s">
        <v>46</v>
      </c>
      <c r="O118" s="84"/>
      <c r="P118" s="227">
        <f>O118*H118</f>
        <v>0</v>
      </c>
      <c r="Q118" s="227">
        <v>0.00014</v>
      </c>
      <c r="R118" s="227">
        <f>Q118*H118</f>
        <v>0.05378926</v>
      </c>
      <c r="S118" s="227">
        <v>0</v>
      </c>
      <c r="T118" s="228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9" t="s">
        <v>295</v>
      </c>
      <c r="AT118" s="229" t="s">
        <v>324</v>
      </c>
      <c r="AU118" s="229" t="s">
        <v>85</v>
      </c>
      <c r="AY118" s="17" t="s">
        <v>127</v>
      </c>
      <c r="BE118" s="230">
        <f>IF(N118="základní",J118,0)</f>
        <v>0</v>
      </c>
      <c r="BF118" s="230">
        <f>IF(N118="snížená",J118,0)</f>
        <v>0</v>
      </c>
      <c r="BG118" s="230">
        <f>IF(N118="zákl. přenesená",J118,0)</f>
        <v>0</v>
      </c>
      <c r="BH118" s="230">
        <f>IF(N118="sníž. přenesená",J118,0)</f>
        <v>0</v>
      </c>
      <c r="BI118" s="230">
        <f>IF(N118="nulová",J118,0)</f>
        <v>0</v>
      </c>
      <c r="BJ118" s="17" t="s">
        <v>83</v>
      </c>
      <c r="BK118" s="230">
        <f>ROUND(I118*H118,2)</f>
        <v>0</v>
      </c>
      <c r="BL118" s="17" t="s">
        <v>178</v>
      </c>
      <c r="BM118" s="229" t="s">
        <v>342</v>
      </c>
    </row>
    <row r="119" spans="1:51" s="13" customFormat="1" ht="12">
      <c r="A119" s="13"/>
      <c r="B119" s="231"/>
      <c r="C119" s="232"/>
      <c r="D119" s="233" t="s">
        <v>137</v>
      </c>
      <c r="E119" s="232"/>
      <c r="F119" s="235" t="s">
        <v>343</v>
      </c>
      <c r="G119" s="232"/>
      <c r="H119" s="236">
        <v>384.209</v>
      </c>
      <c r="I119" s="237"/>
      <c r="J119" s="232"/>
      <c r="K119" s="232"/>
      <c r="L119" s="238"/>
      <c r="M119" s="239"/>
      <c r="N119" s="240"/>
      <c r="O119" s="240"/>
      <c r="P119" s="240"/>
      <c r="Q119" s="240"/>
      <c r="R119" s="240"/>
      <c r="S119" s="240"/>
      <c r="T119" s="241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2" t="s">
        <v>137</v>
      </c>
      <c r="AU119" s="242" t="s">
        <v>85</v>
      </c>
      <c r="AV119" s="13" t="s">
        <v>85</v>
      </c>
      <c r="AW119" s="13" t="s">
        <v>4</v>
      </c>
      <c r="AX119" s="13" t="s">
        <v>83</v>
      </c>
      <c r="AY119" s="242" t="s">
        <v>127</v>
      </c>
    </row>
    <row r="120" spans="1:65" s="2" customFormat="1" ht="33" customHeight="1">
      <c r="A120" s="38"/>
      <c r="B120" s="39"/>
      <c r="C120" s="218" t="s">
        <v>181</v>
      </c>
      <c r="D120" s="218" t="s">
        <v>130</v>
      </c>
      <c r="E120" s="219" t="s">
        <v>344</v>
      </c>
      <c r="F120" s="220" t="s">
        <v>345</v>
      </c>
      <c r="G120" s="221" t="s">
        <v>133</v>
      </c>
      <c r="H120" s="222">
        <v>971.12</v>
      </c>
      <c r="I120" s="223"/>
      <c r="J120" s="224">
        <f>ROUND(I120*H120,2)</f>
        <v>0</v>
      </c>
      <c r="K120" s="220" t="s">
        <v>134</v>
      </c>
      <c r="L120" s="44"/>
      <c r="M120" s="225" t="s">
        <v>19</v>
      </c>
      <c r="N120" s="226" t="s">
        <v>46</v>
      </c>
      <c r="O120" s="84"/>
      <c r="P120" s="227">
        <f>O120*H120</f>
        <v>0</v>
      </c>
      <c r="Q120" s="227">
        <v>0</v>
      </c>
      <c r="R120" s="227">
        <f>Q120*H120</f>
        <v>0</v>
      </c>
      <c r="S120" s="227">
        <v>0</v>
      </c>
      <c r="T120" s="228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9" t="s">
        <v>178</v>
      </c>
      <c r="AT120" s="229" t="s">
        <v>130</v>
      </c>
      <c r="AU120" s="229" t="s">
        <v>85</v>
      </c>
      <c r="AY120" s="17" t="s">
        <v>127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17" t="s">
        <v>83</v>
      </c>
      <c r="BK120" s="230">
        <f>ROUND(I120*H120,2)</f>
        <v>0</v>
      </c>
      <c r="BL120" s="17" t="s">
        <v>178</v>
      </c>
      <c r="BM120" s="229" t="s">
        <v>346</v>
      </c>
    </row>
    <row r="121" spans="1:51" s="13" customFormat="1" ht="12">
      <c r="A121" s="13"/>
      <c r="B121" s="231"/>
      <c r="C121" s="232"/>
      <c r="D121" s="233" t="s">
        <v>137</v>
      </c>
      <c r="E121" s="234" t="s">
        <v>19</v>
      </c>
      <c r="F121" s="235" t="s">
        <v>347</v>
      </c>
      <c r="G121" s="232"/>
      <c r="H121" s="236">
        <v>971.12</v>
      </c>
      <c r="I121" s="237"/>
      <c r="J121" s="232"/>
      <c r="K121" s="232"/>
      <c r="L121" s="238"/>
      <c r="M121" s="239"/>
      <c r="N121" s="240"/>
      <c r="O121" s="240"/>
      <c r="P121" s="240"/>
      <c r="Q121" s="240"/>
      <c r="R121" s="240"/>
      <c r="S121" s="240"/>
      <c r="T121" s="241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2" t="s">
        <v>137</v>
      </c>
      <c r="AU121" s="242" t="s">
        <v>85</v>
      </c>
      <c r="AV121" s="13" t="s">
        <v>85</v>
      </c>
      <c r="AW121" s="13" t="s">
        <v>36</v>
      </c>
      <c r="AX121" s="13" t="s">
        <v>83</v>
      </c>
      <c r="AY121" s="242" t="s">
        <v>127</v>
      </c>
    </row>
    <row r="122" spans="1:65" s="2" customFormat="1" ht="21.75" customHeight="1">
      <c r="A122" s="38"/>
      <c r="B122" s="39"/>
      <c r="C122" s="256" t="s">
        <v>189</v>
      </c>
      <c r="D122" s="256" t="s">
        <v>324</v>
      </c>
      <c r="E122" s="257" t="s">
        <v>348</v>
      </c>
      <c r="F122" s="258" t="s">
        <v>349</v>
      </c>
      <c r="G122" s="259" t="s">
        <v>133</v>
      </c>
      <c r="H122" s="260">
        <v>971.12</v>
      </c>
      <c r="I122" s="261"/>
      <c r="J122" s="262">
        <f>ROUND(I122*H122,2)</f>
        <v>0</v>
      </c>
      <c r="K122" s="258" t="s">
        <v>19</v>
      </c>
      <c r="L122" s="263"/>
      <c r="M122" s="264" t="s">
        <v>19</v>
      </c>
      <c r="N122" s="265" t="s">
        <v>46</v>
      </c>
      <c r="O122" s="84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9" t="s">
        <v>295</v>
      </c>
      <c r="AT122" s="229" t="s">
        <v>324</v>
      </c>
      <c r="AU122" s="229" t="s">
        <v>85</v>
      </c>
      <c r="AY122" s="17" t="s">
        <v>127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7" t="s">
        <v>83</v>
      </c>
      <c r="BK122" s="230">
        <f>ROUND(I122*H122,2)</f>
        <v>0</v>
      </c>
      <c r="BL122" s="17" t="s">
        <v>178</v>
      </c>
      <c r="BM122" s="229" t="s">
        <v>350</v>
      </c>
    </row>
    <row r="123" spans="1:51" s="13" customFormat="1" ht="12">
      <c r="A123" s="13"/>
      <c r="B123" s="231"/>
      <c r="C123" s="232"/>
      <c r="D123" s="233" t="s">
        <v>137</v>
      </c>
      <c r="E123" s="234" t="s">
        <v>19</v>
      </c>
      <c r="F123" s="235" t="s">
        <v>347</v>
      </c>
      <c r="G123" s="232"/>
      <c r="H123" s="236">
        <v>971.12</v>
      </c>
      <c r="I123" s="237"/>
      <c r="J123" s="232"/>
      <c r="K123" s="232"/>
      <c r="L123" s="238"/>
      <c r="M123" s="239"/>
      <c r="N123" s="240"/>
      <c r="O123" s="240"/>
      <c r="P123" s="240"/>
      <c r="Q123" s="240"/>
      <c r="R123" s="240"/>
      <c r="S123" s="240"/>
      <c r="T123" s="24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2" t="s">
        <v>137</v>
      </c>
      <c r="AU123" s="242" t="s">
        <v>85</v>
      </c>
      <c r="AV123" s="13" t="s">
        <v>85</v>
      </c>
      <c r="AW123" s="13" t="s">
        <v>36</v>
      </c>
      <c r="AX123" s="13" t="s">
        <v>83</v>
      </c>
      <c r="AY123" s="242" t="s">
        <v>127</v>
      </c>
    </row>
    <row r="124" spans="1:65" s="2" customFormat="1" ht="33" customHeight="1">
      <c r="A124" s="38"/>
      <c r="B124" s="39"/>
      <c r="C124" s="218" t="s">
        <v>194</v>
      </c>
      <c r="D124" s="218" t="s">
        <v>130</v>
      </c>
      <c r="E124" s="219" t="s">
        <v>351</v>
      </c>
      <c r="F124" s="220" t="s">
        <v>352</v>
      </c>
      <c r="G124" s="221" t="s">
        <v>133</v>
      </c>
      <c r="H124" s="222">
        <v>971.12</v>
      </c>
      <c r="I124" s="223"/>
      <c r="J124" s="224">
        <f>ROUND(I124*H124,2)</f>
        <v>0</v>
      </c>
      <c r="K124" s="220" t="s">
        <v>134</v>
      </c>
      <c r="L124" s="44"/>
      <c r="M124" s="225" t="s">
        <v>19</v>
      </c>
      <c r="N124" s="226" t="s">
        <v>46</v>
      </c>
      <c r="O124" s="84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178</v>
      </c>
      <c r="AT124" s="229" t="s">
        <v>130</v>
      </c>
      <c r="AU124" s="229" t="s">
        <v>85</v>
      </c>
      <c r="AY124" s="17" t="s">
        <v>127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83</v>
      </c>
      <c r="BK124" s="230">
        <f>ROUND(I124*H124,2)</f>
        <v>0</v>
      </c>
      <c r="BL124" s="17" t="s">
        <v>178</v>
      </c>
      <c r="BM124" s="229" t="s">
        <v>353</v>
      </c>
    </row>
    <row r="125" spans="1:51" s="13" customFormat="1" ht="12">
      <c r="A125" s="13"/>
      <c r="B125" s="231"/>
      <c r="C125" s="232"/>
      <c r="D125" s="233" t="s">
        <v>137</v>
      </c>
      <c r="E125" s="234" t="s">
        <v>19</v>
      </c>
      <c r="F125" s="235" t="s">
        <v>347</v>
      </c>
      <c r="G125" s="232"/>
      <c r="H125" s="236">
        <v>971.12</v>
      </c>
      <c r="I125" s="237"/>
      <c r="J125" s="232"/>
      <c r="K125" s="232"/>
      <c r="L125" s="238"/>
      <c r="M125" s="239"/>
      <c r="N125" s="240"/>
      <c r="O125" s="240"/>
      <c r="P125" s="240"/>
      <c r="Q125" s="240"/>
      <c r="R125" s="240"/>
      <c r="S125" s="240"/>
      <c r="T125" s="24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2" t="s">
        <v>137</v>
      </c>
      <c r="AU125" s="242" t="s">
        <v>85</v>
      </c>
      <c r="AV125" s="13" t="s">
        <v>85</v>
      </c>
      <c r="AW125" s="13" t="s">
        <v>36</v>
      </c>
      <c r="AX125" s="13" t="s">
        <v>83</v>
      </c>
      <c r="AY125" s="242" t="s">
        <v>127</v>
      </c>
    </row>
    <row r="126" spans="1:65" s="2" customFormat="1" ht="78" customHeight="1">
      <c r="A126" s="38"/>
      <c r="B126" s="39"/>
      <c r="C126" s="256" t="s">
        <v>198</v>
      </c>
      <c r="D126" s="256" t="s">
        <v>324</v>
      </c>
      <c r="E126" s="257" t="s">
        <v>354</v>
      </c>
      <c r="F126" s="258" t="s">
        <v>355</v>
      </c>
      <c r="G126" s="259" t="s">
        <v>133</v>
      </c>
      <c r="H126" s="260">
        <v>971.12</v>
      </c>
      <c r="I126" s="261"/>
      <c r="J126" s="262">
        <f>ROUND(I126*H126,2)</f>
        <v>0</v>
      </c>
      <c r="K126" s="258" t="s">
        <v>19</v>
      </c>
      <c r="L126" s="263"/>
      <c r="M126" s="264" t="s">
        <v>19</v>
      </c>
      <c r="N126" s="265" t="s">
        <v>46</v>
      </c>
      <c r="O126" s="84"/>
      <c r="P126" s="227">
        <f>O126*H126</f>
        <v>0</v>
      </c>
      <c r="Q126" s="227">
        <v>0.018</v>
      </c>
      <c r="R126" s="227">
        <f>Q126*H126</f>
        <v>17.480159999999998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295</v>
      </c>
      <c r="AT126" s="229" t="s">
        <v>324</v>
      </c>
      <c r="AU126" s="229" t="s">
        <v>85</v>
      </c>
      <c r="AY126" s="17" t="s">
        <v>127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83</v>
      </c>
      <c r="BK126" s="230">
        <f>ROUND(I126*H126,2)</f>
        <v>0</v>
      </c>
      <c r="BL126" s="17" t="s">
        <v>178</v>
      </c>
      <c r="BM126" s="229" t="s">
        <v>356</v>
      </c>
    </row>
    <row r="127" spans="1:65" s="2" customFormat="1" ht="33" customHeight="1">
      <c r="A127" s="38"/>
      <c r="B127" s="39"/>
      <c r="C127" s="218" t="s">
        <v>205</v>
      </c>
      <c r="D127" s="218" t="s">
        <v>130</v>
      </c>
      <c r="E127" s="219" t="s">
        <v>357</v>
      </c>
      <c r="F127" s="220" t="s">
        <v>358</v>
      </c>
      <c r="G127" s="221" t="s">
        <v>143</v>
      </c>
      <c r="H127" s="222">
        <v>18.99</v>
      </c>
      <c r="I127" s="223"/>
      <c r="J127" s="224">
        <f>ROUND(I127*H127,2)</f>
        <v>0</v>
      </c>
      <c r="K127" s="220" t="s">
        <v>134</v>
      </c>
      <c r="L127" s="44"/>
      <c r="M127" s="225" t="s">
        <v>19</v>
      </c>
      <c r="N127" s="226" t="s">
        <v>46</v>
      </c>
      <c r="O127" s="84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178</v>
      </c>
      <c r="AT127" s="229" t="s">
        <v>130</v>
      </c>
      <c r="AU127" s="229" t="s">
        <v>85</v>
      </c>
      <c r="AY127" s="17" t="s">
        <v>127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83</v>
      </c>
      <c r="BK127" s="230">
        <f>ROUND(I127*H127,2)</f>
        <v>0</v>
      </c>
      <c r="BL127" s="17" t="s">
        <v>178</v>
      </c>
      <c r="BM127" s="229" t="s">
        <v>359</v>
      </c>
    </row>
    <row r="128" spans="1:63" s="12" customFormat="1" ht="22.8" customHeight="1">
      <c r="A128" s="12"/>
      <c r="B128" s="202"/>
      <c r="C128" s="203"/>
      <c r="D128" s="204" t="s">
        <v>74</v>
      </c>
      <c r="E128" s="216" t="s">
        <v>203</v>
      </c>
      <c r="F128" s="216" t="s">
        <v>204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SUM(P129:P135)</f>
        <v>0</v>
      </c>
      <c r="Q128" s="210"/>
      <c r="R128" s="211">
        <f>SUM(R129:R135)</f>
        <v>0.093</v>
      </c>
      <c r="S128" s="210"/>
      <c r="T128" s="212">
        <f>SUM(T129:T135)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85</v>
      </c>
      <c r="AT128" s="214" t="s">
        <v>74</v>
      </c>
      <c r="AU128" s="214" t="s">
        <v>83</v>
      </c>
      <c r="AY128" s="213" t="s">
        <v>127</v>
      </c>
      <c r="BK128" s="215">
        <f>SUM(BK129:BK135)</f>
        <v>0</v>
      </c>
    </row>
    <row r="129" spans="1:65" s="2" customFormat="1" ht="16.5" customHeight="1">
      <c r="A129" s="38"/>
      <c r="B129" s="39"/>
      <c r="C129" s="218" t="s">
        <v>8</v>
      </c>
      <c r="D129" s="218" t="s">
        <v>130</v>
      </c>
      <c r="E129" s="219" t="s">
        <v>157</v>
      </c>
      <c r="F129" s="220" t="s">
        <v>360</v>
      </c>
      <c r="G129" s="221" t="s">
        <v>208</v>
      </c>
      <c r="H129" s="222">
        <v>6</v>
      </c>
      <c r="I129" s="223"/>
      <c r="J129" s="224">
        <f>ROUND(I129*H129,2)</f>
        <v>0</v>
      </c>
      <c r="K129" s="220" t="s">
        <v>19</v>
      </c>
      <c r="L129" s="44"/>
      <c r="M129" s="225" t="s">
        <v>19</v>
      </c>
      <c r="N129" s="226" t="s">
        <v>46</v>
      </c>
      <c r="O129" s="84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178</v>
      </c>
      <c r="AT129" s="229" t="s">
        <v>130</v>
      </c>
      <c r="AU129" s="229" t="s">
        <v>85</v>
      </c>
      <c r="AY129" s="17" t="s">
        <v>127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83</v>
      </c>
      <c r="BK129" s="230">
        <f>ROUND(I129*H129,2)</f>
        <v>0</v>
      </c>
      <c r="BL129" s="17" t="s">
        <v>178</v>
      </c>
      <c r="BM129" s="229" t="s">
        <v>361</v>
      </c>
    </row>
    <row r="130" spans="1:51" s="13" customFormat="1" ht="12">
      <c r="A130" s="13"/>
      <c r="B130" s="231"/>
      <c r="C130" s="232"/>
      <c r="D130" s="233" t="s">
        <v>137</v>
      </c>
      <c r="E130" s="234" t="s">
        <v>19</v>
      </c>
      <c r="F130" s="235" t="s">
        <v>362</v>
      </c>
      <c r="G130" s="232"/>
      <c r="H130" s="236">
        <v>6</v>
      </c>
      <c r="I130" s="237"/>
      <c r="J130" s="232"/>
      <c r="K130" s="232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137</v>
      </c>
      <c r="AU130" s="242" t="s">
        <v>85</v>
      </c>
      <c r="AV130" s="13" t="s">
        <v>85</v>
      </c>
      <c r="AW130" s="13" t="s">
        <v>36</v>
      </c>
      <c r="AX130" s="13" t="s">
        <v>83</v>
      </c>
      <c r="AY130" s="242" t="s">
        <v>127</v>
      </c>
    </row>
    <row r="131" spans="1:65" s="2" customFormat="1" ht="21.75" customHeight="1">
      <c r="A131" s="38"/>
      <c r="B131" s="39"/>
      <c r="C131" s="218" t="s">
        <v>178</v>
      </c>
      <c r="D131" s="218" t="s">
        <v>130</v>
      </c>
      <c r="E131" s="219" t="s">
        <v>363</v>
      </c>
      <c r="F131" s="220" t="s">
        <v>364</v>
      </c>
      <c r="G131" s="221" t="s">
        <v>213</v>
      </c>
      <c r="H131" s="222">
        <v>155</v>
      </c>
      <c r="I131" s="223"/>
      <c r="J131" s="224">
        <f>ROUND(I131*H131,2)</f>
        <v>0</v>
      </c>
      <c r="K131" s="220" t="s">
        <v>134</v>
      </c>
      <c r="L131" s="44"/>
      <c r="M131" s="225" t="s">
        <v>19</v>
      </c>
      <c r="N131" s="226" t="s">
        <v>46</v>
      </c>
      <c r="O131" s="84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178</v>
      </c>
      <c r="AT131" s="229" t="s">
        <v>130</v>
      </c>
      <c r="AU131" s="229" t="s">
        <v>85</v>
      </c>
      <c r="AY131" s="17" t="s">
        <v>127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83</v>
      </c>
      <c r="BK131" s="230">
        <f>ROUND(I131*H131,2)</f>
        <v>0</v>
      </c>
      <c r="BL131" s="17" t="s">
        <v>178</v>
      </c>
      <c r="BM131" s="229" t="s">
        <v>365</v>
      </c>
    </row>
    <row r="132" spans="1:65" s="2" customFormat="1" ht="16.5" customHeight="1">
      <c r="A132" s="38"/>
      <c r="B132" s="39"/>
      <c r="C132" s="256" t="s">
        <v>222</v>
      </c>
      <c r="D132" s="256" t="s">
        <v>324</v>
      </c>
      <c r="E132" s="257" t="s">
        <v>366</v>
      </c>
      <c r="F132" s="258" t="s">
        <v>367</v>
      </c>
      <c r="G132" s="259" t="s">
        <v>368</v>
      </c>
      <c r="H132" s="260">
        <v>93</v>
      </c>
      <c r="I132" s="261"/>
      <c r="J132" s="262">
        <f>ROUND(I132*H132,2)</f>
        <v>0</v>
      </c>
      <c r="K132" s="258" t="s">
        <v>134</v>
      </c>
      <c r="L132" s="263"/>
      <c r="M132" s="264" t="s">
        <v>19</v>
      </c>
      <c r="N132" s="265" t="s">
        <v>46</v>
      </c>
      <c r="O132" s="84"/>
      <c r="P132" s="227">
        <f>O132*H132</f>
        <v>0</v>
      </c>
      <c r="Q132" s="227">
        <v>0.001</v>
      </c>
      <c r="R132" s="227">
        <f>Q132*H132</f>
        <v>0.093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295</v>
      </c>
      <c r="AT132" s="229" t="s">
        <v>324</v>
      </c>
      <c r="AU132" s="229" t="s">
        <v>85</v>
      </c>
      <c r="AY132" s="17" t="s">
        <v>127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83</v>
      </c>
      <c r="BK132" s="230">
        <f>ROUND(I132*H132,2)</f>
        <v>0</v>
      </c>
      <c r="BL132" s="17" t="s">
        <v>178</v>
      </c>
      <c r="BM132" s="229" t="s">
        <v>369</v>
      </c>
    </row>
    <row r="133" spans="1:51" s="13" customFormat="1" ht="12">
      <c r="A133" s="13"/>
      <c r="B133" s="231"/>
      <c r="C133" s="232"/>
      <c r="D133" s="233" t="s">
        <v>137</v>
      </c>
      <c r="E133" s="232"/>
      <c r="F133" s="235" t="s">
        <v>370</v>
      </c>
      <c r="G133" s="232"/>
      <c r="H133" s="236">
        <v>93</v>
      </c>
      <c r="I133" s="237"/>
      <c r="J133" s="232"/>
      <c r="K133" s="232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137</v>
      </c>
      <c r="AU133" s="242" t="s">
        <v>85</v>
      </c>
      <c r="AV133" s="13" t="s">
        <v>85</v>
      </c>
      <c r="AW133" s="13" t="s">
        <v>4</v>
      </c>
      <c r="AX133" s="13" t="s">
        <v>83</v>
      </c>
      <c r="AY133" s="242" t="s">
        <v>127</v>
      </c>
    </row>
    <row r="134" spans="1:65" s="2" customFormat="1" ht="33" customHeight="1">
      <c r="A134" s="38"/>
      <c r="B134" s="39"/>
      <c r="C134" s="218" t="s">
        <v>229</v>
      </c>
      <c r="D134" s="218" t="s">
        <v>130</v>
      </c>
      <c r="E134" s="219" t="s">
        <v>371</v>
      </c>
      <c r="F134" s="220" t="s">
        <v>372</v>
      </c>
      <c r="G134" s="221" t="s">
        <v>208</v>
      </c>
      <c r="H134" s="222">
        <v>1</v>
      </c>
      <c r="I134" s="223"/>
      <c r="J134" s="224">
        <f>ROUND(I134*H134,2)</f>
        <v>0</v>
      </c>
      <c r="K134" s="220" t="s">
        <v>134</v>
      </c>
      <c r="L134" s="44"/>
      <c r="M134" s="225" t="s">
        <v>19</v>
      </c>
      <c r="N134" s="226" t="s">
        <v>46</v>
      </c>
      <c r="O134" s="84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178</v>
      </c>
      <c r="AT134" s="229" t="s">
        <v>130</v>
      </c>
      <c r="AU134" s="229" t="s">
        <v>85</v>
      </c>
      <c r="AY134" s="17" t="s">
        <v>127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83</v>
      </c>
      <c r="BK134" s="230">
        <f>ROUND(I134*H134,2)</f>
        <v>0</v>
      </c>
      <c r="BL134" s="17" t="s">
        <v>178</v>
      </c>
      <c r="BM134" s="229" t="s">
        <v>373</v>
      </c>
    </row>
    <row r="135" spans="1:65" s="2" customFormat="1" ht="33" customHeight="1">
      <c r="A135" s="38"/>
      <c r="B135" s="39"/>
      <c r="C135" s="218" t="s">
        <v>234</v>
      </c>
      <c r="D135" s="218" t="s">
        <v>130</v>
      </c>
      <c r="E135" s="219" t="s">
        <v>374</v>
      </c>
      <c r="F135" s="220" t="s">
        <v>375</v>
      </c>
      <c r="G135" s="221" t="s">
        <v>143</v>
      </c>
      <c r="H135" s="222">
        <v>0.093</v>
      </c>
      <c r="I135" s="223"/>
      <c r="J135" s="224">
        <f>ROUND(I135*H135,2)</f>
        <v>0</v>
      </c>
      <c r="K135" s="220" t="s">
        <v>134</v>
      </c>
      <c r="L135" s="44"/>
      <c r="M135" s="225" t="s">
        <v>19</v>
      </c>
      <c r="N135" s="226" t="s">
        <v>46</v>
      </c>
      <c r="O135" s="84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178</v>
      </c>
      <c r="AT135" s="229" t="s">
        <v>130</v>
      </c>
      <c r="AU135" s="229" t="s">
        <v>85</v>
      </c>
      <c r="AY135" s="17" t="s">
        <v>127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83</v>
      </c>
      <c r="BK135" s="230">
        <f>ROUND(I135*H135,2)</f>
        <v>0</v>
      </c>
      <c r="BL135" s="17" t="s">
        <v>178</v>
      </c>
      <c r="BM135" s="229" t="s">
        <v>376</v>
      </c>
    </row>
    <row r="136" spans="1:63" s="12" customFormat="1" ht="22.8" customHeight="1">
      <c r="A136" s="12"/>
      <c r="B136" s="202"/>
      <c r="C136" s="203"/>
      <c r="D136" s="204" t="s">
        <v>74</v>
      </c>
      <c r="E136" s="216" t="s">
        <v>220</v>
      </c>
      <c r="F136" s="216" t="s">
        <v>221</v>
      </c>
      <c r="G136" s="203"/>
      <c r="H136" s="203"/>
      <c r="I136" s="206"/>
      <c r="J136" s="217">
        <f>BK136</f>
        <v>0</v>
      </c>
      <c r="K136" s="203"/>
      <c r="L136" s="208"/>
      <c r="M136" s="209"/>
      <c r="N136" s="210"/>
      <c r="O136" s="210"/>
      <c r="P136" s="211">
        <f>P137</f>
        <v>0</v>
      </c>
      <c r="Q136" s="210"/>
      <c r="R136" s="211">
        <f>R137</f>
        <v>0</v>
      </c>
      <c r="S136" s="210"/>
      <c r="T136" s="212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3" t="s">
        <v>85</v>
      </c>
      <c r="AT136" s="214" t="s">
        <v>74</v>
      </c>
      <c r="AU136" s="214" t="s">
        <v>83</v>
      </c>
      <c r="AY136" s="213" t="s">
        <v>127</v>
      </c>
      <c r="BK136" s="215">
        <f>BK137</f>
        <v>0</v>
      </c>
    </row>
    <row r="137" spans="1:65" s="2" customFormat="1" ht="16.5" customHeight="1">
      <c r="A137" s="38"/>
      <c r="B137" s="39"/>
      <c r="C137" s="218" t="s">
        <v>241</v>
      </c>
      <c r="D137" s="218" t="s">
        <v>130</v>
      </c>
      <c r="E137" s="219" t="s">
        <v>377</v>
      </c>
      <c r="F137" s="220" t="s">
        <v>378</v>
      </c>
      <c r="G137" s="221" t="s">
        <v>225</v>
      </c>
      <c r="H137" s="222">
        <v>2</v>
      </c>
      <c r="I137" s="223"/>
      <c r="J137" s="224">
        <f>ROUND(I137*H137,2)</f>
        <v>0</v>
      </c>
      <c r="K137" s="220" t="s">
        <v>134</v>
      </c>
      <c r="L137" s="44"/>
      <c r="M137" s="225" t="s">
        <v>19</v>
      </c>
      <c r="N137" s="226" t="s">
        <v>46</v>
      </c>
      <c r="O137" s="84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178</v>
      </c>
      <c r="AT137" s="229" t="s">
        <v>130</v>
      </c>
      <c r="AU137" s="229" t="s">
        <v>85</v>
      </c>
      <c r="AY137" s="17" t="s">
        <v>127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83</v>
      </c>
      <c r="BK137" s="230">
        <f>ROUND(I137*H137,2)</f>
        <v>0</v>
      </c>
      <c r="BL137" s="17" t="s">
        <v>178</v>
      </c>
      <c r="BM137" s="229" t="s">
        <v>379</v>
      </c>
    </row>
    <row r="138" spans="1:63" s="12" customFormat="1" ht="22.8" customHeight="1">
      <c r="A138" s="12"/>
      <c r="B138" s="202"/>
      <c r="C138" s="203"/>
      <c r="D138" s="204" t="s">
        <v>74</v>
      </c>
      <c r="E138" s="216" t="s">
        <v>227</v>
      </c>
      <c r="F138" s="216" t="s">
        <v>228</v>
      </c>
      <c r="G138" s="203"/>
      <c r="H138" s="203"/>
      <c r="I138" s="206"/>
      <c r="J138" s="217">
        <f>BK138</f>
        <v>0</v>
      </c>
      <c r="K138" s="203"/>
      <c r="L138" s="208"/>
      <c r="M138" s="209"/>
      <c r="N138" s="210"/>
      <c r="O138" s="210"/>
      <c r="P138" s="211">
        <f>SUM(P139:P169)</f>
        <v>0</v>
      </c>
      <c r="Q138" s="210"/>
      <c r="R138" s="211">
        <f>SUM(R139:R169)</f>
        <v>11.311112470000001</v>
      </c>
      <c r="S138" s="210"/>
      <c r="T138" s="212">
        <f>SUM(T139:T169)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3" t="s">
        <v>85</v>
      </c>
      <c r="AT138" s="214" t="s">
        <v>74</v>
      </c>
      <c r="AU138" s="214" t="s">
        <v>83</v>
      </c>
      <c r="AY138" s="213" t="s">
        <v>127</v>
      </c>
      <c r="BK138" s="215">
        <f>SUM(BK139:BK169)</f>
        <v>0</v>
      </c>
    </row>
    <row r="139" spans="1:65" s="2" customFormat="1" ht="55.5" customHeight="1">
      <c r="A139" s="38"/>
      <c r="B139" s="39"/>
      <c r="C139" s="218" t="s">
        <v>7</v>
      </c>
      <c r="D139" s="218" t="s">
        <v>130</v>
      </c>
      <c r="E139" s="219" t="s">
        <v>380</v>
      </c>
      <c r="F139" s="220" t="s">
        <v>381</v>
      </c>
      <c r="G139" s="221" t="s">
        <v>213</v>
      </c>
      <c r="H139" s="222">
        <v>235.2</v>
      </c>
      <c r="I139" s="223"/>
      <c r="J139" s="224">
        <f>ROUND(I139*H139,2)</f>
        <v>0</v>
      </c>
      <c r="K139" s="220" t="s">
        <v>134</v>
      </c>
      <c r="L139" s="44"/>
      <c r="M139" s="225" t="s">
        <v>19</v>
      </c>
      <c r="N139" s="226" t="s">
        <v>46</v>
      </c>
      <c r="O139" s="84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135</v>
      </c>
      <c r="AT139" s="229" t="s">
        <v>130</v>
      </c>
      <c r="AU139" s="229" t="s">
        <v>85</v>
      </c>
      <c r="AY139" s="17" t="s">
        <v>127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83</v>
      </c>
      <c r="BK139" s="230">
        <f>ROUND(I139*H139,2)</f>
        <v>0</v>
      </c>
      <c r="BL139" s="17" t="s">
        <v>135</v>
      </c>
      <c r="BM139" s="229" t="s">
        <v>382</v>
      </c>
    </row>
    <row r="140" spans="1:51" s="13" customFormat="1" ht="12">
      <c r="A140" s="13"/>
      <c r="B140" s="231"/>
      <c r="C140" s="232"/>
      <c r="D140" s="233" t="s">
        <v>137</v>
      </c>
      <c r="E140" s="234" t="s">
        <v>19</v>
      </c>
      <c r="F140" s="235" t="s">
        <v>383</v>
      </c>
      <c r="G140" s="232"/>
      <c r="H140" s="236">
        <v>235.2</v>
      </c>
      <c r="I140" s="237"/>
      <c r="J140" s="232"/>
      <c r="K140" s="232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137</v>
      </c>
      <c r="AU140" s="242" t="s">
        <v>85</v>
      </c>
      <c r="AV140" s="13" t="s">
        <v>85</v>
      </c>
      <c r="AW140" s="13" t="s">
        <v>36</v>
      </c>
      <c r="AX140" s="13" t="s">
        <v>83</v>
      </c>
      <c r="AY140" s="242" t="s">
        <v>127</v>
      </c>
    </row>
    <row r="141" spans="1:65" s="2" customFormat="1" ht="16.5" customHeight="1">
      <c r="A141" s="38"/>
      <c r="B141" s="39"/>
      <c r="C141" s="256" t="s">
        <v>249</v>
      </c>
      <c r="D141" s="256" t="s">
        <v>324</v>
      </c>
      <c r="E141" s="257" t="s">
        <v>384</v>
      </c>
      <c r="F141" s="258" t="s">
        <v>385</v>
      </c>
      <c r="G141" s="259" t="s">
        <v>386</v>
      </c>
      <c r="H141" s="260">
        <v>3.293</v>
      </c>
      <c r="I141" s="261"/>
      <c r="J141" s="262">
        <f>ROUND(I141*H141,2)</f>
        <v>0</v>
      </c>
      <c r="K141" s="258" t="s">
        <v>134</v>
      </c>
      <c r="L141" s="263"/>
      <c r="M141" s="264" t="s">
        <v>19</v>
      </c>
      <c r="N141" s="265" t="s">
        <v>46</v>
      </c>
      <c r="O141" s="84"/>
      <c r="P141" s="227">
        <f>O141*H141</f>
        <v>0</v>
      </c>
      <c r="Q141" s="227">
        <v>0.55</v>
      </c>
      <c r="R141" s="227">
        <f>Q141*H141</f>
        <v>1.8111500000000003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168</v>
      </c>
      <c r="AT141" s="229" t="s">
        <v>324</v>
      </c>
      <c r="AU141" s="229" t="s">
        <v>85</v>
      </c>
      <c r="AY141" s="17" t="s">
        <v>127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83</v>
      </c>
      <c r="BK141" s="230">
        <f>ROUND(I141*H141,2)</f>
        <v>0</v>
      </c>
      <c r="BL141" s="17" t="s">
        <v>135</v>
      </c>
      <c r="BM141" s="229" t="s">
        <v>387</v>
      </c>
    </row>
    <row r="142" spans="1:51" s="13" customFormat="1" ht="12">
      <c r="A142" s="13"/>
      <c r="B142" s="231"/>
      <c r="C142" s="232"/>
      <c r="D142" s="233" t="s">
        <v>137</v>
      </c>
      <c r="E142" s="234" t="s">
        <v>19</v>
      </c>
      <c r="F142" s="235" t="s">
        <v>388</v>
      </c>
      <c r="G142" s="232"/>
      <c r="H142" s="236">
        <v>3.293</v>
      </c>
      <c r="I142" s="237"/>
      <c r="J142" s="232"/>
      <c r="K142" s="232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137</v>
      </c>
      <c r="AU142" s="242" t="s">
        <v>85</v>
      </c>
      <c r="AV142" s="13" t="s">
        <v>85</v>
      </c>
      <c r="AW142" s="13" t="s">
        <v>36</v>
      </c>
      <c r="AX142" s="13" t="s">
        <v>83</v>
      </c>
      <c r="AY142" s="242" t="s">
        <v>127</v>
      </c>
    </row>
    <row r="143" spans="1:65" s="2" customFormat="1" ht="33" customHeight="1">
      <c r="A143" s="38"/>
      <c r="B143" s="39"/>
      <c r="C143" s="218" t="s">
        <v>253</v>
      </c>
      <c r="D143" s="218" t="s">
        <v>130</v>
      </c>
      <c r="E143" s="219" t="s">
        <v>389</v>
      </c>
      <c r="F143" s="220" t="s">
        <v>390</v>
      </c>
      <c r="G143" s="221" t="s">
        <v>133</v>
      </c>
      <c r="H143" s="222">
        <v>88.2</v>
      </c>
      <c r="I143" s="223"/>
      <c r="J143" s="224">
        <f>ROUND(I143*H143,2)</f>
        <v>0</v>
      </c>
      <c r="K143" s="220" t="s">
        <v>134</v>
      </c>
      <c r="L143" s="44"/>
      <c r="M143" s="225" t="s">
        <v>19</v>
      </c>
      <c r="N143" s="226" t="s">
        <v>46</v>
      </c>
      <c r="O143" s="84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178</v>
      </c>
      <c r="AT143" s="229" t="s">
        <v>130</v>
      </c>
      <c r="AU143" s="229" t="s">
        <v>85</v>
      </c>
      <c r="AY143" s="17" t="s">
        <v>127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83</v>
      </c>
      <c r="BK143" s="230">
        <f>ROUND(I143*H143,2)</f>
        <v>0</v>
      </c>
      <c r="BL143" s="17" t="s">
        <v>178</v>
      </c>
      <c r="BM143" s="229" t="s">
        <v>391</v>
      </c>
    </row>
    <row r="144" spans="1:51" s="13" customFormat="1" ht="12">
      <c r="A144" s="13"/>
      <c r="B144" s="231"/>
      <c r="C144" s="232"/>
      <c r="D144" s="233" t="s">
        <v>137</v>
      </c>
      <c r="E144" s="234" t="s">
        <v>19</v>
      </c>
      <c r="F144" s="235" t="s">
        <v>392</v>
      </c>
      <c r="G144" s="232"/>
      <c r="H144" s="236">
        <v>88.2</v>
      </c>
      <c r="I144" s="237"/>
      <c r="J144" s="232"/>
      <c r="K144" s="232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137</v>
      </c>
      <c r="AU144" s="242" t="s">
        <v>85</v>
      </c>
      <c r="AV144" s="13" t="s">
        <v>85</v>
      </c>
      <c r="AW144" s="13" t="s">
        <v>36</v>
      </c>
      <c r="AX144" s="13" t="s">
        <v>83</v>
      </c>
      <c r="AY144" s="242" t="s">
        <v>127</v>
      </c>
    </row>
    <row r="145" spans="1:65" s="2" customFormat="1" ht="16.5" customHeight="1">
      <c r="A145" s="38"/>
      <c r="B145" s="39"/>
      <c r="C145" s="256" t="s">
        <v>257</v>
      </c>
      <c r="D145" s="256" t="s">
        <v>324</v>
      </c>
      <c r="E145" s="257" t="s">
        <v>393</v>
      </c>
      <c r="F145" s="258" t="s">
        <v>394</v>
      </c>
      <c r="G145" s="259" t="s">
        <v>386</v>
      </c>
      <c r="H145" s="260">
        <v>2.205</v>
      </c>
      <c r="I145" s="261"/>
      <c r="J145" s="262">
        <f>ROUND(I145*H145,2)</f>
        <v>0</v>
      </c>
      <c r="K145" s="258" t="s">
        <v>134</v>
      </c>
      <c r="L145" s="263"/>
      <c r="M145" s="264" t="s">
        <v>19</v>
      </c>
      <c r="N145" s="265" t="s">
        <v>46</v>
      </c>
      <c r="O145" s="84"/>
      <c r="P145" s="227">
        <f>O145*H145</f>
        <v>0</v>
      </c>
      <c r="Q145" s="227">
        <v>0.55</v>
      </c>
      <c r="R145" s="227">
        <f>Q145*H145</f>
        <v>1.2127500000000002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295</v>
      </c>
      <c r="AT145" s="229" t="s">
        <v>324</v>
      </c>
      <c r="AU145" s="229" t="s">
        <v>85</v>
      </c>
      <c r="AY145" s="17" t="s">
        <v>127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83</v>
      </c>
      <c r="BK145" s="230">
        <f>ROUND(I145*H145,2)</f>
        <v>0</v>
      </c>
      <c r="BL145" s="17" t="s">
        <v>178</v>
      </c>
      <c r="BM145" s="229" t="s">
        <v>395</v>
      </c>
    </row>
    <row r="146" spans="1:51" s="13" customFormat="1" ht="12">
      <c r="A146" s="13"/>
      <c r="B146" s="231"/>
      <c r="C146" s="232"/>
      <c r="D146" s="233" t="s">
        <v>137</v>
      </c>
      <c r="E146" s="234" t="s">
        <v>19</v>
      </c>
      <c r="F146" s="235" t="s">
        <v>396</v>
      </c>
      <c r="G146" s="232"/>
      <c r="H146" s="236">
        <v>2.205</v>
      </c>
      <c r="I146" s="237"/>
      <c r="J146" s="232"/>
      <c r="K146" s="232"/>
      <c r="L146" s="238"/>
      <c r="M146" s="239"/>
      <c r="N146" s="240"/>
      <c r="O146" s="240"/>
      <c r="P146" s="240"/>
      <c r="Q146" s="240"/>
      <c r="R146" s="240"/>
      <c r="S146" s="240"/>
      <c r="T146" s="24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2" t="s">
        <v>137</v>
      </c>
      <c r="AU146" s="242" t="s">
        <v>85</v>
      </c>
      <c r="AV146" s="13" t="s">
        <v>85</v>
      </c>
      <c r="AW146" s="13" t="s">
        <v>36</v>
      </c>
      <c r="AX146" s="13" t="s">
        <v>83</v>
      </c>
      <c r="AY146" s="242" t="s">
        <v>127</v>
      </c>
    </row>
    <row r="147" spans="1:65" s="2" customFormat="1" ht="33" customHeight="1">
      <c r="A147" s="38"/>
      <c r="B147" s="39"/>
      <c r="C147" s="218" t="s">
        <v>264</v>
      </c>
      <c r="D147" s="218" t="s">
        <v>130</v>
      </c>
      <c r="E147" s="219" t="s">
        <v>397</v>
      </c>
      <c r="F147" s="220" t="s">
        <v>398</v>
      </c>
      <c r="G147" s="221" t="s">
        <v>386</v>
      </c>
      <c r="H147" s="222">
        <v>19.499</v>
      </c>
      <c r="I147" s="223"/>
      <c r="J147" s="224">
        <f>ROUND(I147*H147,2)</f>
        <v>0</v>
      </c>
      <c r="K147" s="220" t="s">
        <v>134</v>
      </c>
      <c r="L147" s="44"/>
      <c r="M147" s="225" t="s">
        <v>19</v>
      </c>
      <c r="N147" s="226" t="s">
        <v>46</v>
      </c>
      <c r="O147" s="84"/>
      <c r="P147" s="227">
        <f>O147*H147</f>
        <v>0</v>
      </c>
      <c r="Q147" s="227">
        <v>0.02337</v>
      </c>
      <c r="R147" s="227">
        <f>Q147*H147</f>
        <v>0.45569162999999996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178</v>
      </c>
      <c r="AT147" s="229" t="s">
        <v>130</v>
      </c>
      <c r="AU147" s="229" t="s">
        <v>85</v>
      </c>
      <c r="AY147" s="17" t="s">
        <v>127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83</v>
      </c>
      <c r="BK147" s="230">
        <f>ROUND(I147*H147,2)</f>
        <v>0</v>
      </c>
      <c r="BL147" s="17" t="s">
        <v>178</v>
      </c>
      <c r="BM147" s="229" t="s">
        <v>399</v>
      </c>
    </row>
    <row r="148" spans="1:51" s="13" customFormat="1" ht="12">
      <c r="A148" s="13"/>
      <c r="B148" s="231"/>
      <c r="C148" s="232"/>
      <c r="D148" s="233" t="s">
        <v>137</v>
      </c>
      <c r="E148" s="234" t="s">
        <v>19</v>
      </c>
      <c r="F148" s="235" t="s">
        <v>400</v>
      </c>
      <c r="G148" s="232"/>
      <c r="H148" s="236">
        <v>3.293</v>
      </c>
      <c r="I148" s="237"/>
      <c r="J148" s="232"/>
      <c r="K148" s="232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137</v>
      </c>
      <c r="AU148" s="242" t="s">
        <v>85</v>
      </c>
      <c r="AV148" s="13" t="s">
        <v>85</v>
      </c>
      <c r="AW148" s="13" t="s">
        <v>36</v>
      </c>
      <c r="AX148" s="13" t="s">
        <v>75</v>
      </c>
      <c r="AY148" s="242" t="s">
        <v>127</v>
      </c>
    </row>
    <row r="149" spans="1:51" s="13" customFormat="1" ht="12">
      <c r="A149" s="13"/>
      <c r="B149" s="231"/>
      <c r="C149" s="232"/>
      <c r="D149" s="233" t="s">
        <v>137</v>
      </c>
      <c r="E149" s="234" t="s">
        <v>19</v>
      </c>
      <c r="F149" s="235" t="s">
        <v>401</v>
      </c>
      <c r="G149" s="232"/>
      <c r="H149" s="236">
        <v>2.205</v>
      </c>
      <c r="I149" s="237"/>
      <c r="J149" s="232"/>
      <c r="K149" s="232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137</v>
      </c>
      <c r="AU149" s="242" t="s">
        <v>85</v>
      </c>
      <c r="AV149" s="13" t="s">
        <v>85</v>
      </c>
      <c r="AW149" s="13" t="s">
        <v>36</v>
      </c>
      <c r="AX149" s="13" t="s">
        <v>75</v>
      </c>
      <c r="AY149" s="242" t="s">
        <v>127</v>
      </c>
    </row>
    <row r="150" spans="1:51" s="13" customFormat="1" ht="12">
      <c r="A150" s="13"/>
      <c r="B150" s="231"/>
      <c r="C150" s="232"/>
      <c r="D150" s="233" t="s">
        <v>137</v>
      </c>
      <c r="E150" s="234" t="s">
        <v>19</v>
      </c>
      <c r="F150" s="235" t="s">
        <v>402</v>
      </c>
      <c r="G150" s="232"/>
      <c r="H150" s="236">
        <v>14.001</v>
      </c>
      <c r="I150" s="237"/>
      <c r="J150" s="232"/>
      <c r="K150" s="232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137</v>
      </c>
      <c r="AU150" s="242" t="s">
        <v>85</v>
      </c>
      <c r="AV150" s="13" t="s">
        <v>85</v>
      </c>
      <c r="AW150" s="13" t="s">
        <v>36</v>
      </c>
      <c r="AX150" s="13" t="s">
        <v>75</v>
      </c>
      <c r="AY150" s="242" t="s">
        <v>127</v>
      </c>
    </row>
    <row r="151" spans="1:51" s="15" customFormat="1" ht="12">
      <c r="A151" s="15"/>
      <c r="B151" s="266"/>
      <c r="C151" s="267"/>
      <c r="D151" s="233" t="s">
        <v>137</v>
      </c>
      <c r="E151" s="268" t="s">
        <v>19</v>
      </c>
      <c r="F151" s="269" t="s">
        <v>403</v>
      </c>
      <c r="G151" s="267"/>
      <c r="H151" s="270">
        <v>19.499</v>
      </c>
      <c r="I151" s="271"/>
      <c r="J151" s="267"/>
      <c r="K151" s="267"/>
      <c r="L151" s="272"/>
      <c r="M151" s="273"/>
      <c r="N151" s="274"/>
      <c r="O151" s="274"/>
      <c r="P151" s="274"/>
      <c r="Q151" s="274"/>
      <c r="R151" s="274"/>
      <c r="S151" s="274"/>
      <c r="T151" s="27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76" t="s">
        <v>137</v>
      </c>
      <c r="AU151" s="276" t="s">
        <v>85</v>
      </c>
      <c r="AV151" s="15" t="s">
        <v>135</v>
      </c>
      <c r="AW151" s="15" t="s">
        <v>36</v>
      </c>
      <c r="AX151" s="15" t="s">
        <v>83</v>
      </c>
      <c r="AY151" s="276" t="s">
        <v>127</v>
      </c>
    </row>
    <row r="152" spans="1:65" s="2" customFormat="1" ht="16.5" customHeight="1">
      <c r="A152" s="38"/>
      <c r="B152" s="39"/>
      <c r="C152" s="256" t="s">
        <v>269</v>
      </c>
      <c r="D152" s="256" t="s">
        <v>324</v>
      </c>
      <c r="E152" s="257" t="s">
        <v>404</v>
      </c>
      <c r="F152" s="258" t="s">
        <v>405</v>
      </c>
      <c r="G152" s="259" t="s">
        <v>208</v>
      </c>
      <c r="H152" s="260">
        <v>392</v>
      </c>
      <c r="I152" s="261"/>
      <c r="J152" s="262">
        <f>ROUND(I152*H152,2)</f>
        <v>0</v>
      </c>
      <c r="K152" s="258" t="s">
        <v>134</v>
      </c>
      <c r="L152" s="263"/>
      <c r="M152" s="264" t="s">
        <v>19</v>
      </c>
      <c r="N152" s="265" t="s">
        <v>46</v>
      </c>
      <c r="O152" s="84"/>
      <c r="P152" s="227">
        <f>O152*H152</f>
        <v>0</v>
      </c>
      <c r="Q152" s="227">
        <v>4E-05</v>
      </c>
      <c r="R152" s="227">
        <f>Q152*H152</f>
        <v>0.015680000000000003</v>
      </c>
      <c r="S152" s="227">
        <v>0</v>
      </c>
      <c r="T152" s="22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295</v>
      </c>
      <c r="AT152" s="229" t="s">
        <v>324</v>
      </c>
      <c r="AU152" s="229" t="s">
        <v>85</v>
      </c>
      <c r="AY152" s="17" t="s">
        <v>127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83</v>
      </c>
      <c r="BK152" s="230">
        <f>ROUND(I152*H152,2)</f>
        <v>0</v>
      </c>
      <c r="BL152" s="17" t="s">
        <v>178</v>
      </c>
      <c r="BM152" s="229" t="s">
        <v>406</v>
      </c>
    </row>
    <row r="153" spans="1:51" s="13" customFormat="1" ht="12">
      <c r="A153" s="13"/>
      <c r="B153" s="231"/>
      <c r="C153" s="232"/>
      <c r="D153" s="233" t="s">
        <v>137</v>
      </c>
      <c r="E153" s="234" t="s">
        <v>19</v>
      </c>
      <c r="F153" s="235" t="s">
        <v>407</v>
      </c>
      <c r="G153" s="232"/>
      <c r="H153" s="236">
        <v>392</v>
      </c>
      <c r="I153" s="237"/>
      <c r="J153" s="232"/>
      <c r="K153" s="232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137</v>
      </c>
      <c r="AU153" s="242" t="s">
        <v>85</v>
      </c>
      <c r="AV153" s="13" t="s">
        <v>85</v>
      </c>
      <c r="AW153" s="13" t="s">
        <v>36</v>
      </c>
      <c r="AX153" s="13" t="s">
        <v>83</v>
      </c>
      <c r="AY153" s="242" t="s">
        <v>127</v>
      </c>
    </row>
    <row r="154" spans="1:65" s="2" customFormat="1" ht="21.75" customHeight="1">
      <c r="A154" s="38"/>
      <c r="B154" s="39"/>
      <c r="C154" s="256" t="s">
        <v>273</v>
      </c>
      <c r="D154" s="256" t="s">
        <v>324</v>
      </c>
      <c r="E154" s="257" t="s">
        <v>408</v>
      </c>
      <c r="F154" s="258" t="s">
        <v>409</v>
      </c>
      <c r="G154" s="259" t="s">
        <v>410</v>
      </c>
      <c r="H154" s="260">
        <v>3.92</v>
      </c>
      <c r="I154" s="261"/>
      <c r="J154" s="262">
        <f>ROUND(I154*H154,2)</f>
        <v>0</v>
      </c>
      <c r="K154" s="258" t="s">
        <v>134</v>
      </c>
      <c r="L154" s="263"/>
      <c r="M154" s="264" t="s">
        <v>19</v>
      </c>
      <c r="N154" s="265" t="s">
        <v>46</v>
      </c>
      <c r="O154" s="84"/>
      <c r="P154" s="227">
        <f>O154*H154</f>
        <v>0</v>
      </c>
      <c r="Q154" s="227">
        <v>0.006</v>
      </c>
      <c r="R154" s="227">
        <f>Q154*H154</f>
        <v>0.02352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295</v>
      </c>
      <c r="AT154" s="229" t="s">
        <v>324</v>
      </c>
      <c r="AU154" s="229" t="s">
        <v>85</v>
      </c>
      <c r="AY154" s="17" t="s">
        <v>127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83</v>
      </c>
      <c r="BK154" s="230">
        <f>ROUND(I154*H154,2)</f>
        <v>0</v>
      </c>
      <c r="BL154" s="17" t="s">
        <v>178</v>
      </c>
      <c r="BM154" s="229" t="s">
        <v>411</v>
      </c>
    </row>
    <row r="155" spans="1:51" s="13" customFormat="1" ht="12">
      <c r="A155" s="13"/>
      <c r="B155" s="231"/>
      <c r="C155" s="232"/>
      <c r="D155" s="233" t="s">
        <v>137</v>
      </c>
      <c r="E155" s="234" t="s">
        <v>19</v>
      </c>
      <c r="F155" s="235" t="s">
        <v>412</v>
      </c>
      <c r="G155" s="232"/>
      <c r="H155" s="236">
        <v>3.92</v>
      </c>
      <c r="I155" s="237"/>
      <c r="J155" s="232"/>
      <c r="K155" s="232"/>
      <c r="L155" s="238"/>
      <c r="M155" s="239"/>
      <c r="N155" s="240"/>
      <c r="O155" s="240"/>
      <c r="P155" s="240"/>
      <c r="Q155" s="240"/>
      <c r="R155" s="240"/>
      <c r="S155" s="240"/>
      <c r="T155" s="24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2" t="s">
        <v>137</v>
      </c>
      <c r="AU155" s="242" t="s">
        <v>85</v>
      </c>
      <c r="AV155" s="13" t="s">
        <v>85</v>
      </c>
      <c r="AW155" s="13" t="s">
        <v>36</v>
      </c>
      <c r="AX155" s="13" t="s">
        <v>83</v>
      </c>
      <c r="AY155" s="242" t="s">
        <v>127</v>
      </c>
    </row>
    <row r="156" spans="1:65" s="2" customFormat="1" ht="33" customHeight="1">
      <c r="A156" s="38"/>
      <c r="B156" s="39"/>
      <c r="C156" s="218" t="s">
        <v>277</v>
      </c>
      <c r="D156" s="218" t="s">
        <v>130</v>
      </c>
      <c r="E156" s="219" t="s">
        <v>413</v>
      </c>
      <c r="F156" s="220" t="s">
        <v>414</v>
      </c>
      <c r="G156" s="221" t="s">
        <v>133</v>
      </c>
      <c r="H156" s="222">
        <v>971.12</v>
      </c>
      <c r="I156" s="223"/>
      <c r="J156" s="224">
        <f>ROUND(I156*H156,2)</f>
        <v>0</v>
      </c>
      <c r="K156" s="220" t="s">
        <v>134</v>
      </c>
      <c r="L156" s="44"/>
      <c r="M156" s="225" t="s">
        <v>19</v>
      </c>
      <c r="N156" s="226" t="s">
        <v>46</v>
      </c>
      <c r="O156" s="84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178</v>
      </c>
      <c r="AT156" s="229" t="s">
        <v>130</v>
      </c>
      <c r="AU156" s="229" t="s">
        <v>85</v>
      </c>
      <c r="AY156" s="17" t="s">
        <v>127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83</v>
      </c>
      <c r="BK156" s="230">
        <f>ROUND(I156*H156,2)</f>
        <v>0</v>
      </c>
      <c r="BL156" s="17" t="s">
        <v>178</v>
      </c>
      <c r="BM156" s="229" t="s">
        <v>415</v>
      </c>
    </row>
    <row r="157" spans="1:51" s="13" customFormat="1" ht="12">
      <c r="A157" s="13"/>
      <c r="B157" s="231"/>
      <c r="C157" s="232"/>
      <c r="D157" s="233" t="s">
        <v>137</v>
      </c>
      <c r="E157" s="234" t="s">
        <v>19</v>
      </c>
      <c r="F157" s="235" t="s">
        <v>347</v>
      </c>
      <c r="G157" s="232"/>
      <c r="H157" s="236">
        <v>971.12</v>
      </c>
      <c r="I157" s="237"/>
      <c r="J157" s="232"/>
      <c r="K157" s="232"/>
      <c r="L157" s="238"/>
      <c r="M157" s="239"/>
      <c r="N157" s="240"/>
      <c r="O157" s="240"/>
      <c r="P157" s="240"/>
      <c r="Q157" s="240"/>
      <c r="R157" s="240"/>
      <c r="S157" s="240"/>
      <c r="T157" s="24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2" t="s">
        <v>137</v>
      </c>
      <c r="AU157" s="242" t="s">
        <v>85</v>
      </c>
      <c r="AV157" s="13" t="s">
        <v>85</v>
      </c>
      <c r="AW157" s="13" t="s">
        <v>36</v>
      </c>
      <c r="AX157" s="13" t="s">
        <v>83</v>
      </c>
      <c r="AY157" s="242" t="s">
        <v>127</v>
      </c>
    </row>
    <row r="158" spans="1:65" s="2" customFormat="1" ht="16.5" customHeight="1">
      <c r="A158" s="38"/>
      <c r="B158" s="39"/>
      <c r="C158" s="256" t="s">
        <v>282</v>
      </c>
      <c r="D158" s="256" t="s">
        <v>324</v>
      </c>
      <c r="E158" s="257" t="s">
        <v>416</v>
      </c>
      <c r="F158" s="258" t="s">
        <v>417</v>
      </c>
      <c r="G158" s="259" t="s">
        <v>386</v>
      </c>
      <c r="H158" s="260">
        <v>10.003</v>
      </c>
      <c r="I158" s="261"/>
      <c r="J158" s="262">
        <f>ROUND(I158*H158,2)</f>
        <v>0</v>
      </c>
      <c r="K158" s="258" t="s">
        <v>134</v>
      </c>
      <c r="L158" s="263"/>
      <c r="M158" s="264" t="s">
        <v>19</v>
      </c>
      <c r="N158" s="265" t="s">
        <v>46</v>
      </c>
      <c r="O158" s="84"/>
      <c r="P158" s="227">
        <f>O158*H158</f>
        <v>0</v>
      </c>
      <c r="Q158" s="227">
        <v>0.55</v>
      </c>
      <c r="R158" s="227">
        <f>Q158*H158</f>
        <v>5.501650000000001</v>
      </c>
      <c r="S158" s="227">
        <v>0</v>
      </c>
      <c r="T158" s="22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9" t="s">
        <v>295</v>
      </c>
      <c r="AT158" s="229" t="s">
        <v>324</v>
      </c>
      <c r="AU158" s="229" t="s">
        <v>85</v>
      </c>
      <c r="AY158" s="17" t="s">
        <v>127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7" t="s">
        <v>83</v>
      </c>
      <c r="BK158" s="230">
        <f>ROUND(I158*H158,2)</f>
        <v>0</v>
      </c>
      <c r="BL158" s="17" t="s">
        <v>178</v>
      </c>
      <c r="BM158" s="229" t="s">
        <v>418</v>
      </c>
    </row>
    <row r="159" spans="1:51" s="13" customFormat="1" ht="12">
      <c r="A159" s="13"/>
      <c r="B159" s="231"/>
      <c r="C159" s="232"/>
      <c r="D159" s="233" t="s">
        <v>137</v>
      </c>
      <c r="E159" s="234" t="s">
        <v>19</v>
      </c>
      <c r="F159" s="235" t="s">
        <v>419</v>
      </c>
      <c r="G159" s="232"/>
      <c r="H159" s="236">
        <v>4167.833</v>
      </c>
      <c r="I159" s="237"/>
      <c r="J159" s="232"/>
      <c r="K159" s="232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137</v>
      </c>
      <c r="AU159" s="242" t="s">
        <v>85</v>
      </c>
      <c r="AV159" s="13" t="s">
        <v>85</v>
      </c>
      <c r="AW159" s="13" t="s">
        <v>36</v>
      </c>
      <c r="AX159" s="13" t="s">
        <v>83</v>
      </c>
      <c r="AY159" s="242" t="s">
        <v>127</v>
      </c>
    </row>
    <row r="160" spans="1:51" s="13" customFormat="1" ht="12">
      <c r="A160" s="13"/>
      <c r="B160" s="231"/>
      <c r="C160" s="232"/>
      <c r="D160" s="233" t="s">
        <v>137</v>
      </c>
      <c r="E160" s="232"/>
      <c r="F160" s="235" t="s">
        <v>420</v>
      </c>
      <c r="G160" s="232"/>
      <c r="H160" s="236">
        <v>10.003</v>
      </c>
      <c r="I160" s="237"/>
      <c r="J160" s="232"/>
      <c r="K160" s="232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137</v>
      </c>
      <c r="AU160" s="242" t="s">
        <v>85</v>
      </c>
      <c r="AV160" s="13" t="s">
        <v>85</v>
      </c>
      <c r="AW160" s="13" t="s">
        <v>4</v>
      </c>
      <c r="AX160" s="13" t="s">
        <v>83</v>
      </c>
      <c r="AY160" s="242" t="s">
        <v>127</v>
      </c>
    </row>
    <row r="161" spans="1:65" s="2" customFormat="1" ht="21.75" customHeight="1">
      <c r="A161" s="38"/>
      <c r="B161" s="39"/>
      <c r="C161" s="218" t="s">
        <v>286</v>
      </c>
      <c r="D161" s="218" t="s">
        <v>130</v>
      </c>
      <c r="E161" s="219" t="s">
        <v>421</v>
      </c>
      <c r="F161" s="220" t="s">
        <v>422</v>
      </c>
      <c r="G161" s="221" t="s">
        <v>213</v>
      </c>
      <c r="H161" s="222">
        <v>1666</v>
      </c>
      <c r="I161" s="223"/>
      <c r="J161" s="224">
        <f>ROUND(I161*H161,2)</f>
        <v>0</v>
      </c>
      <c r="K161" s="220" t="s">
        <v>134</v>
      </c>
      <c r="L161" s="44"/>
      <c r="M161" s="225" t="s">
        <v>19</v>
      </c>
      <c r="N161" s="226" t="s">
        <v>46</v>
      </c>
      <c r="O161" s="84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178</v>
      </c>
      <c r="AT161" s="229" t="s">
        <v>130</v>
      </c>
      <c r="AU161" s="229" t="s">
        <v>85</v>
      </c>
      <c r="AY161" s="17" t="s">
        <v>127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83</v>
      </c>
      <c r="BK161" s="230">
        <f>ROUND(I161*H161,2)</f>
        <v>0</v>
      </c>
      <c r="BL161" s="17" t="s">
        <v>178</v>
      </c>
      <c r="BM161" s="229" t="s">
        <v>423</v>
      </c>
    </row>
    <row r="162" spans="1:51" s="13" customFormat="1" ht="12">
      <c r="A162" s="13"/>
      <c r="B162" s="231"/>
      <c r="C162" s="232"/>
      <c r="D162" s="233" t="s">
        <v>137</v>
      </c>
      <c r="E162" s="234" t="s">
        <v>19</v>
      </c>
      <c r="F162" s="235" t="s">
        <v>424</v>
      </c>
      <c r="G162" s="232"/>
      <c r="H162" s="236">
        <v>1666</v>
      </c>
      <c r="I162" s="237"/>
      <c r="J162" s="232"/>
      <c r="K162" s="232"/>
      <c r="L162" s="238"/>
      <c r="M162" s="239"/>
      <c r="N162" s="240"/>
      <c r="O162" s="240"/>
      <c r="P162" s="240"/>
      <c r="Q162" s="240"/>
      <c r="R162" s="240"/>
      <c r="S162" s="240"/>
      <c r="T162" s="24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2" t="s">
        <v>137</v>
      </c>
      <c r="AU162" s="242" t="s">
        <v>85</v>
      </c>
      <c r="AV162" s="13" t="s">
        <v>85</v>
      </c>
      <c r="AW162" s="13" t="s">
        <v>36</v>
      </c>
      <c r="AX162" s="13" t="s">
        <v>83</v>
      </c>
      <c r="AY162" s="242" t="s">
        <v>127</v>
      </c>
    </row>
    <row r="163" spans="1:65" s="2" customFormat="1" ht="16.5" customHeight="1">
      <c r="A163" s="38"/>
      <c r="B163" s="39"/>
      <c r="C163" s="256" t="s">
        <v>290</v>
      </c>
      <c r="D163" s="256" t="s">
        <v>324</v>
      </c>
      <c r="E163" s="257" t="s">
        <v>416</v>
      </c>
      <c r="F163" s="258" t="s">
        <v>417</v>
      </c>
      <c r="G163" s="259" t="s">
        <v>386</v>
      </c>
      <c r="H163" s="260">
        <v>3.998</v>
      </c>
      <c r="I163" s="261"/>
      <c r="J163" s="262">
        <f>ROUND(I163*H163,2)</f>
        <v>0</v>
      </c>
      <c r="K163" s="258" t="s">
        <v>134</v>
      </c>
      <c r="L163" s="263"/>
      <c r="M163" s="264" t="s">
        <v>19</v>
      </c>
      <c r="N163" s="265" t="s">
        <v>46</v>
      </c>
      <c r="O163" s="84"/>
      <c r="P163" s="227">
        <f>O163*H163</f>
        <v>0</v>
      </c>
      <c r="Q163" s="227">
        <v>0.55</v>
      </c>
      <c r="R163" s="227">
        <f>Q163*H163</f>
        <v>2.1989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295</v>
      </c>
      <c r="AT163" s="229" t="s">
        <v>324</v>
      </c>
      <c r="AU163" s="229" t="s">
        <v>85</v>
      </c>
      <c r="AY163" s="17" t="s">
        <v>127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83</v>
      </c>
      <c r="BK163" s="230">
        <f>ROUND(I163*H163,2)</f>
        <v>0</v>
      </c>
      <c r="BL163" s="17" t="s">
        <v>178</v>
      </c>
      <c r="BM163" s="229" t="s">
        <v>425</v>
      </c>
    </row>
    <row r="164" spans="1:51" s="13" customFormat="1" ht="12">
      <c r="A164" s="13"/>
      <c r="B164" s="231"/>
      <c r="C164" s="232"/>
      <c r="D164" s="233" t="s">
        <v>137</v>
      </c>
      <c r="E164" s="232"/>
      <c r="F164" s="235" t="s">
        <v>426</v>
      </c>
      <c r="G164" s="232"/>
      <c r="H164" s="236">
        <v>3.998</v>
      </c>
      <c r="I164" s="237"/>
      <c r="J164" s="232"/>
      <c r="K164" s="232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137</v>
      </c>
      <c r="AU164" s="242" t="s">
        <v>85</v>
      </c>
      <c r="AV164" s="13" t="s">
        <v>85</v>
      </c>
      <c r="AW164" s="13" t="s">
        <v>4</v>
      </c>
      <c r="AX164" s="13" t="s">
        <v>83</v>
      </c>
      <c r="AY164" s="242" t="s">
        <v>127</v>
      </c>
    </row>
    <row r="165" spans="1:65" s="2" customFormat="1" ht="33" customHeight="1">
      <c r="A165" s="38"/>
      <c r="B165" s="39"/>
      <c r="C165" s="218" t="s">
        <v>295</v>
      </c>
      <c r="D165" s="218" t="s">
        <v>130</v>
      </c>
      <c r="E165" s="219" t="s">
        <v>427</v>
      </c>
      <c r="F165" s="220" t="s">
        <v>428</v>
      </c>
      <c r="G165" s="221" t="s">
        <v>133</v>
      </c>
      <c r="H165" s="222">
        <v>971.12</v>
      </c>
      <c r="I165" s="223"/>
      <c r="J165" s="224">
        <f>ROUND(I165*H165,2)</f>
        <v>0</v>
      </c>
      <c r="K165" s="220" t="s">
        <v>134</v>
      </c>
      <c r="L165" s="44"/>
      <c r="M165" s="225" t="s">
        <v>19</v>
      </c>
      <c r="N165" s="226" t="s">
        <v>46</v>
      </c>
      <c r="O165" s="84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178</v>
      </c>
      <c r="AT165" s="229" t="s">
        <v>130</v>
      </c>
      <c r="AU165" s="229" t="s">
        <v>85</v>
      </c>
      <c r="AY165" s="17" t="s">
        <v>127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83</v>
      </c>
      <c r="BK165" s="230">
        <f>ROUND(I165*H165,2)</f>
        <v>0</v>
      </c>
      <c r="BL165" s="17" t="s">
        <v>178</v>
      </c>
      <c r="BM165" s="229" t="s">
        <v>429</v>
      </c>
    </row>
    <row r="166" spans="1:51" s="13" customFormat="1" ht="12">
      <c r="A166" s="13"/>
      <c r="B166" s="231"/>
      <c r="C166" s="232"/>
      <c r="D166" s="233" t="s">
        <v>137</v>
      </c>
      <c r="E166" s="234" t="s">
        <v>19</v>
      </c>
      <c r="F166" s="235" t="s">
        <v>347</v>
      </c>
      <c r="G166" s="232"/>
      <c r="H166" s="236">
        <v>971.12</v>
      </c>
      <c r="I166" s="237"/>
      <c r="J166" s="232"/>
      <c r="K166" s="232"/>
      <c r="L166" s="238"/>
      <c r="M166" s="239"/>
      <c r="N166" s="240"/>
      <c r="O166" s="240"/>
      <c r="P166" s="240"/>
      <c r="Q166" s="240"/>
      <c r="R166" s="240"/>
      <c r="S166" s="240"/>
      <c r="T166" s="24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2" t="s">
        <v>137</v>
      </c>
      <c r="AU166" s="242" t="s">
        <v>85</v>
      </c>
      <c r="AV166" s="13" t="s">
        <v>85</v>
      </c>
      <c r="AW166" s="13" t="s">
        <v>36</v>
      </c>
      <c r="AX166" s="13" t="s">
        <v>83</v>
      </c>
      <c r="AY166" s="242" t="s">
        <v>127</v>
      </c>
    </row>
    <row r="167" spans="1:65" s="2" customFormat="1" ht="55.5" customHeight="1">
      <c r="A167" s="38"/>
      <c r="B167" s="39"/>
      <c r="C167" s="256" t="s">
        <v>301</v>
      </c>
      <c r="D167" s="256" t="s">
        <v>324</v>
      </c>
      <c r="E167" s="257" t="s">
        <v>430</v>
      </c>
      <c r="F167" s="258" t="s">
        <v>431</v>
      </c>
      <c r="G167" s="259" t="s">
        <v>133</v>
      </c>
      <c r="H167" s="260">
        <v>1019.676</v>
      </c>
      <c r="I167" s="261"/>
      <c r="J167" s="262">
        <f>ROUND(I167*H167,2)</f>
        <v>0</v>
      </c>
      <c r="K167" s="258" t="s">
        <v>19</v>
      </c>
      <c r="L167" s="263"/>
      <c r="M167" s="264" t="s">
        <v>19</v>
      </c>
      <c r="N167" s="265" t="s">
        <v>46</v>
      </c>
      <c r="O167" s="84"/>
      <c r="P167" s="227">
        <f>O167*H167</f>
        <v>0</v>
      </c>
      <c r="Q167" s="227">
        <v>9E-05</v>
      </c>
      <c r="R167" s="227">
        <f>Q167*H167</f>
        <v>0.09177084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295</v>
      </c>
      <c r="AT167" s="229" t="s">
        <v>324</v>
      </c>
      <c r="AU167" s="229" t="s">
        <v>85</v>
      </c>
      <c r="AY167" s="17" t="s">
        <v>127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83</v>
      </c>
      <c r="BK167" s="230">
        <f>ROUND(I167*H167,2)</f>
        <v>0</v>
      </c>
      <c r="BL167" s="17" t="s">
        <v>178</v>
      </c>
      <c r="BM167" s="229" t="s">
        <v>432</v>
      </c>
    </row>
    <row r="168" spans="1:51" s="13" customFormat="1" ht="12">
      <c r="A168" s="13"/>
      <c r="B168" s="231"/>
      <c r="C168" s="232"/>
      <c r="D168" s="233" t="s">
        <v>137</v>
      </c>
      <c r="E168" s="232"/>
      <c r="F168" s="235" t="s">
        <v>433</v>
      </c>
      <c r="G168" s="232"/>
      <c r="H168" s="236">
        <v>1019.676</v>
      </c>
      <c r="I168" s="237"/>
      <c r="J168" s="232"/>
      <c r="K168" s="232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137</v>
      </c>
      <c r="AU168" s="242" t="s">
        <v>85</v>
      </c>
      <c r="AV168" s="13" t="s">
        <v>85</v>
      </c>
      <c r="AW168" s="13" t="s">
        <v>4</v>
      </c>
      <c r="AX168" s="13" t="s">
        <v>83</v>
      </c>
      <c r="AY168" s="242" t="s">
        <v>127</v>
      </c>
    </row>
    <row r="169" spans="1:65" s="2" customFormat="1" ht="44.25" customHeight="1">
      <c r="A169" s="38"/>
      <c r="B169" s="39"/>
      <c r="C169" s="218" t="s">
        <v>434</v>
      </c>
      <c r="D169" s="218" t="s">
        <v>130</v>
      </c>
      <c r="E169" s="219" t="s">
        <v>435</v>
      </c>
      <c r="F169" s="220" t="s">
        <v>436</v>
      </c>
      <c r="G169" s="221" t="s">
        <v>143</v>
      </c>
      <c r="H169" s="222">
        <v>9.5</v>
      </c>
      <c r="I169" s="223"/>
      <c r="J169" s="224">
        <f>ROUND(I169*H169,2)</f>
        <v>0</v>
      </c>
      <c r="K169" s="220" t="s">
        <v>134</v>
      </c>
      <c r="L169" s="44"/>
      <c r="M169" s="225" t="s">
        <v>19</v>
      </c>
      <c r="N169" s="226" t="s">
        <v>46</v>
      </c>
      <c r="O169" s="84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178</v>
      </c>
      <c r="AT169" s="229" t="s">
        <v>130</v>
      </c>
      <c r="AU169" s="229" t="s">
        <v>85</v>
      </c>
      <c r="AY169" s="17" t="s">
        <v>127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83</v>
      </c>
      <c r="BK169" s="230">
        <f>ROUND(I169*H169,2)</f>
        <v>0</v>
      </c>
      <c r="BL169" s="17" t="s">
        <v>178</v>
      </c>
      <c r="BM169" s="229" t="s">
        <v>437</v>
      </c>
    </row>
    <row r="170" spans="1:63" s="12" customFormat="1" ht="22.8" customHeight="1">
      <c r="A170" s="12"/>
      <c r="B170" s="202"/>
      <c r="C170" s="203"/>
      <c r="D170" s="204" t="s">
        <v>74</v>
      </c>
      <c r="E170" s="216" t="s">
        <v>239</v>
      </c>
      <c r="F170" s="216" t="s">
        <v>240</v>
      </c>
      <c r="G170" s="203"/>
      <c r="H170" s="203"/>
      <c r="I170" s="206"/>
      <c r="J170" s="217">
        <f>BK170</f>
        <v>0</v>
      </c>
      <c r="K170" s="203"/>
      <c r="L170" s="208"/>
      <c r="M170" s="209"/>
      <c r="N170" s="210"/>
      <c r="O170" s="210"/>
      <c r="P170" s="211">
        <f>SUM(P171:P177)</f>
        <v>0</v>
      </c>
      <c r="Q170" s="210"/>
      <c r="R170" s="211">
        <f>SUM(R171:R177)</f>
        <v>0.41406</v>
      </c>
      <c r="S170" s="210"/>
      <c r="T170" s="212">
        <f>SUM(T171:T177)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3" t="s">
        <v>85</v>
      </c>
      <c r="AT170" s="214" t="s">
        <v>74</v>
      </c>
      <c r="AU170" s="214" t="s">
        <v>83</v>
      </c>
      <c r="AY170" s="213" t="s">
        <v>127</v>
      </c>
      <c r="BK170" s="215">
        <f>SUM(BK171:BK177)</f>
        <v>0</v>
      </c>
    </row>
    <row r="171" spans="1:65" s="2" customFormat="1" ht="33" customHeight="1">
      <c r="A171" s="38"/>
      <c r="B171" s="39"/>
      <c r="C171" s="218" t="s">
        <v>438</v>
      </c>
      <c r="D171" s="218" t="s">
        <v>130</v>
      </c>
      <c r="E171" s="219" t="s">
        <v>439</v>
      </c>
      <c r="F171" s="220" t="s">
        <v>440</v>
      </c>
      <c r="G171" s="221" t="s">
        <v>213</v>
      </c>
      <c r="H171" s="222">
        <v>17</v>
      </c>
      <c r="I171" s="223"/>
      <c r="J171" s="224">
        <f>ROUND(I171*H171,2)</f>
        <v>0</v>
      </c>
      <c r="K171" s="220" t="s">
        <v>134</v>
      </c>
      <c r="L171" s="44"/>
      <c r="M171" s="225" t="s">
        <v>19</v>
      </c>
      <c r="N171" s="226" t="s">
        <v>46</v>
      </c>
      <c r="O171" s="84"/>
      <c r="P171" s="227">
        <f>O171*H171</f>
        <v>0</v>
      </c>
      <c r="Q171" s="227">
        <v>0.00436</v>
      </c>
      <c r="R171" s="227">
        <f>Q171*H171</f>
        <v>0.07412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178</v>
      </c>
      <c r="AT171" s="229" t="s">
        <v>130</v>
      </c>
      <c r="AU171" s="229" t="s">
        <v>85</v>
      </c>
      <c r="AY171" s="17" t="s">
        <v>127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83</v>
      </c>
      <c r="BK171" s="230">
        <f>ROUND(I171*H171,2)</f>
        <v>0</v>
      </c>
      <c r="BL171" s="17" t="s">
        <v>178</v>
      </c>
      <c r="BM171" s="229" t="s">
        <v>441</v>
      </c>
    </row>
    <row r="172" spans="1:65" s="2" customFormat="1" ht="33" customHeight="1">
      <c r="A172" s="38"/>
      <c r="B172" s="39"/>
      <c r="C172" s="218" t="s">
        <v>442</v>
      </c>
      <c r="D172" s="218" t="s">
        <v>130</v>
      </c>
      <c r="E172" s="219" t="s">
        <v>443</v>
      </c>
      <c r="F172" s="220" t="s">
        <v>444</v>
      </c>
      <c r="G172" s="221" t="s">
        <v>133</v>
      </c>
      <c r="H172" s="222">
        <v>6</v>
      </c>
      <c r="I172" s="223"/>
      <c r="J172" s="224">
        <f>ROUND(I172*H172,2)</f>
        <v>0</v>
      </c>
      <c r="K172" s="220" t="s">
        <v>134</v>
      </c>
      <c r="L172" s="44"/>
      <c r="M172" s="225" t="s">
        <v>19</v>
      </c>
      <c r="N172" s="226" t="s">
        <v>46</v>
      </c>
      <c r="O172" s="84"/>
      <c r="P172" s="227">
        <f>O172*H172</f>
        <v>0</v>
      </c>
      <c r="Q172" s="227">
        <v>0.01079</v>
      </c>
      <c r="R172" s="227">
        <f>Q172*H172</f>
        <v>0.06473999999999999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178</v>
      </c>
      <c r="AT172" s="229" t="s">
        <v>130</v>
      </c>
      <c r="AU172" s="229" t="s">
        <v>85</v>
      </c>
      <c r="AY172" s="17" t="s">
        <v>127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83</v>
      </c>
      <c r="BK172" s="230">
        <f>ROUND(I172*H172,2)</f>
        <v>0</v>
      </c>
      <c r="BL172" s="17" t="s">
        <v>178</v>
      </c>
      <c r="BM172" s="229" t="s">
        <v>445</v>
      </c>
    </row>
    <row r="173" spans="1:51" s="13" customFormat="1" ht="12">
      <c r="A173" s="13"/>
      <c r="B173" s="231"/>
      <c r="C173" s="232"/>
      <c r="D173" s="233" t="s">
        <v>137</v>
      </c>
      <c r="E173" s="234" t="s">
        <v>19</v>
      </c>
      <c r="F173" s="235" t="s">
        <v>446</v>
      </c>
      <c r="G173" s="232"/>
      <c r="H173" s="236">
        <v>6</v>
      </c>
      <c r="I173" s="237"/>
      <c r="J173" s="232"/>
      <c r="K173" s="232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137</v>
      </c>
      <c r="AU173" s="242" t="s">
        <v>85</v>
      </c>
      <c r="AV173" s="13" t="s">
        <v>85</v>
      </c>
      <c r="AW173" s="13" t="s">
        <v>36</v>
      </c>
      <c r="AX173" s="13" t="s">
        <v>83</v>
      </c>
      <c r="AY173" s="242" t="s">
        <v>127</v>
      </c>
    </row>
    <row r="174" spans="1:65" s="2" customFormat="1" ht="21.75" customHeight="1">
      <c r="A174" s="38"/>
      <c r="B174" s="39"/>
      <c r="C174" s="218" t="s">
        <v>447</v>
      </c>
      <c r="D174" s="218" t="s">
        <v>130</v>
      </c>
      <c r="E174" s="219" t="s">
        <v>448</v>
      </c>
      <c r="F174" s="220" t="s">
        <v>449</v>
      </c>
      <c r="G174" s="221" t="s">
        <v>213</v>
      </c>
      <c r="H174" s="222">
        <v>150</v>
      </c>
      <c r="I174" s="223"/>
      <c r="J174" s="224">
        <f>ROUND(I174*H174,2)</f>
        <v>0</v>
      </c>
      <c r="K174" s="220" t="s">
        <v>134</v>
      </c>
      <c r="L174" s="44"/>
      <c r="M174" s="225" t="s">
        <v>19</v>
      </c>
      <c r="N174" s="226" t="s">
        <v>46</v>
      </c>
      <c r="O174" s="84"/>
      <c r="P174" s="227">
        <f>O174*H174</f>
        <v>0</v>
      </c>
      <c r="Q174" s="227">
        <v>0.00169</v>
      </c>
      <c r="R174" s="227">
        <f>Q174*H174</f>
        <v>0.2535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178</v>
      </c>
      <c r="AT174" s="229" t="s">
        <v>130</v>
      </c>
      <c r="AU174" s="229" t="s">
        <v>85</v>
      </c>
      <c r="AY174" s="17" t="s">
        <v>127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83</v>
      </c>
      <c r="BK174" s="230">
        <f>ROUND(I174*H174,2)</f>
        <v>0</v>
      </c>
      <c r="BL174" s="17" t="s">
        <v>178</v>
      </c>
      <c r="BM174" s="229" t="s">
        <v>450</v>
      </c>
    </row>
    <row r="175" spans="1:65" s="2" customFormat="1" ht="33" customHeight="1">
      <c r="A175" s="38"/>
      <c r="B175" s="39"/>
      <c r="C175" s="218" t="s">
        <v>451</v>
      </c>
      <c r="D175" s="218" t="s">
        <v>130</v>
      </c>
      <c r="E175" s="219" t="s">
        <v>452</v>
      </c>
      <c r="F175" s="220" t="s">
        <v>453</v>
      </c>
      <c r="G175" s="221" t="s">
        <v>213</v>
      </c>
      <c r="H175" s="222">
        <v>10</v>
      </c>
      <c r="I175" s="223"/>
      <c r="J175" s="224">
        <f>ROUND(I175*H175,2)</f>
        <v>0</v>
      </c>
      <c r="K175" s="220" t="s">
        <v>134</v>
      </c>
      <c r="L175" s="44"/>
      <c r="M175" s="225" t="s">
        <v>19</v>
      </c>
      <c r="N175" s="226" t="s">
        <v>46</v>
      </c>
      <c r="O175" s="84"/>
      <c r="P175" s="227">
        <f>O175*H175</f>
        <v>0</v>
      </c>
      <c r="Q175" s="227">
        <v>0.00217</v>
      </c>
      <c r="R175" s="227">
        <f>Q175*H175</f>
        <v>0.0217</v>
      </c>
      <c r="S175" s="227">
        <v>0</v>
      </c>
      <c r="T175" s="22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9" t="s">
        <v>178</v>
      </c>
      <c r="AT175" s="229" t="s">
        <v>130</v>
      </c>
      <c r="AU175" s="229" t="s">
        <v>85</v>
      </c>
      <c r="AY175" s="17" t="s">
        <v>127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7" t="s">
        <v>83</v>
      </c>
      <c r="BK175" s="230">
        <f>ROUND(I175*H175,2)</f>
        <v>0</v>
      </c>
      <c r="BL175" s="17" t="s">
        <v>178</v>
      </c>
      <c r="BM175" s="229" t="s">
        <v>454</v>
      </c>
    </row>
    <row r="176" spans="1:51" s="13" customFormat="1" ht="12">
      <c r="A176" s="13"/>
      <c r="B176" s="231"/>
      <c r="C176" s="232"/>
      <c r="D176" s="233" t="s">
        <v>137</v>
      </c>
      <c r="E176" s="234" t="s">
        <v>19</v>
      </c>
      <c r="F176" s="235" t="s">
        <v>261</v>
      </c>
      <c r="G176" s="232"/>
      <c r="H176" s="236">
        <v>10</v>
      </c>
      <c r="I176" s="237"/>
      <c r="J176" s="232"/>
      <c r="K176" s="232"/>
      <c r="L176" s="238"/>
      <c r="M176" s="239"/>
      <c r="N176" s="240"/>
      <c r="O176" s="240"/>
      <c r="P176" s="240"/>
      <c r="Q176" s="240"/>
      <c r="R176" s="240"/>
      <c r="S176" s="240"/>
      <c r="T176" s="24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2" t="s">
        <v>137</v>
      </c>
      <c r="AU176" s="242" t="s">
        <v>85</v>
      </c>
      <c r="AV176" s="13" t="s">
        <v>85</v>
      </c>
      <c r="AW176" s="13" t="s">
        <v>36</v>
      </c>
      <c r="AX176" s="13" t="s">
        <v>83</v>
      </c>
      <c r="AY176" s="242" t="s">
        <v>127</v>
      </c>
    </row>
    <row r="177" spans="1:65" s="2" customFormat="1" ht="44.25" customHeight="1">
      <c r="A177" s="38"/>
      <c r="B177" s="39"/>
      <c r="C177" s="218" t="s">
        <v>455</v>
      </c>
      <c r="D177" s="218" t="s">
        <v>130</v>
      </c>
      <c r="E177" s="219" t="s">
        <v>456</v>
      </c>
      <c r="F177" s="220" t="s">
        <v>457</v>
      </c>
      <c r="G177" s="221" t="s">
        <v>143</v>
      </c>
      <c r="H177" s="222">
        <v>0.414</v>
      </c>
      <c r="I177" s="223"/>
      <c r="J177" s="224">
        <f>ROUND(I177*H177,2)</f>
        <v>0</v>
      </c>
      <c r="K177" s="220" t="s">
        <v>134</v>
      </c>
      <c r="L177" s="44"/>
      <c r="M177" s="225" t="s">
        <v>19</v>
      </c>
      <c r="N177" s="226" t="s">
        <v>46</v>
      </c>
      <c r="O177" s="84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9" t="s">
        <v>178</v>
      </c>
      <c r="AT177" s="229" t="s">
        <v>130</v>
      </c>
      <c r="AU177" s="229" t="s">
        <v>85</v>
      </c>
      <c r="AY177" s="17" t="s">
        <v>127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7" t="s">
        <v>83</v>
      </c>
      <c r="BK177" s="230">
        <f>ROUND(I177*H177,2)</f>
        <v>0</v>
      </c>
      <c r="BL177" s="17" t="s">
        <v>178</v>
      </c>
      <c r="BM177" s="229" t="s">
        <v>458</v>
      </c>
    </row>
    <row r="178" spans="1:63" s="12" customFormat="1" ht="22.8" customHeight="1">
      <c r="A178" s="12"/>
      <c r="B178" s="202"/>
      <c r="C178" s="203"/>
      <c r="D178" s="204" t="s">
        <v>74</v>
      </c>
      <c r="E178" s="216" t="s">
        <v>262</v>
      </c>
      <c r="F178" s="216" t="s">
        <v>263</v>
      </c>
      <c r="G178" s="203"/>
      <c r="H178" s="203"/>
      <c r="I178" s="206"/>
      <c r="J178" s="217">
        <f>BK178</f>
        <v>0</v>
      </c>
      <c r="K178" s="203"/>
      <c r="L178" s="208"/>
      <c r="M178" s="209"/>
      <c r="N178" s="210"/>
      <c r="O178" s="210"/>
      <c r="P178" s="211">
        <f>SUM(P179:P196)</f>
        <v>0</v>
      </c>
      <c r="Q178" s="210"/>
      <c r="R178" s="211">
        <f>SUM(R179:R196)</f>
        <v>47.260974</v>
      </c>
      <c r="S178" s="210"/>
      <c r="T178" s="212">
        <f>SUM(T179:T196)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3" t="s">
        <v>85</v>
      </c>
      <c r="AT178" s="214" t="s">
        <v>74</v>
      </c>
      <c r="AU178" s="214" t="s">
        <v>83</v>
      </c>
      <c r="AY178" s="213" t="s">
        <v>127</v>
      </c>
      <c r="BK178" s="215">
        <f>SUM(BK179:BK196)</f>
        <v>0</v>
      </c>
    </row>
    <row r="179" spans="1:65" s="2" customFormat="1" ht="21.75" customHeight="1">
      <c r="A179" s="38"/>
      <c r="B179" s="39"/>
      <c r="C179" s="218" t="s">
        <v>459</v>
      </c>
      <c r="D179" s="218" t="s">
        <v>130</v>
      </c>
      <c r="E179" s="219" t="s">
        <v>460</v>
      </c>
      <c r="F179" s="220" t="s">
        <v>461</v>
      </c>
      <c r="G179" s="221" t="s">
        <v>133</v>
      </c>
      <c r="H179" s="222">
        <v>1047.175</v>
      </c>
      <c r="I179" s="223"/>
      <c r="J179" s="224">
        <f>ROUND(I179*H179,2)</f>
        <v>0</v>
      </c>
      <c r="K179" s="220" t="s">
        <v>134</v>
      </c>
      <c r="L179" s="44"/>
      <c r="M179" s="225" t="s">
        <v>19</v>
      </c>
      <c r="N179" s="226" t="s">
        <v>46</v>
      </c>
      <c r="O179" s="84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9" t="s">
        <v>178</v>
      </c>
      <c r="AT179" s="229" t="s">
        <v>130</v>
      </c>
      <c r="AU179" s="229" t="s">
        <v>85</v>
      </c>
      <c r="AY179" s="17" t="s">
        <v>127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7" t="s">
        <v>83</v>
      </c>
      <c r="BK179" s="230">
        <f>ROUND(I179*H179,2)</f>
        <v>0</v>
      </c>
      <c r="BL179" s="17" t="s">
        <v>178</v>
      </c>
      <c r="BM179" s="229" t="s">
        <v>462</v>
      </c>
    </row>
    <row r="180" spans="1:51" s="13" customFormat="1" ht="12">
      <c r="A180" s="13"/>
      <c r="B180" s="231"/>
      <c r="C180" s="232"/>
      <c r="D180" s="233" t="s">
        <v>137</v>
      </c>
      <c r="E180" s="234" t="s">
        <v>19</v>
      </c>
      <c r="F180" s="235" t="s">
        <v>463</v>
      </c>
      <c r="G180" s="232"/>
      <c r="H180" s="236">
        <v>1047.175</v>
      </c>
      <c r="I180" s="237"/>
      <c r="J180" s="232"/>
      <c r="K180" s="232"/>
      <c r="L180" s="238"/>
      <c r="M180" s="239"/>
      <c r="N180" s="240"/>
      <c r="O180" s="240"/>
      <c r="P180" s="240"/>
      <c r="Q180" s="240"/>
      <c r="R180" s="240"/>
      <c r="S180" s="240"/>
      <c r="T180" s="24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2" t="s">
        <v>137</v>
      </c>
      <c r="AU180" s="242" t="s">
        <v>85</v>
      </c>
      <c r="AV180" s="13" t="s">
        <v>85</v>
      </c>
      <c r="AW180" s="13" t="s">
        <v>36</v>
      </c>
      <c r="AX180" s="13" t="s">
        <v>83</v>
      </c>
      <c r="AY180" s="242" t="s">
        <v>127</v>
      </c>
    </row>
    <row r="181" spans="1:65" s="2" customFormat="1" ht="16.5" customHeight="1">
      <c r="A181" s="38"/>
      <c r="B181" s="39"/>
      <c r="C181" s="256" t="s">
        <v>464</v>
      </c>
      <c r="D181" s="256" t="s">
        <v>324</v>
      </c>
      <c r="E181" s="257" t="s">
        <v>465</v>
      </c>
      <c r="F181" s="258" t="s">
        <v>466</v>
      </c>
      <c r="G181" s="259" t="s">
        <v>133</v>
      </c>
      <c r="H181" s="260">
        <v>958.975</v>
      </c>
      <c r="I181" s="261"/>
      <c r="J181" s="262">
        <f>ROUND(I181*H181,2)</f>
        <v>0</v>
      </c>
      <c r="K181" s="258" t="s">
        <v>19</v>
      </c>
      <c r="L181" s="263"/>
      <c r="M181" s="264" t="s">
        <v>19</v>
      </c>
      <c r="N181" s="265" t="s">
        <v>46</v>
      </c>
      <c r="O181" s="84"/>
      <c r="P181" s="227">
        <f>O181*H181</f>
        <v>0</v>
      </c>
      <c r="Q181" s="227">
        <v>0.045</v>
      </c>
      <c r="R181" s="227">
        <f>Q181*H181</f>
        <v>43.153875</v>
      </c>
      <c r="S181" s="227">
        <v>0</v>
      </c>
      <c r="T181" s="22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9" t="s">
        <v>295</v>
      </c>
      <c r="AT181" s="229" t="s">
        <v>324</v>
      </c>
      <c r="AU181" s="229" t="s">
        <v>85</v>
      </c>
      <c r="AY181" s="17" t="s">
        <v>127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7" t="s">
        <v>83</v>
      </c>
      <c r="BK181" s="230">
        <f>ROUND(I181*H181,2)</f>
        <v>0</v>
      </c>
      <c r="BL181" s="17" t="s">
        <v>178</v>
      </c>
      <c r="BM181" s="229" t="s">
        <v>467</v>
      </c>
    </row>
    <row r="182" spans="1:65" s="2" customFormat="1" ht="21.75" customHeight="1">
      <c r="A182" s="38"/>
      <c r="B182" s="39"/>
      <c r="C182" s="256" t="s">
        <v>468</v>
      </c>
      <c r="D182" s="256" t="s">
        <v>324</v>
      </c>
      <c r="E182" s="257" t="s">
        <v>469</v>
      </c>
      <c r="F182" s="258" t="s">
        <v>470</v>
      </c>
      <c r="G182" s="259" t="s">
        <v>208</v>
      </c>
      <c r="H182" s="260">
        <v>882</v>
      </c>
      <c r="I182" s="261"/>
      <c r="J182" s="262">
        <f>ROUND(I182*H182,2)</f>
        <v>0</v>
      </c>
      <c r="K182" s="258" t="s">
        <v>134</v>
      </c>
      <c r="L182" s="263"/>
      <c r="M182" s="264" t="s">
        <v>19</v>
      </c>
      <c r="N182" s="265" t="s">
        <v>46</v>
      </c>
      <c r="O182" s="84"/>
      <c r="P182" s="227">
        <f>O182*H182</f>
        <v>0</v>
      </c>
      <c r="Q182" s="227">
        <v>0.0045</v>
      </c>
      <c r="R182" s="227">
        <f>Q182*H182</f>
        <v>3.969</v>
      </c>
      <c r="S182" s="227">
        <v>0</v>
      </c>
      <c r="T182" s="22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9" t="s">
        <v>295</v>
      </c>
      <c r="AT182" s="229" t="s">
        <v>324</v>
      </c>
      <c r="AU182" s="229" t="s">
        <v>85</v>
      </c>
      <c r="AY182" s="17" t="s">
        <v>127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7" t="s">
        <v>83</v>
      </c>
      <c r="BK182" s="230">
        <f>ROUND(I182*H182,2)</f>
        <v>0</v>
      </c>
      <c r="BL182" s="17" t="s">
        <v>178</v>
      </c>
      <c r="BM182" s="229" t="s">
        <v>471</v>
      </c>
    </row>
    <row r="183" spans="1:51" s="13" customFormat="1" ht="12">
      <c r="A183" s="13"/>
      <c r="B183" s="231"/>
      <c r="C183" s="232"/>
      <c r="D183" s="233" t="s">
        <v>137</v>
      </c>
      <c r="E183" s="234" t="s">
        <v>19</v>
      </c>
      <c r="F183" s="235" t="s">
        <v>472</v>
      </c>
      <c r="G183" s="232"/>
      <c r="H183" s="236">
        <v>882</v>
      </c>
      <c r="I183" s="237"/>
      <c r="J183" s="232"/>
      <c r="K183" s="232"/>
      <c r="L183" s="238"/>
      <c r="M183" s="239"/>
      <c r="N183" s="240"/>
      <c r="O183" s="240"/>
      <c r="P183" s="240"/>
      <c r="Q183" s="240"/>
      <c r="R183" s="240"/>
      <c r="S183" s="240"/>
      <c r="T183" s="24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2" t="s">
        <v>137</v>
      </c>
      <c r="AU183" s="242" t="s">
        <v>85</v>
      </c>
      <c r="AV183" s="13" t="s">
        <v>85</v>
      </c>
      <c r="AW183" s="13" t="s">
        <v>36</v>
      </c>
      <c r="AX183" s="13" t="s">
        <v>83</v>
      </c>
      <c r="AY183" s="242" t="s">
        <v>127</v>
      </c>
    </row>
    <row r="184" spans="1:65" s="2" customFormat="1" ht="21.75" customHeight="1">
      <c r="A184" s="38"/>
      <c r="B184" s="39"/>
      <c r="C184" s="218" t="s">
        <v>473</v>
      </c>
      <c r="D184" s="218" t="s">
        <v>130</v>
      </c>
      <c r="E184" s="219" t="s">
        <v>474</v>
      </c>
      <c r="F184" s="220" t="s">
        <v>475</v>
      </c>
      <c r="G184" s="221" t="s">
        <v>213</v>
      </c>
      <c r="H184" s="222">
        <v>150</v>
      </c>
      <c r="I184" s="223"/>
      <c r="J184" s="224">
        <f>ROUND(I184*H184,2)</f>
        <v>0</v>
      </c>
      <c r="K184" s="220" t="s">
        <v>134</v>
      </c>
      <c r="L184" s="44"/>
      <c r="M184" s="225" t="s">
        <v>19</v>
      </c>
      <c r="N184" s="226" t="s">
        <v>46</v>
      </c>
      <c r="O184" s="84"/>
      <c r="P184" s="227">
        <f>O184*H184</f>
        <v>0</v>
      </c>
      <c r="Q184" s="227">
        <v>1E-05</v>
      </c>
      <c r="R184" s="227">
        <f>Q184*H184</f>
        <v>0.0015</v>
      </c>
      <c r="S184" s="227">
        <v>0</v>
      </c>
      <c r="T184" s="228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9" t="s">
        <v>178</v>
      </c>
      <c r="AT184" s="229" t="s">
        <v>130</v>
      </c>
      <c r="AU184" s="229" t="s">
        <v>85</v>
      </c>
      <c r="AY184" s="17" t="s">
        <v>127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7" t="s">
        <v>83</v>
      </c>
      <c r="BK184" s="230">
        <f>ROUND(I184*H184,2)</f>
        <v>0</v>
      </c>
      <c r="BL184" s="17" t="s">
        <v>178</v>
      </c>
      <c r="BM184" s="229" t="s">
        <v>476</v>
      </c>
    </row>
    <row r="185" spans="1:51" s="13" customFormat="1" ht="12">
      <c r="A185" s="13"/>
      <c r="B185" s="231"/>
      <c r="C185" s="232"/>
      <c r="D185" s="233" t="s">
        <v>137</v>
      </c>
      <c r="E185" s="234" t="s">
        <v>19</v>
      </c>
      <c r="F185" s="235" t="s">
        <v>245</v>
      </c>
      <c r="G185" s="232"/>
      <c r="H185" s="236">
        <v>150</v>
      </c>
      <c r="I185" s="237"/>
      <c r="J185" s="232"/>
      <c r="K185" s="232"/>
      <c r="L185" s="238"/>
      <c r="M185" s="239"/>
      <c r="N185" s="240"/>
      <c r="O185" s="240"/>
      <c r="P185" s="240"/>
      <c r="Q185" s="240"/>
      <c r="R185" s="240"/>
      <c r="S185" s="240"/>
      <c r="T185" s="24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2" t="s">
        <v>137</v>
      </c>
      <c r="AU185" s="242" t="s">
        <v>85</v>
      </c>
      <c r="AV185" s="13" t="s">
        <v>85</v>
      </c>
      <c r="AW185" s="13" t="s">
        <v>36</v>
      </c>
      <c r="AX185" s="13" t="s">
        <v>83</v>
      </c>
      <c r="AY185" s="242" t="s">
        <v>127</v>
      </c>
    </row>
    <row r="186" spans="1:65" s="2" customFormat="1" ht="21.75" customHeight="1">
      <c r="A186" s="38"/>
      <c r="B186" s="39"/>
      <c r="C186" s="256" t="s">
        <v>477</v>
      </c>
      <c r="D186" s="256" t="s">
        <v>324</v>
      </c>
      <c r="E186" s="257" t="s">
        <v>478</v>
      </c>
      <c r="F186" s="258" t="s">
        <v>479</v>
      </c>
      <c r="G186" s="259" t="s">
        <v>213</v>
      </c>
      <c r="H186" s="260">
        <v>150</v>
      </c>
      <c r="I186" s="261"/>
      <c r="J186" s="262">
        <f>ROUND(I186*H186,2)</f>
        <v>0</v>
      </c>
      <c r="K186" s="258" t="s">
        <v>19</v>
      </c>
      <c r="L186" s="263"/>
      <c r="M186" s="264" t="s">
        <v>19</v>
      </c>
      <c r="N186" s="265" t="s">
        <v>46</v>
      </c>
      <c r="O186" s="84"/>
      <c r="P186" s="227">
        <f>O186*H186</f>
        <v>0</v>
      </c>
      <c r="Q186" s="227">
        <v>0</v>
      </c>
      <c r="R186" s="227">
        <f>Q186*H186</f>
        <v>0</v>
      </c>
      <c r="S186" s="227">
        <v>0</v>
      </c>
      <c r="T186" s="228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9" t="s">
        <v>295</v>
      </c>
      <c r="AT186" s="229" t="s">
        <v>324</v>
      </c>
      <c r="AU186" s="229" t="s">
        <v>85</v>
      </c>
      <c r="AY186" s="17" t="s">
        <v>127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7" t="s">
        <v>83</v>
      </c>
      <c r="BK186" s="230">
        <f>ROUND(I186*H186,2)</f>
        <v>0</v>
      </c>
      <c r="BL186" s="17" t="s">
        <v>178</v>
      </c>
      <c r="BM186" s="229" t="s">
        <v>480</v>
      </c>
    </row>
    <row r="187" spans="1:65" s="2" customFormat="1" ht="21.75" customHeight="1">
      <c r="A187" s="38"/>
      <c r="B187" s="39"/>
      <c r="C187" s="218" t="s">
        <v>481</v>
      </c>
      <c r="D187" s="218" t="s">
        <v>130</v>
      </c>
      <c r="E187" s="219" t="s">
        <v>482</v>
      </c>
      <c r="F187" s="220" t="s">
        <v>483</v>
      </c>
      <c r="G187" s="221" t="s">
        <v>213</v>
      </c>
      <c r="H187" s="222">
        <v>54</v>
      </c>
      <c r="I187" s="223"/>
      <c r="J187" s="224">
        <f>ROUND(I187*H187,2)</f>
        <v>0</v>
      </c>
      <c r="K187" s="220" t="s">
        <v>134</v>
      </c>
      <c r="L187" s="44"/>
      <c r="M187" s="225" t="s">
        <v>19</v>
      </c>
      <c r="N187" s="226" t="s">
        <v>46</v>
      </c>
      <c r="O187" s="84"/>
      <c r="P187" s="227">
        <f>O187*H187</f>
        <v>0</v>
      </c>
      <c r="Q187" s="227">
        <v>0.0013</v>
      </c>
      <c r="R187" s="227">
        <f>Q187*H187</f>
        <v>0.0702</v>
      </c>
      <c r="S187" s="227">
        <v>0</v>
      </c>
      <c r="T187" s="22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9" t="s">
        <v>178</v>
      </c>
      <c r="AT187" s="229" t="s">
        <v>130</v>
      </c>
      <c r="AU187" s="229" t="s">
        <v>85</v>
      </c>
      <c r="AY187" s="17" t="s">
        <v>127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7" t="s">
        <v>83</v>
      </c>
      <c r="BK187" s="230">
        <f>ROUND(I187*H187,2)</f>
        <v>0</v>
      </c>
      <c r="BL187" s="17" t="s">
        <v>178</v>
      </c>
      <c r="BM187" s="229" t="s">
        <v>484</v>
      </c>
    </row>
    <row r="188" spans="1:51" s="13" customFormat="1" ht="12">
      <c r="A188" s="13"/>
      <c r="B188" s="231"/>
      <c r="C188" s="232"/>
      <c r="D188" s="233" t="s">
        <v>137</v>
      </c>
      <c r="E188" s="234" t="s">
        <v>19</v>
      </c>
      <c r="F188" s="235" t="s">
        <v>485</v>
      </c>
      <c r="G188" s="232"/>
      <c r="H188" s="236">
        <v>54</v>
      </c>
      <c r="I188" s="237"/>
      <c r="J188" s="232"/>
      <c r="K188" s="232"/>
      <c r="L188" s="238"/>
      <c r="M188" s="239"/>
      <c r="N188" s="240"/>
      <c r="O188" s="240"/>
      <c r="P188" s="240"/>
      <c r="Q188" s="240"/>
      <c r="R188" s="240"/>
      <c r="S188" s="240"/>
      <c r="T188" s="24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2" t="s">
        <v>137</v>
      </c>
      <c r="AU188" s="242" t="s">
        <v>85</v>
      </c>
      <c r="AV188" s="13" t="s">
        <v>85</v>
      </c>
      <c r="AW188" s="13" t="s">
        <v>36</v>
      </c>
      <c r="AX188" s="13" t="s">
        <v>83</v>
      </c>
      <c r="AY188" s="242" t="s">
        <v>127</v>
      </c>
    </row>
    <row r="189" spans="1:65" s="2" customFormat="1" ht="21.75" customHeight="1">
      <c r="A189" s="38"/>
      <c r="B189" s="39"/>
      <c r="C189" s="218" t="s">
        <v>486</v>
      </c>
      <c r="D189" s="218" t="s">
        <v>130</v>
      </c>
      <c r="E189" s="219" t="s">
        <v>487</v>
      </c>
      <c r="F189" s="220" t="s">
        <v>488</v>
      </c>
      <c r="G189" s="221" t="s">
        <v>213</v>
      </c>
      <c r="H189" s="222">
        <v>48.3</v>
      </c>
      <c r="I189" s="223"/>
      <c r="J189" s="224">
        <f>ROUND(I189*H189,2)</f>
        <v>0</v>
      </c>
      <c r="K189" s="220" t="s">
        <v>134</v>
      </c>
      <c r="L189" s="44"/>
      <c r="M189" s="225" t="s">
        <v>19</v>
      </c>
      <c r="N189" s="226" t="s">
        <v>46</v>
      </c>
      <c r="O189" s="84"/>
      <c r="P189" s="227">
        <f>O189*H189</f>
        <v>0</v>
      </c>
      <c r="Q189" s="227">
        <v>0.00133</v>
      </c>
      <c r="R189" s="227">
        <f>Q189*H189</f>
        <v>0.06423899999999999</v>
      </c>
      <c r="S189" s="227">
        <v>0</v>
      </c>
      <c r="T189" s="22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9" t="s">
        <v>178</v>
      </c>
      <c r="AT189" s="229" t="s">
        <v>130</v>
      </c>
      <c r="AU189" s="229" t="s">
        <v>85</v>
      </c>
      <c r="AY189" s="17" t="s">
        <v>127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7" t="s">
        <v>83</v>
      </c>
      <c r="BK189" s="230">
        <f>ROUND(I189*H189,2)</f>
        <v>0</v>
      </c>
      <c r="BL189" s="17" t="s">
        <v>178</v>
      </c>
      <c r="BM189" s="229" t="s">
        <v>489</v>
      </c>
    </row>
    <row r="190" spans="1:51" s="13" customFormat="1" ht="12">
      <c r="A190" s="13"/>
      <c r="B190" s="231"/>
      <c r="C190" s="232"/>
      <c r="D190" s="233" t="s">
        <v>137</v>
      </c>
      <c r="E190" s="234" t="s">
        <v>19</v>
      </c>
      <c r="F190" s="235" t="s">
        <v>490</v>
      </c>
      <c r="G190" s="232"/>
      <c r="H190" s="236">
        <v>48.3</v>
      </c>
      <c r="I190" s="237"/>
      <c r="J190" s="232"/>
      <c r="K190" s="232"/>
      <c r="L190" s="238"/>
      <c r="M190" s="239"/>
      <c r="N190" s="240"/>
      <c r="O190" s="240"/>
      <c r="P190" s="240"/>
      <c r="Q190" s="240"/>
      <c r="R190" s="240"/>
      <c r="S190" s="240"/>
      <c r="T190" s="24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2" t="s">
        <v>137</v>
      </c>
      <c r="AU190" s="242" t="s">
        <v>85</v>
      </c>
      <c r="AV190" s="13" t="s">
        <v>85</v>
      </c>
      <c r="AW190" s="13" t="s">
        <v>36</v>
      </c>
      <c r="AX190" s="13" t="s">
        <v>83</v>
      </c>
      <c r="AY190" s="242" t="s">
        <v>127</v>
      </c>
    </row>
    <row r="191" spans="1:65" s="2" customFormat="1" ht="21.75" customHeight="1">
      <c r="A191" s="38"/>
      <c r="B191" s="39"/>
      <c r="C191" s="218" t="s">
        <v>491</v>
      </c>
      <c r="D191" s="218" t="s">
        <v>130</v>
      </c>
      <c r="E191" s="219" t="s">
        <v>492</v>
      </c>
      <c r="F191" s="220" t="s">
        <v>493</v>
      </c>
      <c r="G191" s="221" t="s">
        <v>213</v>
      </c>
      <c r="H191" s="222">
        <v>8</v>
      </c>
      <c r="I191" s="223"/>
      <c r="J191" s="224">
        <f>ROUND(I191*H191,2)</f>
        <v>0</v>
      </c>
      <c r="K191" s="220" t="s">
        <v>134</v>
      </c>
      <c r="L191" s="44"/>
      <c r="M191" s="225" t="s">
        <v>19</v>
      </c>
      <c r="N191" s="226" t="s">
        <v>46</v>
      </c>
      <c r="O191" s="84"/>
      <c r="P191" s="227">
        <f>O191*H191</f>
        <v>0</v>
      </c>
      <c r="Q191" s="227">
        <v>0.00027</v>
      </c>
      <c r="R191" s="227">
        <f>Q191*H191</f>
        <v>0.00216</v>
      </c>
      <c r="S191" s="227">
        <v>0</v>
      </c>
      <c r="T191" s="22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9" t="s">
        <v>178</v>
      </c>
      <c r="AT191" s="229" t="s">
        <v>130</v>
      </c>
      <c r="AU191" s="229" t="s">
        <v>85</v>
      </c>
      <c r="AY191" s="17" t="s">
        <v>127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7" t="s">
        <v>83</v>
      </c>
      <c r="BK191" s="230">
        <f>ROUND(I191*H191,2)</f>
        <v>0</v>
      </c>
      <c r="BL191" s="17" t="s">
        <v>178</v>
      </c>
      <c r="BM191" s="229" t="s">
        <v>494</v>
      </c>
    </row>
    <row r="192" spans="1:51" s="13" customFormat="1" ht="12">
      <c r="A192" s="13"/>
      <c r="B192" s="231"/>
      <c r="C192" s="232"/>
      <c r="D192" s="233" t="s">
        <v>137</v>
      </c>
      <c r="E192" s="234" t="s">
        <v>19</v>
      </c>
      <c r="F192" s="235" t="s">
        <v>495</v>
      </c>
      <c r="G192" s="232"/>
      <c r="H192" s="236">
        <v>8</v>
      </c>
      <c r="I192" s="237"/>
      <c r="J192" s="232"/>
      <c r="K192" s="232"/>
      <c r="L192" s="238"/>
      <c r="M192" s="239"/>
      <c r="N192" s="240"/>
      <c r="O192" s="240"/>
      <c r="P192" s="240"/>
      <c r="Q192" s="240"/>
      <c r="R192" s="240"/>
      <c r="S192" s="240"/>
      <c r="T192" s="24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2" t="s">
        <v>137</v>
      </c>
      <c r="AU192" s="242" t="s">
        <v>85</v>
      </c>
      <c r="AV192" s="13" t="s">
        <v>85</v>
      </c>
      <c r="AW192" s="13" t="s">
        <v>36</v>
      </c>
      <c r="AX192" s="13" t="s">
        <v>83</v>
      </c>
      <c r="AY192" s="242" t="s">
        <v>127</v>
      </c>
    </row>
    <row r="193" spans="1:65" s="2" customFormat="1" ht="21.75" customHeight="1">
      <c r="A193" s="38"/>
      <c r="B193" s="39"/>
      <c r="C193" s="218" t="s">
        <v>496</v>
      </c>
      <c r="D193" s="218" t="s">
        <v>130</v>
      </c>
      <c r="E193" s="219" t="s">
        <v>497</v>
      </c>
      <c r="F193" s="220" t="s">
        <v>498</v>
      </c>
      <c r="G193" s="221" t="s">
        <v>208</v>
      </c>
      <c r="H193" s="222">
        <v>2</v>
      </c>
      <c r="I193" s="223"/>
      <c r="J193" s="224">
        <f>ROUND(I193*H193,2)</f>
        <v>0</v>
      </c>
      <c r="K193" s="220" t="s">
        <v>134</v>
      </c>
      <c r="L193" s="44"/>
      <c r="M193" s="225" t="s">
        <v>19</v>
      </c>
      <c r="N193" s="226" t="s">
        <v>46</v>
      </c>
      <c r="O193" s="84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9" t="s">
        <v>178</v>
      </c>
      <c r="AT193" s="229" t="s">
        <v>130</v>
      </c>
      <c r="AU193" s="229" t="s">
        <v>85</v>
      </c>
      <c r="AY193" s="17" t="s">
        <v>127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7" t="s">
        <v>83</v>
      </c>
      <c r="BK193" s="230">
        <f>ROUND(I193*H193,2)</f>
        <v>0</v>
      </c>
      <c r="BL193" s="17" t="s">
        <v>178</v>
      </c>
      <c r="BM193" s="229" t="s">
        <v>499</v>
      </c>
    </row>
    <row r="194" spans="1:65" s="2" customFormat="1" ht="33" customHeight="1">
      <c r="A194" s="38"/>
      <c r="B194" s="39"/>
      <c r="C194" s="218" t="s">
        <v>500</v>
      </c>
      <c r="D194" s="218" t="s">
        <v>130</v>
      </c>
      <c r="E194" s="219" t="s">
        <v>501</v>
      </c>
      <c r="F194" s="220" t="s">
        <v>502</v>
      </c>
      <c r="G194" s="221" t="s">
        <v>208</v>
      </c>
      <c r="H194" s="222">
        <v>15</v>
      </c>
      <c r="I194" s="223"/>
      <c r="J194" s="224">
        <f>ROUND(I194*H194,2)</f>
        <v>0</v>
      </c>
      <c r="K194" s="220" t="s">
        <v>134</v>
      </c>
      <c r="L194" s="44"/>
      <c r="M194" s="225" t="s">
        <v>19</v>
      </c>
      <c r="N194" s="226" t="s">
        <v>46</v>
      </c>
      <c r="O194" s="84"/>
      <c r="P194" s="227">
        <f>O194*H194</f>
        <v>0</v>
      </c>
      <c r="Q194" s="227">
        <v>0</v>
      </c>
      <c r="R194" s="227">
        <f>Q194*H194</f>
        <v>0</v>
      </c>
      <c r="S194" s="227">
        <v>0</v>
      </c>
      <c r="T194" s="228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9" t="s">
        <v>178</v>
      </c>
      <c r="AT194" s="229" t="s">
        <v>130</v>
      </c>
      <c r="AU194" s="229" t="s">
        <v>85</v>
      </c>
      <c r="AY194" s="17" t="s">
        <v>127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7" t="s">
        <v>83</v>
      </c>
      <c r="BK194" s="230">
        <f>ROUND(I194*H194,2)</f>
        <v>0</v>
      </c>
      <c r="BL194" s="17" t="s">
        <v>178</v>
      </c>
      <c r="BM194" s="229" t="s">
        <v>503</v>
      </c>
    </row>
    <row r="195" spans="1:51" s="13" customFormat="1" ht="12">
      <c r="A195" s="13"/>
      <c r="B195" s="231"/>
      <c r="C195" s="232"/>
      <c r="D195" s="233" t="s">
        <v>137</v>
      </c>
      <c r="E195" s="234" t="s">
        <v>19</v>
      </c>
      <c r="F195" s="235" t="s">
        <v>504</v>
      </c>
      <c r="G195" s="232"/>
      <c r="H195" s="236">
        <v>15</v>
      </c>
      <c r="I195" s="237"/>
      <c r="J195" s="232"/>
      <c r="K195" s="232"/>
      <c r="L195" s="238"/>
      <c r="M195" s="239"/>
      <c r="N195" s="240"/>
      <c r="O195" s="240"/>
      <c r="P195" s="240"/>
      <c r="Q195" s="240"/>
      <c r="R195" s="240"/>
      <c r="S195" s="240"/>
      <c r="T195" s="24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2" t="s">
        <v>137</v>
      </c>
      <c r="AU195" s="242" t="s">
        <v>85</v>
      </c>
      <c r="AV195" s="13" t="s">
        <v>85</v>
      </c>
      <c r="AW195" s="13" t="s">
        <v>36</v>
      </c>
      <c r="AX195" s="13" t="s">
        <v>83</v>
      </c>
      <c r="AY195" s="242" t="s">
        <v>127</v>
      </c>
    </row>
    <row r="196" spans="1:65" s="2" customFormat="1" ht="44.25" customHeight="1">
      <c r="A196" s="38"/>
      <c r="B196" s="39"/>
      <c r="C196" s="218" t="s">
        <v>505</v>
      </c>
      <c r="D196" s="218" t="s">
        <v>130</v>
      </c>
      <c r="E196" s="219" t="s">
        <v>296</v>
      </c>
      <c r="F196" s="220" t="s">
        <v>297</v>
      </c>
      <c r="G196" s="221" t="s">
        <v>143</v>
      </c>
      <c r="H196" s="222">
        <v>47.261</v>
      </c>
      <c r="I196" s="223"/>
      <c r="J196" s="224">
        <f>ROUND(I196*H196,2)</f>
        <v>0</v>
      </c>
      <c r="K196" s="220" t="s">
        <v>134</v>
      </c>
      <c r="L196" s="44"/>
      <c r="M196" s="225" t="s">
        <v>19</v>
      </c>
      <c r="N196" s="226" t="s">
        <v>46</v>
      </c>
      <c r="O196" s="84"/>
      <c r="P196" s="227">
        <f>O196*H196</f>
        <v>0</v>
      </c>
      <c r="Q196" s="227">
        <v>0</v>
      </c>
      <c r="R196" s="227">
        <f>Q196*H196</f>
        <v>0</v>
      </c>
      <c r="S196" s="227">
        <v>0</v>
      </c>
      <c r="T196" s="22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9" t="s">
        <v>178</v>
      </c>
      <c r="AT196" s="229" t="s">
        <v>130</v>
      </c>
      <c r="AU196" s="229" t="s">
        <v>85</v>
      </c>
      <c r="AY196" s="17" t="s">
        <v>127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7" t="s">
        <v>83</v>
      </c>
      <c r="BK196" s="230">
        <f>ROUND(I196*H196,2)</f>
        <v>0</v>
      </c>
      <c r="BL196" s="17" t="s">
        <v>178</v>
      </c>
      <c r="BM196" s="229" t="s">
        <v>506</v>
      </c>
    </row>
    <row r="197" spans="1:63" s="12" customFormat="1" ht="22.8" customHeight="1">
      <c r="A197" s="12"/>
      <c r="B197" s="202"/>
      <c r="C197" s="203"/>
      <c r="D197" s="204" t="s">
        <v>74</v>
      </c>
      <c r="E197" s="216" t="s">
        <v>299</v>
      </c>
      <c r="F197" s="216" t="s">
        <v>300</v>
      </c>
      <c r="G197" s="203"/>
      <c r="H197" s="203"/>
      <c r="I197" s="206"/>
      <c r="J197" s="217">
        <f>BK197</f>
        <v>0</v>
      </c>
      <c r="K197" s="203"/>
      <c r="L197" s="208"/>
      <c r="M197" s="209"/>
      <c r="N197" s="210"/>
      <c r="O197" s="210"/>
      <c r="P197" s="211">
        <f>SUM(P198:P201)</f>
        <v>0</v>
      </c>
      <c r="Q197" s="210"/>
      <c r="R197" s="211">
        <f>SUM(R198:R201)</f>
        <v>0.01831</v>
      </c>
      <c r="S197" s="210"/>
      <c r="T197" s="212">
        <f>SUM(T198:T201)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13" t="s">
        <v>85</v>
      </c>
      <c r="AT197" s="214" t="s">
        <v>74</v>
      </c>
      <c r="AU197" s="214" t="s">
        <v>83</v>
      </c>
      <c r="AY197" s="213" t="s">
        <v>127</v>
      </c>
      <c r="BK197" s="215">
        <f>SUM(BK198:BK201)</f>
        <v>0</v>
      </c>
    </row>
    <row r="198" spans="1:65" s="2" customFormat="1" ht="44.25" customHeight="1">
      <c r="A198" s="38"/>
      <c r="B198" s="39"/>
      <c r="C198" s="218" t="s">
        <v>507</v>
      </c>
      <c r="D198" s="218" t="s">
        <v>130</v>
      </c>
      <c r="E198" s="219" t="s">
        <v>508</v>
      </c>
      <c r="F198" s="220" t="s">
        <v>509</v>
      </c>
      <c r="G198" s="221" t="s">
        <v>208</v>
      </c>
      <c r="H198" s="222">
        <v>5</v>
      </c>
      <c r="I198" s="223"/>
      <c r="J198" s="224">
        <f>ROUND(I198*H198,2)</f>
        <v>0</v>
      </c>
      <c r="K198" s="220" t="s">
        <v>134</v>
      </c>
      <c r="L198" s="44"/>
      <c r="M198" s="225" t="s">
        <v>19</v>
      </c>
      <c r="N198" s="226" t="s">
        <v>46</v>
      </c>
      <c r="O198" s="84"/>
      <c r="P198" s="227">
        <f>O198*H198</f>
        <v>0</v>
      </c>
      <c r="Q198" s="227">
        <v>0.00026</v>
      </c>
      <c r="R198" s="227">
        <f>Q198*H198</f>
        <v>0.0013</v>
      </c>
      <c r="S198" s="227">
        <v>0</v>
      </c>
      <c r="T198" s="228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9" t="s">
        <v>178</v>
      </c>
      <c r="AT198" s="229" t="s">
        <v>130</v>
      </c>
      <c r="AU198" s="229" t="s">
        <v>85</v>
      </c>
      <c r="AY198" s="17" t="s">
        <v>127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7" t="s">
        <v>83</v>
      </c>
      <c r="BK198" s="230">
        <f>ROUND(I198*H198,2)</f>
        <v>0</v>
      </c>
      <c r="BL198" s="17" t="s">
        <v>178</v>
      </c>
      <c r="BM198" s="229" t="s">
        <v>510</v>
      </c>
    </row>
    <row r="199" spans="1:65" s="2" customFormat="1" ht="44.25" customHeight="1">
      <c r="A199" s="38"/>
      <c r="B199" s="39"/>
      <c r="C199" s="218" t="s">
        <v>511</v>
      </c>
      <c r="D199" s="218" t="s">
        <v>130</v>
      </c>
      <c r="E199" s="219" t="s">
        <v>512</v>
      </c>
      <c r="F199" s="220" t="s">
        <v>513</v>
      </c>
      <c r="G199" s="221" t="s">
        <v>208</v>
      </c>
      <c r="H199" s="222">
        <v>63</v>
      </c>
      <c r="I199" s="223"/>
      <c r="J199" s="224">
        <f>ROUND(I199*H199,2)</f>
        <v>0</v>
      </c>
      <c r="K199" s="220" t="s">
        <v>134</v>
      </c>
      <c r="L199" s="44"/>
      <c r="M199" s="225" t="s">
        <v>19</v>
      </c>
      <c r="N199" s="226" t="s">
        <v>46</v>
      </c>
      <c r="O199" s="84"/>
      <c r="P199" s="227">
        <f>O199*H199</f>
        <v>0</v>
      </c>
      <c r="Q199" s="227">
        <v>0.00027</v>
      </c>
      <c r="R199" s="227">
        <f>Q199*H199</f>
        <v>0.01701</v>
      </c>
      <c r="S199" s="227">
        <v>0</v>
      </c>
      <c r="T199" s="22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9" t="s">
        <v>178</v>
      </c>
      <c r="AT199" s="229" t="s">
        <v>130</v>
      </c>
      <c r="AU199" s="229" t="s">
        <v>85</v>
      </c>
      <c r="AY199" s="17" t="s">
        <v>127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7" t="s">
        <v>83</v>
      </c>
      <c r="BK199" s="230">
        <f>ROUND(I199*H199,2)</f>
        <v>0</v>
      </c>
      <c r="BL199" s="17" t="s">
        <v>178</v>
      </c>
      <c r="BM199" s="229" t="s">
        <v>514</v>
      </c>
    </row>
    <row r="200" spans="1:51" s="13" customFormat="1" ht="12">
      <c r="A200" s="13"/>
      <c r="B200" s="231"/>
      <c r="C200" s="232"/>
      <c r="D200" s="233" t="s">
        <v>137</v>
      </c>
      <c r="E200" s="234" t="s">
        <v>19</v>
      </c>
      <c r="F200" s="235" t="s">
        <v>515</v>
      </c>
      <c r="G200" s="232"/>
      <c r="H200" s="236">
        <v>63</v>
      </c>
      <c r="I200" s="237"/>
      <c r="J200" s="232"/>
      <c r="K200" s="232"/>
      <c r="L200" s="238"/>
      <c r="M200" s="239"/>
      <c r="N200" s="240"/>
      <c r="O200" s="240"/>
      <c r="P200" s="240"/>
      <c r="Q200" s="240"/>
      <c r="R200" s="240"/>
      <c r="S200" s="240"/>
      <c r="T200" s="24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2" t="s">
        <v>137</v>
      </c>
      <c r="AU200" s="242" t="s">
        <v>85</v>
      </c>
      <c r="AV200" s="13" t="s">
        <v>85</v>
      </c>
      <c r="AW200" s="13" t="s">
        <v>36</v>
      </c>
      <c r="AX200" s="13" t="s">
        <v>83</v>
      </c>
      <c r="AY200" s="242" t="s">
        <v>127</v>
      </c>
    </row>
    <row r="201" spans="1:65" s="2" customFormat="1" ht="44.25" customHeight="1">
      <c r="A201" s="38"/>
      <c r="B201" s="39"/>
      <c r="C201" s="218" t="s">
        <v>516</v>
      </c>
      <c r="D201" s="218" t="s">
        <v>130</v>
      </c>
      <c r="E201" s="219" t="s">
        <v>517</v>
      </c>
      <c r="F201" s="220" t="s">
        <v>518</v>
      </c>
      <c r="G201" s="221" t="s">
        <v>143</v>
      </c>
      <c r="H201" s="222">
        <v>0.018</v>
      </c>
      <c r="I201" s="223"/>
      <c r="J201" s="224">
        <f>ROUND(I201*H201,2)</f>
        <v>0</v>
      </c>
      <c r="K201" s="220" t="s">
        <v>134</v>
      </c>
      <c r="L201" s="44"/>
      <c r="M201" s="225" t="s">
        <v>19</v>
      </c>
      <c r="N201" s="226" t="s">
        <v>46</v>
      </c>
      <c r="O201" s="84"/>
      <c r="P201" s="227">
        <f>O201*H201</f>
        <v>0</v>
      </c>
      <c r="Q201" s="227">
        <v>0</v>
      </c>
      <c r="R201" s="227">
        <f>Q201*H201</f>
        <v>0</v>
      </c>
      <c r="S201" s="227">
        <v>0</v>
      </c>
      <c r="T201" s="22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9" t="s">
        <v>178</v>
      </c>
      <c r="AT201" s="229" t="s">
        <v>130</v>
      </c>
      <c r="AU201" s="229" t="s">
        <v>85</v>
      </c>
      <c r="AY201" s="17" t="s">
        <v>127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7" t="s">
        <v>83</v>
      </c>
      <c r="BK201" s="230">
        <f>ROUND(I201*H201,2)</f>
        <v>0</v>
      </c>
      <c r="BL201" s="17" t="s">
        <v>178</v>
      </c>
      <c r="BM201" s="229" t="s">
        <v>519</v>
      </c>
    </row>
    <row r="202" spans="1:63" s="12" customFormat="1" ht="22.8" customHeight="1">
      <c r="A202" s="12"/>
      <c r="B202" s="202"/>
      <c r="C202" s="203"/>
      <c r="D202" s="204" t="s">
        <v>74</v>
      </c>
      <c r="E202" s="216" t="s">
        <v>520</v>
      </c>
      <c r="F202" s="216" t="s">
        <v>521</v>
      </c>
      <c r="G202" s="203"/>
      <c r="H202" s="203"/>
      <c r="I202" s="206"/>
      <c r="J202" s="217">
        <f>BK202</f>
        <v>0</v>
      </c>
      <c r="K202" s="203"/>
      <c r="L202" s="208"/>
      <c r="M202" s="209"/>
      <c r="N202" s="210"/>
      <c r="O202" s="210"/>
      <c r="P202" s="211">
        <f>SUM(P203:P220)</f>
        <v>0</v>
      </c>
      <c r="Q202" s="210"/>
      <c r="R202" s="211">
        <f>SUM(R203:R220)</f>
        <v>0.12010559999999999</v>
      </c>
      <c r="S202" s="210"/>
      <c r="T202" s="212">
        <f>SUM(T203:T220)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3" t="s">
        <v>85</v>
      </c>
      <c r="AT202" s="214" t="s">
        <v>74</v>
      </c>
      <c r="AU202" s="214" t="s">
        <v>83</v>
      </c>
      <c r="AY202" s="213" t="s">
        <v>127</v>
      </c>
      <c r="BK202" s="215">
        <f>SUM(BK203:BK220)</f>
        <v>0</v>
      </c>
    </row>
    <row r="203" spans="1:65" s="2" customFormat="1" ht="21.75" customHeight="1">
      <c r="A203" s="38"/>
      <c r="B203" s="39"/>
      <c r="C203" s="218" t="s">
        <v>522</v>
      </c>
      <c r="D203" s="218" t="s">
        <v>130</v>
      </c>
      <c r="E203" s="219" t="s">
        <v>523</v>
      </c>
      <c r="F203" s="220" t="s">
        <v>524</v>
      </c>
      <c r="G203" s="221" t="s">
        <v>133</v>
      </c>
      <c r="H203" s="222">
        <v>228.695</v>
      </c>
      <c r="I203" s="223"/>
      <c r="J203" s="224">
        <f>ROUND(I203*H203,2)</f>
        <v>0</v>
      </c>
      <c r="K203" s="220" t="s">
        <v>134</v>
      </c>
      <c r="L203" s="44"/>
      <c r="M203" s="225" t="s">
        <v>19</v>
      </c>
      <c r="N203" s="226" t="s">
        <v>46</v>
      </c>
      <c r="O203" s="84"/>
      <c r="P203" s="227">
        <f>O203*H203</f>
        <v>0</v>
      </c>
      <c r="Q203" s="227">
        <v>0</v>
      </c>
      <c r="R203" s="227">
        <f>Q203*H203</f>
        <v>0</v>
      </c>
      <c r="S203" s="227">
        <v>0</v>
      </c>
      <c r="T203" s="228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9" t="s">
        <v>178</v>
      </c>
      <c r="AT203" s="229" t="s">
        <v>130</v>
      </c>
      <c r="AU203" s="229" t="s">
        <v>85</v>
      </c>
      <c r="AY203" s="17" t="s">
        <v>127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7" t="s">
        <v>83</v>
      </c>
      <c r="BK203" s="230">
        <f>ROUND(I203*H203,2)</f>
        <v>0</v>
      </c>
      <c r="BL203" s="17" t="s">
        <v>178</v>
      </c>
      <c r="BM203" s="229" t="s">
        <v>525</v>
      </c>
    </row>
    <row r="204" spans="1:51" s="13" customFormat="1" ht="12">
      <c r="A204" s="13"/>
      <c r="B204" s="231"/>
      <c r="C204" s="232"/>
      <c r="D204" s="233" t="s">
        <v>137</v>
      </c>
      <c r="E204" s="234" t="s">
        <v>19</v>
      </c>
      <c r="F204" s="235" t="s">
        <v>526</v>
      </c>
      <c r="G204" s="232"/>
      <c r="H204" s="236">
        <v>228.695</v>
      </c>
      <c r="I204" s="237"/>
      <c r="J204" s="232"/>
      <c r="K204" s="232"/>
      <c r="L204" s="238"/>
      <c r="M204" s="239"/>
      <c r="N204" s="240"/>
      <c r="O204" s="240"/>
      <c r="P204" s="240"/>
      <c r="Q204" s="240"/>
      <c r="R204" s="240"/>
      <c r="S204" s="240"/>
      <c r="T204" s="24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2" t="s">
        <v>137</v>
      </c>
      <c r="AU204" s="242" t="s">
        <v>85</v>
      </c>
      <c r="AV204" s="13" t="s">
        <v>85</v>
      </c>
      <c r="AW204" s="13" t="s">
        <v>36</v>
      </c>
      <c r="AX204" s="13" t="s">
        <v>83</v>
      </c>
      <c r="AY204" s="242" t="s">
        <v>127</v>
      </c>
    </row>
    <row r="205" spans="1:65" s="2" customFormat="1" ht="16.5" customHeight="1">
      <c r="A205" s="38"/>
      <c r="B205" s="39"/>
      <c r="C205" s="256" t="s">
        <v>527</v>
      </c>
      <c r="D205" s="256" t="s">
        <v>324</v>
      </c>
      <c r="E205" s="257" t="s">
        <v>528</v>
      </c>
      <c r="F205" s="258" t="s">
        <v>529</v>
      </c>
      <c r="G205" s="259" t="s">
        <v>133</v>
      </c>
      <c r="H205" s="260">
        <v>240.13</v>
      </c>
      <c r="I205" s="261"/>
      <c r="J205" s="262">
        <f>ROUND(I205*H205,2)</f>
        <v>0</v>
      </c>
      <c r="K205" s="258" t="s">
        <v>134</v>
      </c>
      <c r="L205" s="263"/>
      <c r="M205" s="264" t="s">
        <v>19</v>
      </c>
      <c r="N205" s="265" t="s">
        <v>46</v>
      </c>
      <c r="O205" s="84"/>
      <c r="P205" s="227">
        <f>O205*H205</f>
        <v>0</v>
      </c>
      <c r="Q205" s="227">
        <v>0</v>
      </c>
      <c r="R205" s="227">
        <f>Q205*H205</f>
        <v>0</v>
      </c>
      <c r="S205" s="227">
        <v>0</v>
      </c>
      <c r="T205" s="22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9" t="s">
        <v>295</v>
      </c>
      <c r="AT205" s="229" t="s">
        <v>324</v>
      </c>
      <c r="AU205" s="229" t="s">
        <v>85</v>
      </c>
      <c r="AY205" s="17" t="s">
        <v>127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7" t="s">
        <v>83</v>
      </c>
      <c r="BK205" s="230">
        <f>ROUND(I205*H205,2)</f>
        <v>0</v>
      </c>
      <c r="BL205" s="17" t="s">
        <v>178</v>
      </c>
      <c r="BM205" s="229" t="s">
        <v>530</v>
      </c>
    </row>
    <row r="206" spans="1:51" s="13" customFormat="1" ht="12">
      <c r="A206" s="13"/>
      <c r="B206" s="231"/>
      <c r="C206" s="232"/>
      <c r="D206" s="233" t="s">
        <v>137</v>
      </c>
      <c r="E206" s="232"/>
      <c r="F206" s="235" t="s">
        <v>531</v>
      </c>
      <c r="G206" s="232"/>
      <c r="H206" s="236">
        <v>240.13</v>
      </c>
      <c r="I206" s="237"/>
      <c r="J206" s="232"/>
      <c r="K206" s="232"/>
      <c r="L206" s="238"/>
      <c r="M206" s="239"/>
      <c r="N206" s="240"/>
      <c r="O206" s="240"/>
      <c r="P206" s="240"/>
      <c r="Q206" s="240"/>
      <c r="R206" s="240"/>
      <c r="S206" s="240"/>
      <c r="T206" s="24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2" t="s">
        <v>137</v>
      </c>
      <c r="AU206" s="242" t="s">
        <v>85</v>
      </c>
      <c r="AV206" s="13" t="s">
        <v>85</v>
      </c>
      <c r="AW206" s="13" t="s">
        <v>4</v>
      </c>
      <c r="AX206" s="13" t="s">
        <v>83</v>
      </c>
      <c r="AY206" s="242" t="s">
        <v>127</v>
      </c>
    </row>
    <row r="207" spans="1:65" s="2" customFormat="1" ht="33" customHeight="1">
      <c r="A207" s="38"/>
      <c r="B207" s="39"/>
      <c r="C207" s="218" t="s">
        <v>532</v>
      </c>
      <c r="D207" s="218" t="s">
        <v>130</v>
      </c>
      <c r="E207" s="219" t="s">
        <v>533</v>
      </c>
      <c r="F207" s="220" t="s">
        <v>534</v>
      </c>
      <c r="G207" s="221" t="s">
        <v>133</v>
      </c>
      <c r="H207" s="222">
        <v>60.13</v>
      </c>
      <c r="I207" s="223"/>
      <c r="J207" s="224">
        <f>ROUND(I207*H207,2)</f>
        <v>0</v>
      </c>
      <c r="K207" s="220" t="s">
        <v>134</v>
      </c>
      <c r="L207" s="44"/>
      <c r="M207" s="225" t="s">
        <v>19</v>
      </c>
      <c r="N207" s="226" t="s">
        <v>46</v>
      </c>
      <c r="O207" s="84"/>
      <c r="P207" s="227">
        <f>O207*H207</f>
        <v>0</v>
      </c>
      <c r="Q207" s="227">
        <v>0</v>
      </c>
      <c r="R207" s="227">
        <f>Q207*H207</f>
        <v>0</v>
      </c>
      <c r="S207" s="227">
        <v>0</v>
      </c>
      <c r="T207" s="22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9" t="s">
        <v>178</v>
      </c>
      <c r="AT207" s="229" t="s">
        <v>130</v>
      </c>
      <c r="AU207" s="229" t="s">
        <v>85</v>
      </c>
      <c r="AY207" s="17" t="s">
        <v>127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7" t="s">
        <v>83</v>
      </c>
      <c r="BK207" s="230">
        <f>ROUND(I207*H207,2)</f>
        <v>0</v>
      </c>
      <c r="BL207" s="17" t="s">
        <v>178</v>
      </c>
      <c r="BM207" s="229" t="s">
        <v>535</v>
      </c>
    </row>
    <row r="208" spans="1:51" s="14" customFormat="1" ht="12">
      <c r="A208" s="14"/>
      <c r="B208" s="243"/>
      <c r="C208" s="244"/>
      <c r="D208" s="233" t="s">
        <v>137</v>
      </c>
      <c r="E208" s="245" t="s">
        <v>19</v>
      </c>
      <c r="F208" s="246" t="s">
        <v>536</v>
      </c>
      <c r="G208" s="244"/>
      <c r="H208" s="245" t="s">
        <v>19</v>
      </c>
      <c r="I208" s="247"/>
      <c r="J208" s="244"/>
      <c r="K208" s="244"/>
      <c r="L208" s="248"/>
      <c r="M208" s="249"/>
      <c r="N208" s="250"/>
      <c r="O208" s="250"/>
      <c r="P208" s="250"/>
      <c r="Q208" s="250"/>
      <c r="R208" s="250"/>
      <c r="S208" s="250"/>
      <c r="T208" s="25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2" t="s">
        <v>137</v>
      </c>
      <c r="AU208" s="252" t="s">
        <v>85</v>
      </c>
      <c r="AV208" s="14" t="s">
        <v>83</v>
      </c>
      <c r="AW208" s="14" t="s">
        <v>36</v>
      </c>
      <c r="AX208" s="14" t="s">
        <v>75</v>
      </c>
      <c r="AY208" s="252" t="s">
        <v>127</v>
      </c>
    </row>
    <row r="209" spans="1:51" s="13" customFormat="1" ht="12">
      <c r="A209" s="13"/>
      <c r="B209" s="231"/>
      <c r="C209" s="232"/>
      <c r="D209" s="233" t="s">
        <v>137</v>
      </c>
      <c r="E209" s="234" t="s">
        <v>19</v>
      </c>
      <c r="F209" s="235" t="s">
        <v>537</v>
      </c>
      <c r="G209" s="232"/>
      <c r="H209" s="236">
        <v>57.985</v>
      </c>
      <c r="I209" s="237"/>
      <c r="J209" s="232"/>
      <c r="K209" s="232"/>
      <c r="L209" s="238"/>
      <c r="M209" s="239"/>
      <c r="N209" s="240"/>
      <c r="O209" s="240"/>
      <c r="P209" s="240"/>
      <c r="Q209" s="240"/>
      <c r="R209" s="240"/>
      <c r="S209" s="240"/>
      <c r="T209" s="24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2" t="s">
        <v>137</v>
      </c>
      <c r="AU209" s="242" t="s">
        <v>85</v>
      </c>
      <c r="AV209" s="13" t="s">
        <v>85</v>
      </c>
      <c r="AW209" s="13" t="s">
        <v>36</v>
      </c>
      <c r="AX209" s="13" t="s">
        <v>75</v>
      </c>
      <c r="AY209" s="242" t="s">
        <v>127</v>
      </c>
    </row>
    <row r="210" spans="1:51" s="13" customFormat="1" ht="12">
      <c r="A210" s="13"/>
      <c r="B210" s="231"/>
      <c r="C210" s="232"/>
      <c r="D210" s="233" t="s">
        <v>137</v>
      </c>
      <c r="E210" s="234" t="s">
        <v>19</v>
      </c>
      <c r="F210" s="235" t="s">
        <v>538</v>
      </c>
      <c r="G210" s="232"/>
      <c r="H210" s="236">
        <v>2.145</v>
      </c>
      <c r="I210" s="237"/>
      <c r="J210" s="232"/>
      <c r="K210" s="232"/>
      <c r="L210" s="238"/>
      <c r="M210" s="239"/>
      <c r="N210" s="240"/>
      <c r="O210" s="240"/>
      <c r="P210" s="240"/>
      <c r="Q210" s="240"/>
      <c r="R210" s="240"/>
      <c r="S210" s="240"/>
      <c r="T210" s="24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2" t="s">
        <v>137</v>
      </c>
      <c r="AU210" s="242" t="s">
        <v>85</v>
      </c>
      <c r="AV210" s="13" t="s">
        <v>85</v>
      </c>
      <c r="AW210" s="13" t="s">
        <v>36</v>
      </c>
      <c r="AX210" s="13" t="s">
        <v>75</v>
      </c>
      <c r="AY210" s="242" t="s">
        <v>127</v>
      </c>
    </row>
    <row r="211" spans="1:65" s="2" customFormat="1" ht="16.5" customHeight="1">
      <c r="A211" s="38"/>
      <c r="B211" s="39"/>
      <c r="C211" s="256" t="s">
        <v>539</v>
      </c>
      <c r="D211" s="256" t="s">
        <v>324</v>
      </c>
      <c r="E211" s="257" t="s">
        <v>528</v>
      </c>
      <c r="F211" s="258" t="s">
        <v>529</v>
      </c>
      <c r="G211" s="259" t="s">
        <v>133</v>
      </c>
      <c r="H211" s="260">
        <v>63.137</v>
      </c>
      <c r="I211" s="261"/>
      <c r="J211" s="262">
        <f>ROUND(I211*H211,2)</f>
        <v>0</v>
      </c>
      <c r="K211" s="258" t="s">
        <v>134</v>
      </c>
      <c r="L211" s="263"/>
      <c r="M211" s="264" t="s">
        <v>19</v>
      </c>
      <c r="N211" s="265" t="s">
        <v>46</v>
      </c>
      <c r="O211" s="84"/>
      <c r="P211" s="227">
        <f>O211*H211</f>
        <v>0</v>
      </c>
      <c r="Q211" s="227">
        <v>0</v>
      </c>
      <c r="R211" s="227">
        <f>Q211*H211</f>
        <v>0</v>
      </c>
      <c r="S211" s="227">
        <v>0</v>
      </c>
      <c r="T211" s="228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9" t="s">
        <v>295</v>
      </c>
      <c r="AT211" s="229" t="s">
        <v>324</v>
      </c>
      <c r="AU211" s="229" t="s">
        <v>85</v>
      </c>
      <c r="AY211" s="17" t="s">
        <v>127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7" t="s">
        <v>83</v>
      </c>
      <c r="BK211" s="230">
        <f>ROUND(I211*H211,2)</f>
        <v>0</v>
      </c>
      <c r="BL211" s="17" t="s">
        <v>178</v>
      </c>
      <c r="BM211" s="229" t="s">
        <v>540</v>
      </c>
    </row>
    <row r="212" spans="1:51" s="13" customFormat="1" ht="12">
      <c r="A212" s="13"/>
      <c r="B212" s="231"/>
      <c r="C212" s="232"/>
      <c r="D212" s="233" t="s">
        <v>137</v>
      </c>
      <c r="E212" s="232"/>
      <c r="F212" s="235" t="s">
        <v>541</v>
      </c>
      <c r="G212" s="232"/>
      <c r="H212" s="236">
        <v>63.137</v>
      </c>
      <c r="I212" s="237"/>
      <c r="J212" s="232"/>
      <c r="K212" s="232"/>
      <c r="L212" s="238"/>
      <c r="M212" s="239"/>
      <c r="N212" s="240"/>
      <c r="O212" s="240"/>
      <c r="P212" s="240"/>
      <c r="Q212" s="240"/>
      <c r="R212" s="240"/>
      <c r="S212" s="240"/>
      <c r="T212" s="24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2" t="s">
        <v>137</v>
      </c>
      <c r="AU212" s="242" t="s">
        <v>85</v>
      </c>
      <c r="AV212" s="13" t="s">
        <v>85</v>
      </c>
      <c r="AW212" s="13" t="s">
        <v>4</v>
      </c>
      <c r="AX212" s="13" t="s">
        <v>83</v>
      </c>
      <c r="AY212" s="242" t="s">
        <v>127</v>
      </c>
    </row>
    <row r="213" spans="1:65" s="2" customFormat="1" ht="33" customHeight="1">
      <c r="A213" s="38"/>
      <c r="B213" s="39"/>
      <c r="C213" s="218" t="s">
        <v>542</v>
      </c>
      <c r="D213" s="218" t="s">
        <v>130</v>
      </c>
      <c r="E213" s="219" t="s">
        <v>543</v>
      </c>
      <c r="F213" s="220" t="s">
        <v>544</v>
      </c>
      <c r="G213" s="221" t="s">
        <v>133</v>
      </c>
      <c r="H213" s="222">
        <v>250.22</v>
      </c>
      <c r="I213" s="223"/>
      <c r="J213" s="224">
        <f>ROUND(I213*H213,2)</f>
        <v>0</v>
      </c>
      <c r="K213" s="220" t="s">
        <v>134</v>
      </c>
      <c r="L213" s="44"/>
      <c r="M213" s="225" t="s">
        <v>19</v>
      </c>
      <c r="N213" s="226" t="s">
        <v>46</v>
      </c>
      <c r="O213" s="84"/>
      <c r="P213" s="227">
        <f>O213*H213</f>
        <v>0</v>
      </c>
      <c r="Q213" s="227">
        <v>0.0002</v>
      </c>
      <c r="R213" s="227">
        <f>Q213*H213</f>
        <v>0.050044000000000005</v>
      </c>
      <c r="S213" s="227">
        <v>0</v>
      </c>
      <c r="T213" s="228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9" t="s">
        <v>178</v>
      </c>
      <c r="AT213" s="229" t="s">
        <v>130</v>
      </c>
      <c r="AU213" s="229" t="s">
        <v>85</v>
      </c>
      <c r="AY213" s="17" t="s">
        <v>127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7" t="s">
        <v>83</v>
      </c>
      <c r="BK213" s="230">
        <f>ROUND(I213*H213,2)</f>
        <v>0</v>
      </c>
      <c r="BL213" s="17" t="s">
        <v>178</v>
      </c>
      <c r="BM213" s="229" t="s">
        <v>545</v>
      </c>
    </row>
    <row r="214" spans="1:51" s="13" customFormat="1" ht="12">
      <c r="A214" s="13"/>
      <c r="B214" s="231"/>
      <c r="C214" s="232"/>
      <c r="D214" s="233" t="s">
        <v>137</v>
      </c>
      <c r="E214" s="234" t="s">
        <v>19</v>
      </c>
      <c r="F214" s="235" t="s">
        <v>188</v>
      </c>
      <c r="G214" s="232"/>
      <c r="H214" s="236">
        <v>100.3</v>
      </c>
      <c r="I214" s="237"/>
      <c r="J214" s="232"/>
      <c r="K214" s="232"/>
      <c r="L214" s="238"/>
      <c r="M214" s="239"/>
      <c r="N214" s="240"/>
      <c r="O214" s="240"/>
      <c r="P214" s="240"/>
      <c r="Q214" s="240"/>
      <c r="R214" s="240"/>
      <c r="S214" s="240"/>
      <c r="T214" s="24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2" t="s">
        <v>137</v>
      </c>
      <c r="AU214" s="242" t="s">
        <v>85</v>
      </c>
      <c r="AV214" s="13" t="s">
        <v>85</v>
      </c>
      <c r="AW214" s="13" t="s">
        <v>36</v>
      </c>
      <c r="AX214" s="13" t="s">
        <v>75</v>
      </c>
      <c r="AY214" s="242" t="s">
        <v>127</v>
      </c>
    </row>
    <row r="215" spans="1:51" s="13" customFormat="1" ht="12">
      <c r="A215" s="13"/>
      <c r="B215" s="231"/>
      <c r="C215" s="232"/>
      <c r="D215" s="233" t="s">
        <v>137</v>
      </c>
      <c r="E215" s="234" t="s">
        <v>19</v>
      </c>
      <c r="F215" s="235" t="s">
        <v>546</v>
      </c>
      <c r="G215" s="232"/>
      <c r="H215" s="236">
        <v>149.92</v>
      </c>
      <c r="I215" s="237"/>
      <c r="J215" s="232"/>
      <c r="K215" s="232"/>
      <c r="L215" s="238"/>
      <c r="M215" s="239"/>
      <c r="N215" s="240"/>
      <c r="O215" s="240"/>
      <c r="P215" s="240"/>
      <c r="Q215" s="240"/>
      <c r="R215" s="240"/>
      <c r="S215" s="240"/>
      <c r="T215" s="24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2" t="s">
        <v>137</v>
      </c>
      <c r="AU215" s="242" t="s">
        <v>85</v>
      </c>
      <c r="AV215" s="13" t="s">
        <v>85</v>
      </c>
      <c r="AW215" s="13" t="s">
        <v>36</v>
      </c>
      <c r="AX215" s="13" t="s">
        <v>75</v>
      </c>
      <c r="AY215" s="242" t="s">
        <v>127</v>
      </c>
    </row>
    <row r="216" spans="1:51" s="15" customFormat="1" ht="12">
      <c r="A216" s="15"/>
      <c r="B216" s="266"/>
      <c r="C216" s="267"/>
      <c r="D216" s="233" t="s">
        <v>137</v>
      </c>
      <c r="E216" s="268" t="s">
        <v>19</v>
      </c>
      <c r="F216" s="269" t="s">
        <v>403</v>
      </c>
      <c r="G216" s="267"/>
      <c r="H216" s="270">
        <v>250.21999999999997</v>
      </c>
      <c r="I216" s="271"/>
      <c r="J216" s="267"/>
      <c r="K216" s="267"/>
      <c r="L216" s="272"/>
      <c r="M216" s="273"/>
      <c r="N216" s="274"/>
      <c r="O216" s="274"/>
      <c r="P216" s="274"/>
      <c r="Q216" s="274"/>
      <c r="R216" s="274"/>
      <c r="S216" s="274"/>
      <c r="T216" s="27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76" t="s">
        <v>137</v>
      </c>
      <c r="AU216" s="276" t="s">
        <v>85</v>
      </c>
      <c r="AV216" s="15" t="s">
        <v>135</v>
      </c>
      <c r="AW216" s="15" t="s">
        <v>36</v>
      </c>
      <c r="AX216" s="15" t="s">
        <v>83</v>
      </c>
      <c r="AY216" s="276" t="s">
        <v>127</v>
      </c>
    </row>
    <row r="217" spans="1:65" s="2" customFormat="1" ht="21.75" customHeight="1">
      <c r="A217" s="38"/>
      <c r="B217" s="39"/>
      <c r="C217" s="218" t="s">
        <v>547</v>
      </c>
      <c r="D217" s="218" t="s">
        <v>130</v>
      </c>
      <c r="E217" s="219" t="s">
        <v>548</v>
      </c>
      <c r="F217" s="220" t="s">
        <v>549</v>
      </c>
      <c r="G217" s="221" t="s">
        <v>133</v>
      </c>
      <c r="H217" s="222">
        <v>250.22</v>
      </c>
      <c r="I217" s="223"/>
      <c r="J217" s="224">
        <f>ROUND(I217*H217,2)</f>
        <v>0</v>
      </c>
      <c r="K217" s="220" t="s">
        <v>134</v>
      </c>
      <c r="L217" s="44"/>
      <c r="M217" s="225" t="s">
        <v>19</v>
      </c>
      <c r="N217" s="226" t="s">
        <v>46</v>
      </c>
      <c r="O217" s="84"/>
      <c r="P217" s="227">
        <f>O217*H217</f>
        <v>0</v>
      </c>
      <c r="Q217" s="227">
        <v>0.00028</v>
      </c>
      <c r="R217" s="227">
        <f>Q217*H217</f>
        <v>0.07006159999999999</v>
      </c>
      <c r="S217" s="227">
        <v>0</v>
      </c>
      <c r="T217" s="228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9" t="s">
        <v>178</v>
      </c>
      <c r="AT217" s="229" t="s">
        <v>130</v>
      </c>
      <c r="AU217" s="229" t="s">
        <v>85</v>
      </c>
      <c r="AY217" s="17" t="s">
        <v>127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7" t="s">
        <v>83</v>
      </c>
      <c r="BK217" s="230">
        <f>ROUND(I217*H217,2)</f>
        <v>0</v>
      </c>
      <c r="BL217" s="17" t="s">
        <v>178</v>
      </c>
      <c r="BM217" s="229" t="s">
        <v>550</v>
      </c>
    </row>
    <row r="218" spans="1:51" s="13" customFormat="1" ht="12">
      <c r="A218" s="13"/>
      <c r="B218" s="231"/>
      <c r="C218" s="232"/>
      <c r="D218" s="233" t="s">
        <v>137</v>
      </c>
      <c r="E218" s="234" t="s">
        <v>19</v>
      </c>
      <c r="F218" s="235" t="s">
        <v>188</v>
      </c>
      <c r="G218" s="232"/>
      <c r="H218" s="236">
        <v>100.3</v>
      </c>
      <c r="I218" s="237"/>
      <c r="J218" s="232"/>
      <c r="K218" s="232"/>
      <c r="L218" s="238"/>
      <c r="M218" s="239"/>
      <c r="N218" s="240"/>
      <c r="O218" s="240"/>
      <c r="P218" s="240"/>
      <c r="Q218" s="240"/>
      <c r="R218" s="240"/>
      <c r="S218" s="240"/>
      <c r="T218" s="24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2" t="s">
        <v>137</v>
      </c>
      <c r="AU218" s="242" t="s">
        <v>85</v>
      </c>
      <c r="AV218" s="13" t="s">
        <v>85</v>
      </c>
      <c r="AW218" s="13" t="s">
        <v>36</v>
      </c>
      <c r="AX218" s="13" t="s">
        <v>75</v>
      </c>
      <c r="AY218" s="242" t="s">
        <v>127</v>
      </c>
    </row>
    <row r="219" spans="1:51" s="13" customFormat="1" ht="12">
      <c r="A219" s="13"/>
      <c r="B219" s="231"/>
      <c r="C219" s="232"/>
      <c r="D219" s="233" t="s">
        <v>137</v>
      </c>
      <c r="E219" s="234" t="s">
        <v>19</v>
      </c>
      <c r="F219" s="235" t="s">
        <v>546</v>
      </c>
      <c r="G219" s="232"/>
      <c r="H219" s="236">
        <v>149.92</v>
      </c>
      <c r="I219" s="237"/>
      <c r="J219" s="232"/>
      <c r="K219" s="232"/>
      <c r="L219" s="238"/>
      <c r="M219" s="239"/>
      <c r="N219" s="240"/>
      <c r="O219" s="240"/>
      <c r="P219" s="240"/>
      <c r="Q219" s="240"/>
      <c r="R219" s="240"/>
      <c r="S219" s="240"/>
      <c r="T219" s="24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2" t="s">
        <v>137</v>
      </c>
      <c r="AU219" s="242" t="s">
        <v>85</v>
      </c>
      <c r="AV219" s="13" t="s">
        <v>85</v>
      </c>
      <c r="AW219" s="13" t="s">
        <v>36</v>
      </c>
      <c r="AX219" s="13" t="s">
        <v>75</v>
      </c>
      <c r="AY219" s="242" t="s">
        <v>127</v>
      </c>
    </row>
    <row r="220" spans="1:51" s="15" customFormat="1" ht="12">
      <c r="A220" s="15"/>
      <c r="B220" s="266"/>
      <c r="C220" s="267"/>
      <c r="D220" s="233" t="s">
        <v>137</v>
      </c>
      <c r="E220" s="268" t="s">
        <v>19</v>
      </c>
      <c r="F220" s="269" t="s">
        <v>403</v>
      </c>
      <c r="G220" s="267"/>
      <c r="H220" s="270">
        <v>250.21999999999997</v>
      </c>
      <c r="I220" s="271"/>
      <c r="J220" s="267"/>
      <c r="K220" s="267"/>
      <c r="L220" s="272"/>
      <c r="M220" s="277"/>
      <c r="N220" s="278"/>
      <c r="O220" s="278"/>
      <c r="P220" s="278"/>
      <c r="Q220" s="278"/>
      <c r="R220" s="278"/>
      <c r="S220" s="278"/>
      <c r="T220" s="279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76" t="s">
        <v>137</v>
      </c>
      <c r="AU220" s="276" t="s">
        <v>85</v>
      </c>
      <c r="AV220" s="15" t="s">
        <v>135</v>
      </c>
      <c r="AW220" s="15" t="s">
        <v>36</v>
      </c>
      <c r="AX220" s="15" t="s">
        <v>83</v>
      </c>
      <c r="AY220" s="276" t="s">
        <v>127</v>
      </c>
    </row>
    <row r="221" spans="1:31" s="2" customFormat="1" ht="6.95" customHeight="1">
      <c r="A221" s="38"/>
      <c r="B221" s="59"/>
      <c r="C221" s="60"/>
      <c r="D221" s="60"/>
      <c r="E221" s="60"/>
      <c r="F221" s="60"/>
      <c r="G221" s="60"/>
      <c r="H221" s="60"/>
      <c r="I221" s="166"/>
      <c r="J221" s="60"/>
      <c r="K221" s="60"/>
      <c r="L221" s="44"/>
      <c r="M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</row>
  </sheetData>
  <sheetProtection password="CC35" sheet="1" objects="1" scenarios="1" formatColumns="0" formatRows="0" autoFilter="0"/>
  <autoFilter ref="C90:K220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0"/>
      <c r="AT3" s="17" t="s">
        <v>85</v>
      </c>
    </row>
    <row r="4" spans="2:46" s="1" customFormat="1" ht="24.95" customHeight="1">
      <c r="B4" s="20"/>
      <c r="D4" s="132" t="s">
        <v>92</v>
      </c>
      <c r="I4" s="128"/>
      <c r="L4" s="20"/>
      <c r="M4" s="133" t="s">
        <v>10</v>
      </c>
      <c r="AT4" s="17" t="s">
        <v>4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4" t="s">
        <v>16</v>
      </c>
      <c r="I6" s="128"/>
      <c r="L6" s="20"/>
    </row>
    <row r="7" spans="2:12" s="1" customFormat="1" ht="16.5" customHeight="1">
      <c r="B7" s="20"/>
      <c r="E7" s="135" t="str">
        <f>'Rekapitulace stavby'!K6</f>
        <v>Sanace tepelné izolace podkroví</v>
      </c>
      <c r="F7" s="134"/>
      <c r="G7" s="134"/>
      <c r="H7" s="134"/>
      <c r="I7" s="128"/>
      <c r="L7" s="20"/>
    </row>
    <row r="8" spans="1:31" s="2" customFormat="1" ht="12" customHeight="1">
      <c r="A8" s="38"/>
      <c r="B8" s="44"/>
      <c r="C8" s="38"/>
      <c r="D8" s="134" t="s">
        <v>93</v>
      </c>
      <c r="E8" s="38"/>
      <c r="F8" s="38"/>
      <c r="G8" s="38"/>
      <c r="H8" s="38"/>
      <c r="I8" s="136"/>
      <c r="J8" s="38"/>
      <c r="K8" s="38"/>
      <c r="L8" s="137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8" t="s">
        <v>551</v>
      </c>
      <c r="F9" s="38"/>
      <c r="G9" s="38"/>
      <c r="H9" s="38"/>
      <c r="I9" s="136"/>
      <c r="J9" s="38"/>
      <c r="K9" s="38"/>
      <c r="L9" s="137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6"/>
      <c r="J10" s="38"/>
      <c r="K10" s="38"/>
      <c r="L10" s="137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4" t="s">
        <v>18</v>
      </c>
      <c r="E11" s="38"/>
      <c r="F11" s="139" t="s">
        <v>19</v>
      </c>
      <c r="G11" s="38"/>
      <c r="H11" s="38"/>
      <c r="I11" s="140" t="s">
        <v>20</v>
      </c>
      <c r="J11" s="139" t="s">
        <v>19</v>
      </c>
      <c r="K11" s="38"/>
      <c r="L11" s="13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4" t="s">
        <v>21</v>
      </c>
      <c r="E12" s="38"/>
      <c r="F12" s="139" t="s">
        <v>22</v>
      </c>
      <c r="G12" s="38"/>
      <c r="H12" s="38"/>
      <c r="I12" s="140" t="s">
        <v>23</v>
      </c>
      <c r="J12" s="141" t="str">
        <f>'Rekapitulace stavby'!AN8</f>
        <v>19. 5. 2020</v>
      </c>
      <c r="K12" s="38"/>
      <c r="L12" s="137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6"/>
      <c r="J13" s="38"/>
      <c r="K13" s="38"/>
      <c r="L13" s="137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4" t="s">
        <v>25</v>
      </c>
      <c r="E14" s="38"/>
      <c r="F14" s="38"/>
      <c r="G14" s="38"/>
      <c r="H14" s="38"/>
      <c r="I14" s="140" t="s">
        <v>26</v>
      </c>
      <c r="J14" s="139" t="s">
        <v>27</v>
      </c>
      <c r="K14" s="38"/>
      <c r="L14" s="137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">
        <v>28</v>
      </c>
      <c r="F15" s="38"/>
      <c r="G15" s="38"/>
      <c r="H15" s="38"/>
      <c r="I15" s="140" t="s">
        <v>29</v>
      </c>
      <c r="J15" s="139" t="s">
        <v>30</v>
      </c>
      <c r="K15" s="38"/>
      <c r="L15" s="137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6"/>
      <c r="J16" s="38"/>
      <c r="K16" s="38"/>
      <c r="L16" s="137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4" t="s">
        <v>31</v>
      </c>
      <c r="E17" s="38"/>
      <c r="F17" s="38"/>
      <c r="G17" s="38"/>
      <c r="H17" s="38"/>
      <c r="I17" s="140" t="s">
        <v>26</v>
      </c>
      <c r="J17" s="33" t="str">
        <f>'Rekapitulace stavby'!AN13</f>
        <v>Vyplň údaj</v>
      </c>
      <c r="K17" s="38"/>
      <c r="L17" s="13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40" t="s">
        <v>29</v>
      </c>
      <c r="J18" s="33" t="str">
        <f>'Rekapitulace stavby'!AN14</f>
        <v>Vyplň údaj</v>
      </c>
      <c r="K18" s="38"/>
      <c r="L18" s="13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6"/>
      <c r="J19" s="38"/>
      <c r="K19" s="38"/>
      <c r="L19" s="137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4" t="s">
        <v>33</v>
      </c>
      <c r="E20" s="38"/>
      <c r="F20" s="38"/>
      <c r="G20" s="38"/>
      <c r="H20" s="38"/>
      <c r="I20" s="140" t="s">
        <v>26</v>
      </c>
      <c r="J20" s="139" t="s">
        <v>34</v>
      </c>
      <c r="K20" s="38"/>
      <c r="L20" s="137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">
        <v>35</v>
      </c>
      <c r="F21" s="38"/>
      <c r="G21" s="38"/>
      <c r="H21" s="38"/>
      <c r="I21" s="140" t="s">
        <v>29</v>
      </c>
      <c r="J21" s="139" t="s">
        <v>19</v>
      </c>
      <c r="K21" s="38"/>
      <c r="L21" s="137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6"/>
      <c r="J22" s="38"/>
      <c r="K22" s="38"/>
      <c r="L22" s="137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4" t="s">
        <v>37</v>
      </c>
      <c r="E23" s="38"/>
      <c r="F23" s="38"/>
      <c r="G23" s="38"/>
      <c r="H23" s="38"/>
      <c r="I23" s="140" t="s">
        <v>26</v>
      </c>
      <c r="J23" s="139" t="s">
        <v>19</v>
      </c>
      <c r="K23" s="38"/>
      <c r="L23" s="13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">
        <v>38</v>
      </c>
      <c r="F24" s="38"/>
      <c r="G24" s="38"/>
      <c r="H24" s="38"/>
      <c r="I24" s="140" t="s">
        <v>29</v>
      </c>
      <c r="J24" s="139" t="s">
        <v>19</v>
      </c>
      <c r="K24" s="38"/>
      <c r="L24" s="13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6"/>
      <c r="J25" s="38"/>
      <c r="K25" s="38"/>
      <c r="L25" s="13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4" t="s">
        <v>39</v>
      </c>
      <c r="E26" s="38"/>
      <c r="F26" s="38"/>
      <c r="G26" s="38"/>
      <c r="H26" s="38"/>
      <c r="I26" s="136"/>
      <c r="J26" s="38"/>
      <c r="K26" s="38"/>
      <c r="L26" s="13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2"/>
      <c r="B27" s="143"/>
      <c r="C27" s="142"/>
      <c r="D27" s="142"/>
      <c r="E27" s="144" t="s">
        <v>19</v>
      </c>
      <c r="F27" s="144"/>
      <c r="G27" s="144"/>
      <c r="H27" s="144"/>
      <c r="I27" s="145"/>
      <c r="J27" s="142"/>
      <c r="K27" s="142"/>
      <c r="L27" s="146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6"/>
      <c r="J28" s="38"/>
      <c r="K28" s="38"/>
      <c r="L28" s="13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7"/>
      <c r="E29" s="147"/>
      <c r="F29" s="147"/>
      <c r="G29" s="147"/>
      <c r="H29" s="147"/>
      <c r="I29" s="148"/>
      <c r="J29" s="147"/>
      <c r="K29" s="147"/>
      <c r="L29" s="137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9" t="s">
        <v>41</v>
      </c>
      <c r="E30" s="38"/>
      <c r="F30" s="38"/>
      <c r="G30" s="38"/>
      <c r="H30" s="38"/>
      <c r="I30" s="136"/>
      <c r="J30" s="150">
        <f>ROUND(J81,2)</f>
        <v>0</v>
      </c>
      <c r="K30" s="38"/>
      <c r="L30" s="137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7"/>
      <c r="E31" s="147"/>
      <c r="F31" s="147"/>
      <c r="G31" s="147"/>
      <c r="H31" s="147"/>
      <c r="I31" s="148"/>
      <c r="J31" s="147"/>
      <c r="K31" s="147"/>
      <c r="L31" s="13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1" t="s">
        <v>43</v>
      </c>
      <c r="G32" s="38"/>
      <c r="H32" s="38"/>
      <c r="I32" s="152" t="s">
        <v>42</v>
      </c>
      <c r="J32" s="151" t="s">
        <v>44</v>
      </c>
      <c r="K32" s="38"/>
      <c r="L32" s="13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45</v>
      </c>
      <c r="E33" s="134" t="s">
        <v>46</v>
      </c>
      <c r="F33" s="154">
        <f>ROUND((SUM(BE81:BE84)),2)</f>
        <v>0</v>
      </c>
      <c r="G33" s="38"/>
      <c r="H33" s="38"/>
      <c r="I33" s="155">
        <v>0.21</v>
      </c>
      <c r="J33" s="154">
        <f>ROUND(((SUM(BE81:BE84))*I33),2)</f>
        <v>0</v>
      </c>
      <c r="K33" s="38"/>
      <c r="L33" s="137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4" t="s">
        <v>47</v>
      </c>
      <c r="F34" s="154">
        <f>ROUND((SUM(BF81:BF84)),2)</f>
        <v>0</v>
      </c>
      <c r="G34" s="38"/>
      <c r="H34" s="38"/>
      <c r="I34" s="155">
        <v>0.15</v>
      </c>
      <c r="J34" s="154">
        <f>ROUND(((SUM(BF81:BF84))*I34),2)</f>
        <v>0</v>
      </c>
      <c r="K34" s="38"/>
      <c r="L34" s="137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4" t="s">
        <v>48</v>
      </c>
      <c r="F35" s="154">
        <f>ROUND((SUM(BG81:BG84)),2)</f>
        <v>0</v>
      </c>
      <c r="G35" s="38"/>
      <c r="H35" s="38"/>
      <c r="I35" s="155">
        <v>0.21</v>
      </c>
      <c r="J35" s="154">
        <f>0</f>
        <v>0</v>
      </c>
      <c r="K35" s="38"/>
      <c r="L35" s="137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4" t="s">
        <v>49</v>
      </c>
      <c r="F36" s="154">
        <f>ROUND((SUM(BH81:BH84)),2)</f>
        <v>0</v>
      </c>
      <c r="G36" s="38"/>
      <c r="H36" s="38"/>
      <c r="I36" s="155">
        <v>0.15</v>
      </c>
      <c r="J36" s="154">
        <f>0</f>
        <v>0</v>
      </c>
      <c r="K36" s="38"/>
      <c r="L36" s="137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4" t="s">
        <v>50</v>
      </c>
      <c r="F37" s="154">
        <f>ROUND((SUM(BI81:BI84)),2)</f>
        <v>0</v>
      </c>
      <c r="G37" s="38"/>
      <c r="H37" s="38"/>
      <c r="I37" s="155">
        <v>0</v>
      </c>
      <c r="J37" s="154">
        <f>0</f>
        <v>0</v>
      </c>
      <c r="K37" s="38"/>
      <c r="L37" s="137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6"/>
      <c r="J38" s="38"/>
      <c r="K38" s="38"/>
      <c r="L38" s="137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51</v>
      </c>
      <c r="E39" s="158"/>
      <c r="F39" s="158"/>
      <c r="G39" s="159" t="s">
        <v>52</v>
      </c>
      <c r="H39" s="160" t="s">
        <v>53</v>
      </c>
      <c r="I39" s="161"/>
      <c r="J39" s="162">
        <f>SUM(J30:J37)</f>
        <v>0</v>
      </c>
      <c r="K39" s="163"/>
      <c r="L39" s="137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137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 hidden="1">
      <c r="A44" s="38"/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137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95</v>
      </c>
      <c r="D45" s="40"/>
      <c r="E45" s="40"/>
      <c r="F45" s="40"/>
      <c r="G45" s="40"/>
      <c r="H45" s="40"/>
      <c r="I45" s="136"/>
      <c r="J45" s="40"/>
      <c r="K45" s="40"/>
      <c r="L45" s="137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13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136"/>
      <c r="J47" s="40"/>
      <c r="K47" s="40"/>
      <c r="L47" s="13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 hidden="1">
      <c r="A48" s="38"/>
      <c r="B48" s="39"/>
      <c r="C48" s="40"/>
      <c r="D48" s="40"/>
      <c r="E48" s="170" t="str">
        <f>E7</f>
        <v>Sanace tepelné izolace podkroví</v>
      </c>
      <c r="F48" s="32"/>
      <c r="G48" s="32"/>
      <c r="H48" s="32"/>
      <c r="I48" s="136"/>
      <c r="J48" s="40"/>
      <c r="K48" s="40"/>
      <c r="L48" s="13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93</v>
      </c>
      <c r="D49" s="40"/>
      <c r="E49" s="40"/>
      <c r="F49" s="40"/>
      <c r="G49" s="40"/>
      <c r="H49" s="40"/>
      <c r="I49" s="136"/>
      <c r="J49" s="40"/>
      <c r="K49" s="40"/>
      <c r="L49" s="13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69" t="str">
        <f>E9</f>
        <v>V - VRN</v>
      </c>
      <c r="F50" s="40"/>
      <c r="G50" s="40"/>
      <c r="H50" s="40"/>
      <c r="I50" s="136"/>
      <c r="J50" s="40"/>
      <c r="K50" s="40"/>
      <c r="L50" s="13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137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>Klatovská 200 G, 301 00 Plzeň</v>
      </c>
      <c r="G52" s="40"/>
      <c r="H52" s="40"/>
      <c r="I52" s="140" t="s">
        <v>23</v>
      </c>
      <c r="J52" s="72" t="str">
        <f>IF(J12="","",J12)</f>
        <v>19. 5. 2020</v>
      </c>
      <c r="K52" s="40"/>
      <c r="L52" s="137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137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40.05" customHeight="1" hidden="1">
      <c r="A54" s="38"/>
      <c r="B54" s="39"/>
      <c r="C54" s="32" t="s">
        <v>25</v>
      </c>
      <c r="D54" s="40"/>
      <c r="E54" s="40"/>
      <c r="F54" s="27" t="str">
        <f>E15</f>
        <v>Střední škola informatiky a finančních služeb</v>
      </c>
      <c r="G54" s="40"/>
      <c r="H54" s="40"/>
      <c r="I54" s="140" t="s">
        <v>33</v>
      </c>
      <c r="J54" s="36" t="str">
        <f>E21</f>
        <v>Planteam, Na Výsluní 630, Líně - Sulkov</v>
      </c>
      <c r="K54" s="40"/>
      <c r="L54" s="137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 hidden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0" t="s">
        <v>37</v>
      </c>
      <c r="J55" s="36" t="str">
        <f>E24</f>
        <v>Ing. Irena Potužáková</v>
      </c>
      <c r="K55" s="40"/>
      <c r="L55" s="137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137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71" t="s">
        <v>96</v>
      </c>
      <c r="D57" s="172"/>
      <c r="E57" s="172"/>
      <c r="F57" s="172"/>
      <c r="G57" s="172"/>
      <c r="H57" s="172"/>
      <c r="I57" s="173"/>
      <c r="J57" s="174" t="s">
        <v>97</v>
      </c>
      <c r="K57" s="172"/>
      <c r="L57" s="137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137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75" t="s">
        <v>73</v>
      </c>
      <c r="D59" s="40"/>
      <c r="E59" s="40"/>
      <c r="F59" s="40"/>
      <c r="G59" s="40"/>
      <c r="H59" s="40"/>
      <c r="I59" s="136"/>
      <c r="J59" s="102">
        <f>J81</f>
        <v>0</v>
      </c>
      <c r="K59" s="40"/>
      <c r="L59" s="13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98</v>
      </c>
    </row>
    <row r="60" spans="1:31" s="9" customFormat="1" ht="24.95" customHeight="1" hidden="1">
      <c r="A60" s="9"/>
      <c r="B60" s="176"/>
      <c r="C60" s="177"/>
      <c r="D60" s="178" t="s">
        <v>552</v>
      </c>
      <c r="E60" s="179"/>
      <c r="F60" s="179"/>
      <c r="G60" s="179"/>
      <c r="H60" s="179"/>
      <c r="I60" s="180"/>
      <c r="J60" s="181">
        <f>J82</f>
        <v>0</v>
      </c>
      <c r="K60" s="177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83"/>
      <c r="C61" s="184"/>
      <c r="D61" s="185" t="s">
        <v>553</v>
      </c>
      <c r="E61" s="186"/>
      <c r="F61" s="186"/>
      <c r="G61" s="186"/>
      <c r="H61" s="186"/>
      <c r="I61" s="187"/>
      <c r="J61" s="188">
        <f>J83</f>
        <v>0</v>
      </c>
      <c r="K61" s="184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 hidden="1">
      <c r="A62" s="38"/>
      <c r="B62" s="39"/>
      <c r="C62" s="40"/>
      <c r="D62" s="40"/>
      <c r="E62" s="40"/>
      <c r="F62" s="40"/>
      <c r="G62" s="40"/>
      <c r="H62" s="40"/>
      <c r="I62" s="136"/>
      <c r="J62" s="40"/>
      <c r="K62" s="40"/>
      <c r="L62" s="137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 hidden="1">
      <c r="A63" s="38"/>
      <c r="B63" s="59"/>
      <c r="C63" s="60"/>
      <c r="D63" s="60"/>
      <c r="E63" s="60"/>
      <c r="F63" s="60"/>
      <c r="G63" s="60"/>
      <c r="H63" s="60"/>
      <c r="I63" s="166"/>
      <c r="J63" s="60"/>
      <c r="K63" s="60"/>
      <c r="L63" s="137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ht="12" hidden="1"/>
    <row r="65" ht="12" hidden="1"/>
    <row r="66" ht="12" hidden="1"/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169"/>
      <c r="J67" s="62"/>
      <c r="K67" s="62"/>
      <c r="L67" s="137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112</v>
      </c>
      <c r="D68" s="40"/>
      <c r="E68" s="40"/>
      <c r="F68" s="40"/>
      <c r="G68" s="40"/>
      <c r="H68" s="40"/>
      <c r="I68" s="136"/>
      <c r="J68" s="40"/>
      <c r="K68" s="40"/>
      <c r="L68" s="137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136"/>
      <c r="J69" s="40"/>
      <c r="K69" s="40"/>
      <c r="L69" s="137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136"/>
      <c r="J70" s="40"/>
      <c r="K70" s="40"/>
      <c r="L70" s="137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170" t="str">
        <f>E7</f>
        <v>Sanace tepelné izolace podkroví</v>
      </c>
      <c r="F71" s="32"/>
      <c r="G71" s="32"/>
      <c r="H71" s="32"/>
      <c r="I71" s="136"/>
      <c r="J71" s="40"/>
      <c r="K71" s="40"/>
      <c r="L71" s="137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93</v>
      </c>
      <c r="D72" s="40"/>
      <c r="E72" s="40"/>
      <c r="F72" s="40"/>
      <c r="G72" s="40"/>
      <c r="H72" s="40"/>
      <c r="I72" s="136"/>
      <c r="J72" s="40"/>
      <c r="K72" s="40"/>
      <c r="L72" s="137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69" t="str">
        <f>E9</f>
        <v>V - VRN</v>
      </c>
      <c r="F73" s="40"/>
      <c r="G73" s="40"/>
      <c r="H73" s="40"/>
      <c r="I73" s="136"/>
      <c r="J73" s="40"/>
      <c r="K73" s="40"/>
      <c r="L73" s="137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136"/>
      <c r="J74" s="40"/>
      <c r="K74" s="40"/>
      <c r="L74" s="137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>Klatovská 200 G, 301 00 Plzeň</v>
      </c>
      <c r="G75" s="40"/>
      <c r="H75" s="40"/>
      <c r="I75" s="140" t="s">
        <v>23</v>
      </c>
      <c r="J75" s="72" t="str">
        <f>IF(J12="","",J12)</f>
        <v>19. 5. 2020</v>
      </c>
      <c r="K75" s="40"/>
      <c r="L75" s="137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136"/>
      <c r="J76" s="40"/>
      <c r="K76" s="40"/>
      <c r="L76" s="137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40.05" customHeight="1">
      <c r="A77" s="38"/>
      <c r="B77" s="39"/>
      <c r="C77" s="32" t="s">
        <v>25</v>
      </c>
      <c r="D77" s="40"/>
      <c r="E77" s="40"/>
      <c r="F77" s="27" t="str">
        <f>E15</f>
        <v>Střední škola informatiky a finančních služeb</v>
      </c>
      <c r="G77" s="40"/>
      <c r="H77" s="40"/>
      <c r="I77" s="140" t="s">
        <v>33</v>
      </c>
      <c r="J77" s="36" t="str">
        <f>E21</f>
        <v>Planteam, Na Výsluní 630, Líně - Sulkov</v>
      </c>
      <c r="K77" s="40"/>
      <c r="L77" s="137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5.65" customHeight="1">
      <c r="A78" s="38"/>
      <c r="B78" s="39"/>
      <c r="C78" s="32" t="s">
        <v>31</v>
      </c>
      <c r="D78" s="40"/>
      <c r="E78" s="40"/>
      <c r="F78" s="27" t="str">
        <f>IF(E18="","",E18)</f>
        <v>Vyplň údaj</v>
      </c>
      <c r="G78" s="40"/>
      <c r="H78" s="40"/>
      <c r="I78" s="140" t="s">
        <v>37</v>
      </c>
      <c r="J78" s="36" t="str">
        <f>E24</f>
        <v>Ing. Irena Potužáková</v>
      </c>
      <c r="K78" s="40"/>
      <c r="L78" s="137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136"/>
      <c r="J79" s="40"/>
      <c r="K79" s="40"/>
      <c r="L79" s="137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90"/>
      <c r="B80" s="191"/>
      <c r="C80" s="192" t="s">
        <v>113</v>
      </c>
      <c r="D80" s="193" t="s">
        <v>60</v>
      </c>
      <c r="E80" s="193" t="s">
        <v>56</v>
      </c>
      <c r="F80" s="193" t="s">
        <v>57</v>
      </c>
      <c r="G80" s="193" t="s">
        <v>114</v>
      </c>
      <c r="H80" s="193" t="s">
        <v>115</v>
      </c>
      <c r="I80" s="194" t="s">
        <v>116</v>
      </c>
      <c r="J80" s="193" t="s">
        <v>97</v>
      </c>
      <c r="K80" s="195" t="s">
        <v>117</v>
      </c>
      <c r="L80" s="196"/>
      <c r="M80" s="92" t="s">
        <v>19</v>
      </c>
      <c r="N80" s="93" t="s">
        <v>45</v>
      </c>
      <c r="O80" s="93" t="s">
        <v>118</v>
      </c>
      <c r="P80" s="93" t="s">
        <v>119</v>
      </c>
      <c r="Q80" s="93" t="s">
        <v>120</v>
      </c>
      <c r="R80" s="93" t="s">
        <v>121</v>
      </c>
      <c r="S80" s="93" t="s">
        <v>122</v>
      </c>
      <c r="T80" s="94" t="s">
        <v>123</v>
      </c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</row>
    <row r="81" spans="1:63" s="2" customFormat="1" ht="22.8" customHeight="1">
      <c r="A81" s="38"/>
      <c r="B81" s="39"/>
      <c r="C81" s="99" t="s">
        <v>124</v>
      </c>
      <c r="D81" s="40"/>
      <c r="E81" s="40"/>
      <c r="F81" s="40"/>
      <c r="G81" s="40"/>
      <c r="H81" s="40"/>
      <c r="I81" s="136"/>
      <c r="J81" s="197">
        <f>BK81</f>
        <v>0</v>
      </c>
      <c r="K81" s="40"/>
      <c r="L81" s="44"/>
      <c r="M81" s="95"/>
      <c r="N81" s="198"/>
      <c r="O81" s="96"/>
      <c r="P81" s="199">
        <f>P82</f>
        <v>0</v>
      </c>
      <c r="Q81" s="96"/>
      <c r="R81" s="199">
        <f>R82</f>
        <v>0</v>
      </c>
      <c r="S81" s="96"/>
      <c r="T81" s="200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74</v>
      </c>
      <c r="AU81" s="17" t="s">
        <v>98</v>
      </c>
      <c r="BK81" s="201">
        <f>BK82</f>
        <v>0</v>
      </c>
    </row>
    <row r="82" spans="1:63" s="12" customFormat="1" ht="25.9" customHeight="1">
      <c r="A82" s="12"/>
      <c r="B82" s="202"/>
      <c r="C82" s="203"/>
      <c r="D82" s="204" t="s">
        <v>74</v>
      </c>
      <c r="E82" s="205" t="s">
        <v>90</v>
      </c>
      <c r="F82" s="205" t="s">
        <v>554</v>
      </c>
      <c r="G82" s="203"/>
      <c r="H82" s="203"/>
      <c r="I82" s="206"/>
      <c r="J82" s="207">
        <f>BK82</f>
        <v>0</v>
      </c>
      <c r="K82" s="203"/>
      <c r="L82" s="208"/>
      <c r="M82" s="209"/>
      <c r="N82" s="210"/>
      <c r="O82" s="210"/>
      <c r="P82" s="211">
        <f>P83</f>
        <v>0</v>
      </c>
      <c r="Q82" s="210"/>
      <c r="R82" s="211">
        <f>R83</f>
        <v>0</v>
      </c>
      <c r="S82" s="210"/>
      <c r="T82" s="212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3" t="s">
        <v>153</v>
      </c>
      <c r="AT82" s="214" t="s">
        <v>74</v>
      </c>
      <c r="AU82" s="214" t="s">
        <v>75</v>
      </c>
      <c r="AY82" s="213" t="s">
        <v>127</v>
      </c>
      <c r="BK82" s="215">
        <f>BK83</f>
        <v>0</v>
      </c>
    </row>
    <row r="83" spans="1:63" s="12" customFormat="1" ht="22.8" customHeight="1">
      <c r="A83" s="12"/>
      <c r="B83" s="202"/>
      <c r="C83" s="203"/>
      <c r="D83" s="204" t="s">
        <v>74</v>
      </c>
      <c r="E83" s="216" t="s">
        <v>555</v>
      </c>
      <c r="F83" s="216" t="s">
        <v>556</v>
      </c>
      <c r="G83" s="203"/>
      <c r="H83" s="203"/>
      <c r="I83" s="206"/>
      <c r="J83" s="217">
        <f>BK83</f>
        <v>0</v>
      </c>
      <c r="K83" s="203"/>
      <c r="L83" s="208"/>
      <c r="M83" s="209"/>
      <c r="N83" s="210"/>
      <c r="O83" s="210"/>
      <c r="P83" s="211">
        <f>P84</f>
        <v>0</v>
      </c>
      <c r="Q83" s="210"/>
      <c r="R83" s="211">
        <f>R84</f>
        <v>0</v>
      </c>
      <c r="S83" s="210"/>
      <c r="T83" s="212">
        <f>T84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3" t="s">
        <v>153</v>
      </c>
      <c r="AT83" s="214" t="s">
        <v>74</v>
      </c>
      <c r="AU83" s="214" t="s">
        <v>83</v>
      </c>
      <c r="AY83" s="213" t="s">
        <v>127</v>
      </c>
      <c r="BK83" s="215">
        <f>BK84</f>
        <v>0</v>
      </c>
    </row>
    <row r="84" spans="1:65" s="2" customFormat="1" ht="16.5" customHeight="1">
      <c r="A84" s="38"/>
      <c r="B84" s="39"/>
      <c r="C84" s="218" t="s">
        <v>83</v>
      </c>
      <c r="D84" s="218" t="s">
        <v>130</v>
      </c>
      <c r="E84" s="219" t="s">
        <v>557</v>
      </c>
      <c r="F84" s="220" t="s">
        <v>556</v>
      </c>
      <c r="G84" s="221" t="s">
        <v>558</v>
      </c>
      <c r="H84" s="222">
        <v>1</v>
      </c>
      <c r="I84" s="223"/>
      <c r="J84" s="224">
        <f>ROUND(I84*H84,2)</f>
        <v>0</v>
      </c>
      <c r="K84" s="220" t="s">
        <v>134</v>
      </c>
      <c r="L84" s="44"/>
      <c r="M84" s="280" t="s">
        <v>19</v>
      </c>
      <c r="N84" s="281" t="s">
        <v>46</v>
      </c>
      <c r="O84" s="282"/>
      <c r="P84" s="283">
        <f>O84*H84</f>
        <v>0</v>
      </c>
      <c r="Q84" s="283">
        <v>0</v>
      </c>
      <c r="R84" s="283">
        <f>Q84*H84</f>
        <v>0</v>
      </c>
      <c r="S84" s="283">
        <v>0</v>
      </c>
      <c r="T84" s="284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29" t="s">
        <v>559</v>
      </c>
      <c r="AT84" s="229" t="s">
        <v>130</v>
      </c>
      <c r="AU84" s="229" t="s">
        <v>85</v>
      </c>
      <c r="AY84" s="17" t="s">
        <v>127</v>
      </c>
      <c r="BE84" s="230">
        <f>IF(N84="základní",J84,0)</f>
        <v>0</v>
      </c>
      <c r="BF84" s="230">
        <f>IF(N84="snížená",J84,0)</f>
        <v>0</v>
      </c>
      <c r="BG84" s="230">
        <f>IF(N84="zákl. přenesená",J84,0)</f>
        <v>0</v>
      </c>
      <c r="BH84" s="230">
        <f>IF(N84="sníž. přenesená",J84,0)</f>
        <v>0</v>
      </c>
      <c r="BI84" s="230">
        <f>IF(N84="nulová",J84,0)</f>
        <v>0</v>
      </c>
      <c r="BJ84" s="17" t="s">
        <v>83</v>
      </c>
      <c r="BK84" s="230">
        <f>ROUND(I84*H84,2)</f>
        <v>0</v>
      </c>
      <c r="BL84" s="17" t="s">
        <v>559</v>
      </c>
      <c r="BM84" s="229" t="s">
        <v>560</v>
      </c>
    </row>
    <row r="85" spans="1:31" s="2" customFormat="1" ht="6.95" customHeight="1">
      <c r="A85" s="38"/>
      <c r="B85" s="59"/>
      <c r="C85" s="60"/>
      <c r="D85" s="60"/>
      <c r="E85" s="60"/>
      <c r="F85" s="60"/>
      <c r="G85" s="60"/>
      <c r="H85" s="60"/>
      <c r="I85" s="166"/>
      <c r="J85" s="60"/>
      <c r="K85" s="60"/>
      <c r="L85" s="44"/>
      <c r="M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</sheetData>
  <sheetProtection password="CC35" sheet="1" objects="1" scenarios="1" formatColumns="0" formatRows="0" autoFilter="0"/>
  <autoFilter ref="C80:K84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DESKTOP-CL8LJMA\User</dc:creator>
  <cp:keywords/>
  <dc:description/>
  <cp:lastModifiedBy>DESKTOP-CL8LJMA\User</cp:lastModifiedBy>
  <dcterms:created xsi:type="dcterms:W3CDTF">2020-05-27T19:50:35Z</dcterms:created>
  <dcterms:modified xsi:type="dcterms:W3CDTF">2020-05-27T19:50:43Z</dcterms:modified>
  <cp:category/>
  <cp:version/>
  <cp:contentType/>
  <cp:contentStatus/>
</cp:coreProperties>
</file>